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drawings/drawing3.xml" ContentType="application/vnd.openxmlformats-officedocument.drawing+xml"/>
  <Override PartName="/xl/activeX/activeX4.xml" ContentType="application/vnd.ms-office.activeX+xml"/>
  <Override PartName="/xl/activeX/activeX4.bin" ContentType="application/vnd.ms-office.activeX"/>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00-Tom\1-aiu-misc\2011-GTL Crit Care\2014-CC-Enhancements\Rates-UW\"/>
    </mc:Choice>
  </mc:AlternateContent>
  <workbookProtection workbookAlgorithmName="SHA-512" workbookHashValue="TYDB/mR0EGdVuouStRx/ZGQoclGQegQtCgRIrcDaZ4WWqexDvualMrILi17miHWNLoe1cEfe06l1JbEO24kHIw==" workbookSaltValue="8oUXqctfscRezBz74nndKw==" workbookSpinCount="100000" lockStructure="1"/>
  <bookViews>
    <workbookView xWindow="360" yWindow="120" windowWidth="15312" windowHeight="8256"/>
  </bookViews>
  <sheets>
    <sheet name="Input" sheetId="1" r:id="rId1"/>
    <sheet name="One Insured" sheetId="2" r:id="rId2"/>
    <sheet name="Two Insured" sheetId="9" r:id="rId3"/>
    <sheet name="temp1" sheetId="5" state="hidden" r:id="rId4"/>
    <sheet name="Calcs1" sheetId="4" state="hidden" r:id="rId5"/>
    <sheet name="Calcs2" sheetId="7" state="hidden" r:id="rId6"/>
    <sheet name="CashCalc1" sheetId="10" state="hidden" r:id="rId7"/>
  </sheets>
  <definedNames>
    <definedName name="_1000">Calcs1!$U$2:$U$20</definedName>
    <definedName name="_1250">Calcs1!$V$2:$V$19</definedName>
    <definedName name="_1500">Calcs1!$W$2:$W$18</definedName>
    <definedName name="_1750">Calcs1!$X$2:$X$17</definedName>
    <definedName name="_2000">Calcs1!$Y$2:$Y$16</definedName>
    <definedName name="_2250">Calcs1!$Z$2:$Z$15</definedName>
    <definedName name="_2500">Calcs1!$AA$2:$AA$14</definedName>
    <definedName name="_2750">Calcs1!$AB$2:$AB$13</definedName>
    <definedName name="_3000">Calcs1!$AC$2:$AC$12</definedName>
    <definedName name="_3250">Calcs1!$AD$2:$AD$11</definedName>
    <definedName name="_3500">Calcs1!$AE$2:$AE$10</definedName>
    <definedName name="_3750">Calcs1!$AF$2:$AF$9</definedName>
    <definedName name="_4000">Calcs1!$AG$2:$AG$8</definedName>
    <definedName name="_4250">Calcs1!$AH$2:$AH$7</definedName>
    <definedName name="_4500">Calcs1!$AI$2:$AI$6</definedName>
    <definedName name="_4750">Calcs1!$AJ$2:$AJ$5</definedName>
    <definedName name="_500">Calcs1!$S$2:$S$24</definedName>
    <definedName name="_5000">Calcs1!$AK$2:$AK$4</definedName>
    <definedName name="_5250">Calcs1!$AL$2:$AL$3</definedName>
    <definedName name="_5500">Calcs1!$AM$2</definedName>
    <definedName name="_5750">Calcs1!$AN$2</definedName>
    <definedName name="_6000">Calcs1!$AO$2</definedName>
    <definedName name="_750">Calcs1!$T$2:$T$21</definedName>
    <definedName name="AGE">Calcs1!$F$2:$F$68</definedName>
    <definedName name="AGERANGE">Calcs1!$F$2:$G$68</definedName>
    <definedName name="BASE50">CashCalc1!$J$7:$AF$7</definedName>
    <definedName name="BASE55">CashCalc1!$CW$7:$DS$7</definedName>
    <definedName name="BASE65">CashCalc1!$FC$7:$FY$7</definedName>
    <definedName name="BASEHI">CashCalc1!$IN$7:$JJ$7</definedName>
    <definedName name="BASEIN">CashCalc1!$DZ$7:$EV$7</definedName>
    <definedName name="BASEKS">CashCalc1!$JQ$7:$KO$7</definedName>
    <definedName name="BASEMD">CashCalc1!$HK$7:$IG$7</definedName>
    <definedName name="BASEMN">CashCalc1!$BR$7:$CP$7</definedName>
    <definedName name="BASENJ">CashCalc1!$KV$7:$LR$7</definedName>
    <definedName name="BASESD">CashCalc1!$GF$7:$HD$7</definedName>
    <definedName name="BENPER">Calcs1!$M$8:$M$11</definedName>
    <definedName name="BENPERCHART">Calcs1!$M$8:$N$11</definedName>
    <definedName name="BENS50">Calcs2!$I$7:$U$7</definedName>
    <definedName name="BENS55">Calcs2!$AB$7:$AN$7</definedName>
    <definedName name="BENS60">Calcs2!$AU$7:$BG$7</definedName>
    <definedName name="BENS65">Calcs2!$BN$7:$BZ$7</definedName>
    <definedName name="BENSHI">Calcs2!$GC$7:$GO$7</definedName>
    <definedName name="BENSIN">Calcs2!$DL$7:$DX$7</definedName>
    <definedName name="BENSKS">Calcs2!$EX$7:$FV$7</definedName>
    <definedName name="BENSKY">Calcs2!$EE$7:$EQ$7</definedName>
    <definedName name="BENSMN">Calcs2!$GV$7:$HT$7</definedName>
    <definedName name="BENSSD">Calcs2!$CG$7:$DE$7</definedName>
    <definedName name="CASHCHART50">CashCalc1!$J$7:$AF$347</definedName>
    <definedName name="CASHCHART55">CashCalc1!$CW$7:$DS$347</definedName>
    <definedName name="CASHCHART65">CashCalc1!$FC$7:$FY$347</definedName>
    <definedName name="CASHCHARTHI">CashCalc1!$IN$7:$JJ$347</definedName>
    <definedName name="CASHCHARTIN">CashCalc1!$DZ$7:$EV$347</definedName>
    <definedName name="CASHCHARTKS">CashCalc1!$JQ$7:$KO$179</definedName>
    <definedName name="CASHCHARTMD">CashCalc1!$HK$7:$IG$347</definedName>
    <definedName name="CASHCHARTMN">CashCalc1!$BR$7:$CP$179</definedName>
    <definedName name="CASHCHARTNJ">CashCalc1!$KV$7:$LR$347</definedName>
    <definedName name="CASHCHARTSD">CashCalc1!$GF$7:$HD$179</definedName>
    <definedName name="CHART50">Calcs2!$I$7:$U$179</definedName>
    <definedName name="CHART55">Calcs2!$AB$7:$AN$179</definedName>
    <definedName name="CHART60">Calcs2!$AU$7:$BG$179</definedName>
    <definedName name="CHART65">Calcs2!$BN$7:$BZ$179</definedName>
    <definedName name="CHARTHI">Calcs2!$GC$7:$GO$179</definedName>
    <definedName name="CHARTIN">Calcs2!$DL$7:$DX$179</definedName>
    <definedName name="CHARTKS">Calcs2!$EX$7:$FV$179</definedName>
    <definedName name="CHARTKY">Calcs2!$EE$7:$EQ$179</definedName>
    <definedName name="CHARTMN">Calcs2!$GV$7:$HT$179</definedName>
    <definedName name="CHARTSD">Calcs2!$CG$7:$DE$179</definedName>
    <definedName name="DEPEND">Calcs1!$M$21:$M$25</definedName>
    <definedName name="DEPENDENT">Input!$B$18</definedName>
    <definedName name="DROPID">Calcs1!$J$8:$L$30</definedName>
    <definedName name="FIRSTANNPREM">Input!$K$53:$AM$65</definedName>
    <definedName name="MDBENPER">Calcs1!$P$8:$P$10</definedName>
    <definedName name="MODE">Calcs1!$M$14:$M$17</definedName>
    <definedName name="MODECHART">Calcs1!$M$14:$O$17</definedName>
    <definedName name="MOSBEN">Calcs1!$J$8:$J$30</definedName>
    <definedName name="MOSBENCHART">Calcs1!$J$8:$K$30</definedName>
    <definedName name="NHBEN">Calcs1!$J$34:$J$55</definedName>
    <definedName name="NHBENCHART">Calcs1!$J$34:$K$55</definedName>
    <definedName name="PLAN">Calcs1!$M$3:$M$5</definedName>
    <definedName name="PLANCHART">Calcs1!$M$3:$N$5</definedName>
    <definedName name="_xlnm.Print_Area" localSheetId="0">Input!$K$2:$AN$48</definedName>
    <definedName name="_xlnm.Print_Area" localSheetId="1">'One Insured'!$A$1:$M$47</definedName>
    <definedName name="_xlnm.Print_Area" localSheetId="2">'Two Insured'!$A$1:$N$44</definedName>
    <definedName name="ROPFACTORS">Calcs1!$M$28:$N$38</definedName>
    <definedName name="STATE">Calcs1!$A$2:$A$52</definedName>
    <definedName name="STATECHART">Calcs1!$A$2:$D$52</definedName>
    <definedName name="TEST1">Calcs2!$I$7:$U$78</definedName>
    <definedName name="TEST2">Calcs2!$I$50:$U$62</definedName>
    <definedName name="TOBACCO">Calcs1!$J$2:$J$3</definedName>
    <definedName name="TXAGERANGE">Calcs1!$M$56:$N$122</definedName>
    <definedName name="TXROPFACTORS">Calcs1!$M$42:$N$53</definedName>
  </definedNames>
  <calcPr calcId="152511"/>
</workbook>
</file>

<file path=xl/calcChain.xml><?xml version="1.0" encoding="utf-8"?>
<calcChain xmlns="http://schemas.openxmlformats.org/spreadsheetml/2006/main">
  <c r="R9" i="1" l="1"/>
  <c r="P9" i="1"/>
  <c r="AL3" i="4"/>
  <c r="AK4" i="4"/>
  <c r="AK3" i="4"/>
  <c r="AJ4" i="4"/>
  <c r="AJ5" i="4" s="1"/>
  <c r="AJ3" i="4"/>
  <c r="AI3" i="4"/>
  <c r="AI4" i="4" s="1"/>
  <c r="AI5" i="4" s="1"/>
  <c r="AI6" i="4" s="1"/>
  <c r="AH3" i="4"/>
  <c r="AH4" i="4" s="1"/>
  <c r="AH5" i="4" s="1"/>
  <c r="AH6" i="4" s="1"/>
  <c r="AH7" i="4" s="1"/>
  <c r="AG3" i="4"/>
  <c r="AG4" i="4" s="1"/>
  <c r="AG5" i="4" s="1"/>
  <c r="AG6" i="4" s="1"/>
  <c r="AG7" i="4" s="1"/>
  <c r="AG8" i="4" s="1"/>
  <c r="AF3" i="4"/>
  <c r="AF4" i="4" s="1"/>
  <c r="AF5" i="4" s="1"/>
  <c r="AF6" i="4" s="1"/>
  <c r="AF7" i="4" s="1"/>
  <c r="AF8" i="4" s="1"/>
  <c r="AF9" i="4" s="1"/>
  <c r="AE3" i="4"/>
  <c r="AE4" i="4" s="1"/>
  <c r="AE5" i="4" s="1"/>
  <c r="AE6" i="4" s="1"/>
  <c r="AE7" i="4" s="1"/>
  <c r="AE8" i="4" s="1"/>
  <c r="AE9" i="4" s="1"/>
  <c r="AE10" i="4" s="1"/>
  <c r="AD3" i="4"/>
  <c r="AD4" i="4" s="1"/>
  <c r="AD5" i="4" s="1"/>
  <c r="AD6" i="4" s="1"/>
  <c r="AD7" i="4" s="1"/>
  <c r="AD8" i="4" s="1"/>
  <c r="AD9" i="4" s="1"/>
  <c r="AD10" i="4" s="1"/>
  <c r="AD11" i="4" s="1"/>
  <c r="AC3" i="4"/>
  <c r="AC4" i="4" s="1"/>
  <c r="AC5" i="4" s="1"/>
  <c r="AC6" i="4" s="1"/>
  <c r="AC7" i="4" s="1"/>
  <c r="AC8" i="4" s="1"/>
  <c r="AC9" i="4" s="1"/>
  <c r="AC10" i="4" s="1"/>
  <c r="AC11" i="4" s="1"/>
  <c r="AC12" i="4" s="1"/>
  <c r="AB3" i="4"/>
  <c r="AB4" i="4" s="1"/>
  <c r="AB5" i="4" s="1"/>
  <c r="AB6" i="4" s="1"/>
  <c r="AB7" i="4" s="1"/>
  <c r="AB8" i="4" s="1"/>
  <c r="AB9" i="4" s="1"/>
  <c r="AB10" i="4" s="1"/>
  <c r="AB11" i="4" s="1"/>
  <c r="AB12" i="4" s="1"/>
  <c r="AB13" i="4" s="1"/>
  <c r="AA3" i="4"/>
  <c r="AA4" i="4" s="1"/>
  <c r="AA5" i="4" s="1"/>
  <c r="AA6" i="4" s="1"/>
  <c r="AA7" i="4" s="1"/>
  <c r="AA8" i="4" s="1"/>
  <c r="AA9" i="4" s="1"/>
  <c r="AA10" i="4" s="1"/>
  <c r="AA11" i="4" s="1"/>
  <c r="AA12" i="4" s="1"/>
  <c r="AA13" i="4" s="1"/>
  <c r="AA14" i="4" s="1"/>
  <c r="Z3" i="4"/>
  <c r="Z4" i="4" s="1"/>
  <c r="Z5" i="4" s="1"/>
  <c r="Z6" i="4" s="1"/>
  <c r="Z7" i="4" s="1"/>
  <c r="Z8" i="4" s="1"/>
  <c r="Z9" i="4" s="1"/>
  <c r="Z10" i="4" s="1"/>
  <c r="Z11" i="4" s="1"/>
  <c r="Z12" i="4" s="1"/>
  <c r="Z13" i="4" s="1"/>
  <c r="Z14" i="4" s="1"/>
  <c r="Z15" i="4" s="1"/>
  <c r="Y3" i="4"/>
  <c r="Y4" i="4" s="1"/>
  <c r="Y5" i="4" s="1"/>
  <c r="Y6" i="4" s="1"/>
  <c r="Y7" i="4" s="1"/>
  <c r="Y8" i="4" s="1"/>
  <c r="Y9" i="4" s="1"/>
  <c r="Y10" i="4" s="1"/>
  <c r="Y11" i="4" s="1"/>
  <c r="Y12" i="4" s="1"/>
  <c r="Y13" i="4" s="1"/>
  <c r="Y14" i="4" s="1"/>
  <c r="Y15" i="4" s="1"/>
  <c r="Y16" i="4" s="1"/>
  <c r="X3" i="4"/>
  <c r="X4" i="4" s="1"/>
  <c r="X5" i="4" s="1"/>
  <c r="X6" i="4" s="1"/>
  <c r="X7" i="4" s="1"/>
  <c r="X8" i="4" s="1"/>
  <c r="X9" i="4" s="1"/>
  <c r="X10" i="4" s="1"/>
  <c r="X11" i="4" s="1"/>
  <c r="X12" i="4" s="1"/>
  <c r="X13" i="4" s="1"/>
  <c r="X14" i="4" s="1"/>
  <c r="X15" i="4" s="1"/>
  <c r="X16" i="4" s="1"/>
  <c r="X17" i="4" s="1"/>
  <c r="W4" i="4"/>
  <c r="W5" i="4" s="1"/>
  <c r="W6" i="4" s="1"/>
  <c r="W7" i="4" s="1"/>
  <c r="W8" i="4" s="1"/>
  <c r="W9" i="4" s="1"/>
  <c r="W10" i="4" s="1"/>
  <c r="W11" i="4" s="1"/>
  <c r="W12" i="4" s="1"/>
  <c r="W13" i="4" s="1"/>
  <c r="W14" i="4" s="1"/>
  <c r="W15" i="4" s="1"/>
  <c r="W16" i="4" s="1"/>
  <c r="W17" i="4" s="1"/>
  <c r="W18" i="4" s="1"/>
  <c r="W3" i="4"/>
  <c r="V3" i="4"/>
  <c r="V4" i="4" s="1"/>
  <c r="V5" i="4" s="1"/>
  <c r="V6" i="4" s="1"/>
  <c r="V7" i="4" s="1"/>
  <c r="V8" i="4" s="1"/>
  <c r="V9" i="4" s="1"/>
  <c r="V10" i="4" s="1"/>
  <c r="V11" i="4" s="1"/>
  <c r="V12" i="4" s="1"/>
  <c r="V13" i="4" s="1"/>
  <c r="V14" i="4" s="1"/>
  <c r="V15" i="4" s="1"/>
  <c r="V16" i="4" s="1"/>
  <c r="V17" i="4" s="1"/>
  <c r="V18" i="4" s="1"/>
  <c r="V19" i="4" s="1"/>
  <c r="U3" i="4"/>
  <c r="U4" i="4" s="1"/>
  <c r="U5" i="4" s="1"/>
  <c r="U6" i="4" s="1"/>
  <c r="U7" i="4" s="1"/>
  <c r="U8" i="4" s="1"/>
  <c r="U9" i="4" s="1"/>
  <c r="U10" i="4" s="1"/>
  <c r="U11" i="4" s="1"/>
  <c r="U12" i="4" s="1"/>
  <c r="U13" i="4" s="1"/>
  <c r="U14" i="4" s="1"/>
  <c r="U15" i="4" s="1"/>
  <c r="U16" i="4" s="1"/>
  <c r="U17" i="4" s="1"/>
  <c r="U18" i="4" s="1"/>
  <c r="U19" i="4" s="1"/>
  <c r="U20" i="4" s="1"/>
  <c r="T3" i="4"/>
  <c r="T4" i="4" s="1"/>
  <c r="T5" i="4" s="1"/>
  <c r="T6" i="4" s="1"/>
  <c r="T7" i="4" s="1"/>
  <c r="T8" i="4" s="1"/>
  <c r="T9" i="4" s="1"/>
  <c r="T10" i="4" s="1"/>
  <c r="T11" i="4" s="1"/>
  <c r="T12" i="4" s="1"/>
  <c r="T13" i="4" s="1"/>
  <c r="T14" i="4" s="1"/>
  <c r="T15" i="4" s="1"/>
  <c r="T16" i="4" s="1"/>
  <c r="T17" i="4" s="1"/>
  <c r="T18" i="4" s="1"/>
  <c r="T19" i="4" s="1"/>
  <c r="T20" i="4" s="1"/>
  <c r="T21" i="4" s="1"/>
  <c r="S3" i="4"/>
  <c r="S4" i="4" s="1"/>
  <c r="S5" i="4" s="1"/>
  <c r="S6" i="4" s="1"/>
  <c r="S7" i="4" s="1"/>
  <c r="S8" i="4" s="1"/>
  <c r="S9" i="4" s="1"/>
  <c r="S10" i="4" s="1"/>
  <c r="S11" i="4" s="1"/>
  <c r="S12" i="4" s="1"/>
  <c r="S13" i="4" s="1"/>
  <c r="S14" i="4" s="1"/>
  <c r="S15" i="4" s="1"/>
  <c r="S16" i="4" s="1"/>
  <c r="S17" i="4" s="1"/>
  <c r="S18" i="4" s="1"/>
  <c r="S19" i="4" s="1"/>
  <c r="S20" i="4" s="1"/>
  <c r="S21" i="4" s="1"/>
  <c r="S22" i="4" s="1"/>
  <c r="C18" i="1"/>
  <c r="I23" i="2" l="1"/>
  <c r="AL75" i="1"/>
  <c r="AD75" i="1"/>
  <c r="V75" i="1"/>
  <c r="AL79" i="1"/>
  <c r="AD79" i="1"/>
  <c r="V79" i="1"/>
  <c r="N79" i="1"/>
  <c r="M13" i="1"/>
  <c r="L13" i="1"/>
  <c r="AB75" i="1" s="1"/>
  <c r="K36" i="4"/>
  <c r="K37" i="4" s="1"/>
  <c r="K38" i="4" s="1"/>
  <c r="K39" i="4" s="1"/>
  <c r="K40" i="4" s="1"/>
  <c r="K41" i="4" s="1"/>
  <c r="K42" i="4" s="1"/>
  <c r="K43" i="4" s="1"/>
  <c r="K44" i="4" s="1"/>
  <c r="K45" i="4" s="1"/>
  <c r="K46" i="4" s="1"/>
  <c r="K47" i="4" s="1"/>
  <c r="K48" i="4" s="1"/>
  <c r="K49" i="4" s="1"/>
  <c r="K50" i="4" s="1"/>
  <c r="K51" i="4" s="1"/>
  <c r="K52" i="4" s="1"/>
  <c r="K53" i="4" s="1"/>
  <c r="K54" i="4" s="1"/>
  <c r="K55" i="4" s="1"/>
  <c r="J36" i="4"/>
  <c r="J37" i="4" s="1"/>
  <c r="J38" i="4" s="1"/>
  <c r="J39" i="4" s="1"/>
  <c r="J40" i="4" s="1"/>
  <c r="J41" i="4" s="1"/>
  <c r="J42" i="4" s="1"/>
  <c r="J43" i="4" s="1"/>
  <c r="J44" i="4" s="1"/>
  <c r="J45" i="4" s="1"/>
  <c r="J46" i="4" s="1"/>
  <c r="J47" i="4" s="1"/>
  <c r="J48" i="4" s="1"/>
  <c r="J49" i="4" s="1"/>
  <c r="J50" i="4" s="1"/>
  <c r="J51" i="4" s="1"/>
  <c r="J52" i="4" s="1"/>
  <c r="J53" i="4" s="1"/>
  <c r="J54" i="4" s="1"/>
  <c r="J55" i="4" s="1"/>
  <c r="AC75" i="1" l="1"/>
  <c r="AK75" i="1"/>
  <c r="U75" i="1"/>
  <c r="AJ75" i="1"/>
  <c r="T75" i="1"/>
  <c r="KV347" i="10"/>
  <c r="KV346" i="10"/>
  <c r="KV345" i="10"/>
  <c r="KV344" i="10"/>
  <c r="KV343" i="10"/>
  <c r="KV342" i="10"/>
  <c r="KV341" i="10"/>
  <c r="KV340" i="10"/>
  <c r="KV339" i="10"/>
  <c r="KV338" i="10"/>
  <c r="KV337" i="10"/>
  <c r="KV333" i="10"/>
  <c r="KV332" i="10"/>
  <c r="KV331" i="10"/>
  <c r="KV330" i="10"/>
  <c r="KV329" i="10"/>
  <c r="KV328" i="10"/>
  <c r="KV327" i="10"/>
  <c r="KV326" i="10"/>
  <c r="KV325" i="10"/>
  <c r="KV324" i="10"/>
  <c r="KV323" i="10"/>
  <c r="KV319" i="10"/>
  <c r="KV318" i="10"/>
  <c r="KV317" i="10"/>
  <c r="KV316" i="10"/>
  <c r="KV315" i="10"/>
  <c r="KV314" i="10"/>
  <c r="KV313" i="10"/>
  <c r="KV312" i="10"/>
  <c r="KV311" i="10"/>
  <c r="KV310" i="10"/>
  <c r="KV309" i="10"/>
  <c r="KV305" i="10"/>
  <c r="KV304" i="10"/>
  <c r="KV303" i="10"/>
  <c r="KV302" i="10"/>
  <c r="KV301" i="10"/>
  <c r="KV300" i="10"/>
  <c r="KV299" i="10"/>
  <c r="KV298" i="10"/>
  <c r="KV297" i="10"/>
  <c r="KV296" i="10"/>
  <c r="KV295" i="10"/>
  <c r="KV291" i="10"/>
  <c r="KV290" i="10"/>
  <c r="KV289" i="10"/>
  <c r="KV288" i="10"/>
  <c r="KV287" i="10"/>
  <c r="KV286" i="10"/>
  <c r="KV285" i="10"/>
  <c r="KV284" i="10"/>
  <c r="KV283" i="10"/>
  <c r="KV282" i="10"/>
  <c r="KV281" i="10"/>
  <c r="KV277" i="10"/>
  <c r="KV276" i="10"/>
  <c r="KV275" i="10"/>
  <c r="KV274" i="10"/>
  <c r="KV273" i="10"/>
  <c r="KV272" i="10"/>
  <c r="KV271" i="10"/>
  <c r="KV270" i="10"/>
  <c r="KV269" i="10"/>
  <c r="KV268" i="10"/>
  <c r="KV267" i="10"/>
  <c r="KV263" i="10"/>
  <c r="KV262" i="10"/>
  <c r="KV261" i="10"/>
  <c r="KV260" i="10"/>
  <c r="KV259" i="10"/>
  <c r="KV258" i="10"/>
  <c r="KV257" i="10"/>
  <c r="KV256" i="10"/>
  <c r="KV255" i="10"/>
  <c r="KV254" i="10"/>
  <c r="KV253" i="10"/>
  <c r="KV249" i="10"/>
  <c r="KV248" i="10"/>
  <c r="KV247" i="10"/>
  <c r="KV246" i="10"/>
  <c r="KV245" i="10"/>
  <c r="KV244" i="10"/>
  <c r="KV243" i="10"/>
  <c r="KV242" i="10"/>
  <c r="KV241" i="10"/>
  <c r="KV240" i="10"/>
  <c r="KV239" i="10"/>
  <c r="KV235" i="10"/>
  <c r="KV234" i="10"/>
  <c r="KV233" i="10"/>
  <c r="KV232" i="10"/>
  <c r="KV231" i="10"/>
  <c r="KV230" i="10"/>
  <c r="KV229" i="10"/>
  <c r="KV228" i="10"/>
  <c r="KV227" i="10"/>
  <c r="KV226" i="10"/>
  <c r="KV225" i="10"/>
  <c r="KV221" i="10"/>
  <c r="KV220" i="10"/>
  <c r="KV219" i="10"/>
  <c r="KV218" i="10"/>
  <c r="KV217" i="10"/>
  <c r="KV216" i="10"/>
  <c r="KV215" i="10"/>
  <c r="KV214" i="10"/>
  <c r="KV213" i="10"/>
  <c r="KV212" i="10"/>
  <c r="KV211" i="10"/>
  <c r="KV207" i="10"/>
  <c r="KV206" i="10"/>
  <c r="KV205" i="10"/>
  <c r="KV204" i="10"/>
  <c r="KV203" i="10"/>
  <c r="KV202" i="10"/>
  <c r="KV201" i="10"/>
  <c r="KV200" i="10"/>
  <c r="KV199" i="10"/>
  <c r="KV198" i="10"/>
  <c r="KV197" i="10"/>
  <c r="KV193" i="10"/>
  <c r="KV192" i="10"/>
  <c r="KV191" i="10"/>
  <c r="KV190" i="10"/>
  <c r="KV189" i="10"/>
  <c r="KV188" i="10"/>
  <c r="KV187" i="10"/>
  <c r="KV186" i="10"/>
  <c r="KV185" i="10"/>
  <c r="KV184" i="10"/>
  <c r="KV183" i="10"/>
  <c r="KV179" i="10"/>
  <c r="KV178" i="10"/>
  <c r="KV177" i="10"/>
  <c r="KV176" i="10"/>
  <c r="KV175" i="10"/>
  <c r="KV174" i="10"/>
  <c r="KV173" i="10"/>
  <c r="KV172" i="10"/>
  <c r="KV171" i="10"/>
  <c r="KV170" i="10"/>
  <c r="KV169" i="10"/>
  <c r="KV165" i="10"/>
  <c r="KV164" i="10"/>
  <c r="KV163" i="10"/>
  <c r="KV162" i="10"/>
  <c r="KV161" i="10"/>
  <c r="KV160" i="10"/>
  <c r="KV159" i="10"/>
  <c r="KV158" i="10"/>
  <c r="KV157" i="10"/>
  <c r="KV156" i="10"/>
  <c r="KV155" i="10"/>
  <c r="KV150" i="10"/>
  <c r="KV149" i="10"/>
  <c r="KV148" i="10"/>
  <c r="KV147" i="10"/>
  <c r="KV146" i="10"/>
  <c r="KV145" i="10"/>
  <c r="KV144" i="10"/>
  <c r="KV143" i="10"/>
  <c r="KV142" i="10"/>
  <c r="KV141" i="10"/>
  <c r="KV140" i="10"/>
  <c r="KV136" i="10"/>
  <c r="KV135" i="10"/>
  <c r="KV134" i="10"/>
  <c r="KV133" i="10"/>
  <c r="KV132" i="10"/>
  <c r="KV131" i="10"/>
  <c r="KV130" i="10"/>
  <c r="KV129" i="10"/>
  <c r="KV128" i="10"/>
  <c r="KV127" i="10"/>
  <c r="KV126" i="10"/>
  <c r="KV121" i="10"/>
  <c r="KV120" i="10"/>
  <c r="KV119" i="10"/>
  <c r="KV118" i="10"/>
  <c r="KV117" i="10"/>
  <c r="KV116" i="10"/>
  <c r="KV115" i="10"/>
  <c r="KV114" i="10"/>
  <c r="KV113" i="10"/>
  <c r="KV112" i="10"/>
  <c r="KV111" i="10"/>
  <c r="KV107" i="10"/>
  <c r="KV106" i="10"/>
  <c r="KV105" i="10"/>
  <c r="KV104" i="10"/>
  <c r="KV103" i="10"/>
  <c r="KV102" i="10"/>
  <c r="KV101" i="10"/>
  <c r="KV100" i="10"/>
  <c r="KV99" i="10"/>
  <c r="KV98" i="10"/>
  <c r="KV97" i="10"/>
  <c r="KV92" i="10"/>
  <c r="KV91" i="10"/>
  <c r="KV90" i="10"/>
  <c r="KV89" i="10"/>
  <c r="KV88" i="10"/>
  <c r="KV87" i="10"/>
  <c r="KV86" i="10"/>
  <c r="KV85" i="10"/>
  <c r="KV84" i="10"/>
  <c r="KV83" i="10"/>
  <c r="KV82" i="10"/>
  <c r="KV78" i="10"/>
  <c r="KV77" i="10"/>
  <c r="KV76" i="10"/>
  <c r="KV75" i="10"/>
  <c r="KV74" i="10"/>
  <c r="KV73" i="10"/>
  <c r="KV72" i="10"/>
  <c r="KV71" i="10"/>
  <c r="KV70" i="10"/>
  <c r="KV69" i="10"/>
  <c r="KV68" i="10"/>
  <c r="KV62" i="10"/>
  <c r="KV61" i="10"/>
  <c r="KV60" i="10"/>
  <c r="KV59" i="10"/>
  <c r="KV58" i="10"/>
  <c r="KV57" i="10"/>
  <c r="KV56" i="10"/>
  <c r="KV55" i="10"/>
  <c r="KV54" i="10"/>
  <c r="KV53" i="10"/>
  <c r="KV52" i="10"/>
  <c r="KV48" i="10"/>
  <c r="KV47" i="10"/>
  <c r="KV46" i="10"/>
  <c r="KV45" i="10"/>
  <c r="KV44" i="10"/>
  <c r="KV43" i="10"/>
  <c r="KV42" i="10"/>
  <c r="KV41" i="10"/>
  <c r="KV40" i="10"/>
  <c r="KV39" i="10"/>
  <c r="KV38" i="10"/>
  <c r="KV33" i="10"/>
  <c r="KV32" i="10"/>
  <c r="KV31" i="10"/>
  <c r="KV30" i="10"/>
  <c r="KV29" i="10"/>
  <c r="KV28" i="10"/>
  <c r="KV27" i="10"/>
  <c r="KV26" i="10"/>
  <c r="KV25" i="10"/>
  <c r="KV24" i="10"/>
  <c r="KV23" i="10"/>
  <c r="KV19" i="10"/>
  <c r="KV18" i="10"/>
  <c r="KV17" i="10"/>
  <c r="KV16" i="10"/>
  <c r="KV15" i="10"/>
  <c r="KV14" i="10"/>
  <c r="KV13" i="10"/>
  <c r="KV12" i="10"/>
  <c r="KV11" i="10"/>
  <c r="KV10" i="10"/>
  <c r="KV9" i="10"/>
  <c r="J20" i="4"/>
  <c r="J21" i="4" s="1"/>
  <c r="J22" i="4" s="1"/>
  <c r="J23" i="4" s="1"/>
  <c r="J24" i="4" s="1"/>
  <c r="J25" i="4" s="1"/>
  <c r="J26" i="4" s="1"/>
  <c r="J27" i="4" s="1"/>
  <c r="J28" i="4" s="1"/>
  <c r="J19" i="4"/>
  <c r="JQ179" i="10"/>
  <c r="JQ178" i="10"/>
  <c r="JQ177" i="10"/>
  <c r="JQ176" i="10"/>
  <c r="JQ175" i="10"/>
  <c r="JQ174" i="10"/>
  <c r="JQ173" i="10"/>
  <c r="JQ172" i="10"/>
  <c r="JQ171" i="10"/>
  <c r="JQ170" i="10"/>
  <c r="JQ169" i="10"/>
  <c r="JQ165" i="10"/>
  <c r="JQ164" i="10"/>
  <c r="JQ163" i="10"/>
  <c r="JQ162" i="10"/>
  <c r="JQ161" i="10"/>
  <c r="JQ160" i="10"/>
  <c r="JQ159" i="10"/>
  <c r="JQ158" i="10"/>
  <c r="JQ157" i="10"/>
  <c r="JQ156" i="10"/>
  <c r="JQ155" i="10"/>
  <c r="JQ150" i="10"/>
  <c r="JQ149" i="10"/>
  <c r="JQ148" i="10"/>
  <c r="JQ147" i="10"/>
  <c r="JQ146" i="10"/>
  <c r="JQ145" i="10"/>
  <c r="JQ144" i="10"/>
  <c r="JQ143" i="10"/>
  <c r="JQ142" i="10"/>
  <c r="JQ141" i="10"/>
  <c r="JQ140" i="10"/>
  <c r="JQ136" i="10"/>
  <c r="JQ135" i="10"/>
  <c r="JQ134" i="10"/>
  <c r="JQ133" i="10"/>
  <c r="JQ132" i="10"/>
  <c r="JQ131" i="10"/>
  <c r="JQ130" i="10"/>
  <c r="JQ129" i="10"/>
  <c r="JQ128" i="10"/>
  <c r="JQ127" i="10"/>
  <c r="JQ126" i="10"/>
  <c r="JQ121" i="10"/>
  <c r="JQ120" i="10"/>
  <c r="JQ119" i="10"/>
  <c r="JQ118" i="10"/>
  <c r="JQ117" i="10"/>
  <c r="JQ116" i="10"/>
  <c r="JQ115" i="10"/>
  <c r="JQ114" i="10"/>
  <c r="JQ113" i="10"/>
  <c r="JQ112" i="10"/>
  <c r="JQ111" i="10"/>
  <c r="JQ107" i="10"/>
  <c r="JQ106" i="10"/>
  <c r="JQ105" i="10"/>
  <c r="JQ104" i="10"/>
  <c r="JQ103" i="10"/>
  <c r="JQ102" i="10"/>
  <c r="JQ101" i="10"/>
  <c r="JQ100" i="10"/>
  <c r="JQ99" i="10"/>
  <c r="JQ98" i="10"/>
  <c r="JQ97" i="10"/>
  <c r="JQ92" i="10"/>
  <c r="JQ91" i="10"/>
  <c r="JQ90" i="10"/>
  <c r="JQ89" i="10"/>
  <c r="JQ88" i="10"/>
  <c r="JQ87" i="10"/>
  <c r="JQ86" i="10"/>
  <c r="JQ85" i="10"/>
  <c r="JQ84" i="10"/>
  <c r="JQ83" i="10"/>
  <c r="JQ82" i="10"/>
  <c r="JQ78" i="10"/>
  <c r="JQ77" i="10"/>
  <c r="JQ76" i="10"/>
  <c r="JQ75" i="10"/>
  <c r="JQ74" i="10"/>
  <c r="JQ73" i="10"/>
  <c r="JQ72" i="10"/>
  <c r="JQ71" i="10"/>
  <c r="JQ70" i="10"/>
  <c r="JQ69" i="10"/>
  <c r="JQ68" i="10"/>
  <c r="JQ62" i="10"/>
  <c r="JQ61" i="10"/>
  <c r="JQ60" i="10"/>
  <c r="JQ59" i="10"/>
  <c r="JQ58" i="10"/>
  <c r="JQ57" i="10"/>
  <c r="JQ56" i="10"/>
  <c r="JQ55" i="10"/>
  <c r="JQ54" i="10"/>
  <c r="JQ53" i="10"/>
  <c r="JQ52" i="10"/>
  <c r="JQ48" i="10"/>
  <c r="JQ47" i="10"/>
  <c r="JQ46" i="10"/>
  <c r="JQ45" i="10"/>
  <c r="JQ44" i="10"/>
  <c r="JQ43" i="10"/>
  <c r="JQ42" i="10"/>
  <c r="JQ41" i="10"/>
  <c r="JQ40" i="10"/>
  <c r="JQ39" i="10"/>
  <c r="JQ38" i="10"/>
  <c r="JQ33" i="10"/>
  <c r="JQ32" i="10"/>
  <c r="JQ31" i="10"/>
  <c r="JQ30" i="10"/>
  <c r="JQ29" i="10"/>
  <c r="JQ28" i="10"/>
  <c r="JQ27" i="10"/>
  <c r="JQ26" i="10"/>
  <c r="JQ25" i="10"/>
  <c r="JQ24" i="10"/>
  <c r="JQ23" i="10"/>
  <c r="JQ19" i="10"/>
  <c r="JQ18" i="10"/>
  <c r="JQ17" i="10"/>
  <c r="JQ16" i="10"/>
  <c r="JQ15" i="10"/>
  <c r="JQ14" i="10"/>
  <c r="JQ13" i="10"/>
  <c r="JQ12" i="10"/>
  <c r="JQ11" i="10"/>
  <c r="JQ10" i="10"/>
  <c r="JQ9" i="10"/>
  <c r="IN347" i="10" l="1"/>
  <c r="IN346" i="10"/>
  <c r="IN345" i="10"/>
  <c r="IN344" i="10"/>
  <c r="IN343" i="10"/>
  <c r="IN342" i="10"/>
  <c r="IN341" i="10"/>
  <c r="IN340" i="10"/>
  <c r="IN339" i="10"/>
  <c r="IN338" i="10"/>
  <c r="IN337" i="10"/>
  <c r="IN333" i="10"/>
  <c r="IN332" i="10"/>
  <c r="IN331" i="10"/>
  <c r="IN330" i="10"/>
  <c r="IN329" i="10"/>
  <c r="IN328" i="10"/>
  <c r="IN327" i="10"/>
  <c r="IN326" i="10"/>
  <c r="IN325" i="10"/>
  <c r="IN324" i="10"/>
  <c r="IN323" i="10"/>
  <c r="IN319" i="10"/>
  <c r="IN318" i="10"/>
  <c r="IN317" i="10"/>
  <c r="IN316" i="10"/>
  <c r="IN315" i="10"/>
  <c r="IN314" i="10"/>
  <c r="IN313" i="10"/>
  <c r="IN312" i="10"/>
  <c r="IN311" i="10"/>
  <c r="IN310" i="10"/>
  <c r="IN309" i="10"/>
  <c r="IN305" i="10"/>
  <c r="IN304" i="10"/>
  <c r="IN303" i="10"/>
  <c r="IN302" i="10"/>
  <c r="IN301" i="10"/>
  <c r="IN300" i="10"/>
  <c r="IN299" i="10"/>
  <c r="IN298" i="10"/>
  <c r="IN297" i="10"/>
  <c r="IN296" i="10"/>
  <c r="IN295" i="10"/>
  <c r="IN291" i="10"/>
  <c r="IN290" i="10"/>
  <c r="IN289" i="10"/>
  <c r="IN288" i="10"/>
  <c r="IN287" i="10"/>
  <c r="IN286" i="10"/>
  <c r="IN285" i="10"/>
  <c r="IN284" i="10"/>
  <c r="IN283" i="10"/>
  <c r="IN282" i="10"/>
  <c r="IN281" i="10"/>
  <c r="IN277" i="10"/>
  <c r="IN276" i="10"/>
  <c r="IN275" i="10"/>
  <c r="IN274" i="10"/>
  <c r="IN273" i="10"/>
  <c r="IN272" i="10"/>
  <c r="IN271" i="10"/>
  <c r="IN270" i="10"/>
  <c r="IN269" i="10"/>
  <c r="IN268" i="10"/>
  <c r="IN267" i="10"/>
  <c r="IN263" i="10"/>
  <c r="IN262" i="10"/>
  <c r="IN261" i="10"/>
  <c r="IN260" i="10"/>
  <c r="IN259" i="10"/>
  <c r="IN258" i="10"/>
  <c r="IN257" i="10"/>
  <c r="IN256" i="10"/>
  <c r="IN255" i="10"/>
  <c r="IN254" i="10"/>
  <c r="IN253" i="10"/>
  <c r="IN249" i="10"/>
  <c r="IN248" i="10"/>
  <c r="IN247" i="10"/>
  <c r="IN246" i="10"/>
  <c r="IN245" i="10"/>
  <c r="IN244" i="10"/>
  <c r="IN243" i="10"/>
  <c r="IN242" i="10"/>
  <c r="IN241" i="10"/>
  <c r="IN240" i="10"/>
  <c r="IN239" i="10"/>
  <c r="IN235" i="10"/>
  <c r="IN234" i="10"/>
  <c r="IN233" i="10"/>
  <c r="IN232" i="10"/>
  <c r="IN231" i="10"/>
  <c r="IN230" i="10"/>
  <c r="IN229" i="10"/>
  <c r="IN228" i="10"/>
  <c r="IN227" i="10"/>
  <c r="IN226" i="10"/>
  <c r="IN225" i="10"/>
  <c r="IN221" i="10"/>
  <c r="IN220" i="10"/>
  <c r="IN219" i="10"/>
  <c r="IN218" i="10"/>
  <c r="IN217" i="10"/>
  <c r="IN216" i="10"/>
  <c r="IN215" i="10"/>
  <c r="IN214" i="10"/>
  <c r="IN213" i="10"/>
  <c r="IN212" i="10"/>
  <c r="IN211" i="10"/>
  <c r="IN207" i="10"/>
  <c r="IN206" i="10"/>
  <c r="IN205" i="10"/>
  <c r="IN204" i="10"/>
  <c r="IN203" i="10"/>
  <c r="IN202" i="10"/>
  <c r="IN201" i="10"/>
  <c r="IN200" i="10"/>
  <c r="IN199" i="10"/>
  <c r="IN198" i="10"/>
  <c r="IN197" i="10"/>
  <c r="IN193" i="10"/>
  <c r="IN192" i="10"/>
  <c r="IN191" i="10"/>
  <c r="IN190" i="10"/>
  <c r="IN189" i="10"/>
  <c r="IN188" i="10"/>
  <c r="IN187" i="10"/>
  <c r="IN186" i="10"/>
  <c r="IN185" i="10"/>
  <c r="IN184" i="10"/>
  <c r="IN183" i="10"/>
  <c r="IN179" i="10"/>
  <c r="IN178" i="10"/>
  <c r="IN177" i="10"/>
  <c r="IN176" i="10"/>
  <c r="IN175" i="10"/>
  <c r="IN174" i="10"/>
  <c r="IN173" i="10"/>
  <c r="IN172" i="10"/>
  <c r="IN171" i="10"/>
  <c r="IN170" i="10"/>
  <c r="IN169" i="10"/>
  <c r="IN165" i="10"/>
  <c r="IN164" i="10"/>
  <c r="IN163" i="10"/>
  <c r="IN162" i="10"/>
  <c r="IN161" i="10"/>
  <c r="IN160" i="10"/>
  <c r="IN159" i="10"/>
  <c r="IN158" i="10"/>
  <c r="IN157" i="10"/>
  <c r="IN156" i="10"/>
  <c r="IN155" i="10"/>
  <c r="IN150" i="10"/>
  <c r="IN149" i="10"/>
  <c r="IN148" i="10"/>
  <c r="IN147" i="10"/>
  <c r="IN146" i="10"/>
  <c r="IN145" i="10"/>
  <c r="IN144" i="10"/>
  <c r="IN143" i="10"/>
  <c r="IN142" i="10"/>
  <c r="IN141" i="10"/>
  <c r="IN140" i="10"/>
  <c r="IN136" i="10"/>
  <c r="IN135" i="10"/>
  <c r="IN134" i="10"/>
  <c r="IN133" i="10"/>
  <c r="IN132" i="10"/>
  <c r="IN131" i="10"/>
  <c r="IN130" i="10"/>
  <c r="IN129" i="10"/>
  <c r="IN128" i="10"/>
  <c r="IN127" i="10"/>
  <c r="IN126" i="10"/>
  <c r="IN121" i="10"/>
  <c r="IN120" i="10"/>
  <c r="IN119" i="10"/>
  <c r="IN118" i="10"/>
  <c r="IN117" i="10"/>
  <c r="IN116" i="10"/>
  <c r="IN115" i="10"/>
  <c r="IN114" i="10"/>
  <c r="IN113" i="10"/>
  <c r="IN112" i="10"/>
  <c r="IN111" i="10"/>
  <c r="IN107" i="10"/>
  <c r="IN106" i="10"/>
  <c r="IN105" i="10"/>
  <c r="IN104" i="10"/>
  <c r="IN103" i="10"/>
  <c r="IN102" i="10"/>
  <c r="IN101" i="10"/>
  <c r="IN100" i="10"/>
  <c r="IN99" i="10"/>
  <c r="IN98" i="10"/>
  <c r="IN97" i="10"/>
  <c r="IN92" i="10"/>
  <c r="IN91" i="10"/>
  <c r="IN90" i="10"/>
  <c r="IN89" i="10"/>
  <c r="IN88" i="10"/>
  <c r="IN87" i="10"/>
  <c r="IN86" i="10"/>
  <c r="IN85" i="10"/>
  <c r="IN84" i="10"/>
  <c r="IN83" i="10"/>
  <c r="IN82" i="10"/>
  <c r="IN78" i="10"/>
  <c r="IN77" i="10"/>
  <c r="IN76" i="10"/>
  <c r="IN75" i="10"/>
  <c r="IN74" i="10"/>
  <c r="IN73" i="10"/>
  <c r="IN72" i="10"/>
  <c r="IN71" i="10"/>
  <c r="IN70" i="10"/>
  <c r="IN69" i="10"/>
  <c r="IN68" i="10"/>
  <c r="IN62" i="10"/>
  <c r="IN61" i="10"/>
  <c r="IN60" i="10"/>
  <c r="IN59" i="10"/>
  <c r="IN58" i="10"/>
  <c r="IN57" i="10"/>
  <c r="IN56" i="10"/>
  <c r="IN55" i="10"/>
  <c r="IN54" i="10"/>
  <c r="IN53" i="10"/>
  <c r="IN52" i="10"/>
  <c r="IN48" i="10"/>
  <c r="IN47" i="10"/>
  <c r="IN46" i="10"/>
  <c r="IN45" i="10"/>
  <c r="IN44" i="10"/>
  <c r="IN43" i="10"/>
  <c r="IN42" i="10"/>
  <c r="IN41" i="10"/>
  <c r="IN40" i="10"/>
  <c r="IN39" i="10"/>
  <c r="IN38" i="10"/>
  <c r="IN33" i="10"/>
  <c r="IN32" i="10"/>
  <c r="IN31" i="10"/>
  <c r="IN30" i="10"/>
  <c r="IN29" i="10"/>
  <c r="IN28" i="10"/>
  <c r="IN27" i="10"/>
  <c r="IN26" i="10"/>
  <c r="IN25" i="10"/>
  <c r="IN24" i="10"/>
  <c r="IN23" i="10"/>
  <c r="IN19" i="10"/>
  <c r="IN18" i="10"/>
  <c r="IN17" i="10"/>
  <c r="IN16" i="10"/>
  <c r="IN15" i="10"/>
  <c r="IN14" i="10"/>
  <c r="IN13" i="10"/>
  <c r="IN12" i="10"/>
  <c r="IN11" i="10"/>
  <c r="IN10" i="10"/>
  <c r="IN9" i="10"/>
  <c r="HK347" i="10" l="1"/>
  <c r="HK346" i="10"/>
  <c r="HK345" i="10"/>
  <c r="HK344" i="10"/>
  <c r="HK343" i="10"/>
  <c r="HK342" i="10"/>
  <c r="HK341" i="10"/>
  <c r="HK340" i="10"/>
  <c r="HK339" i="10"/>
  <c r="HK338" i="10"/>
  <c r="HK337" i="10"/>
  <c r="HK333" i="10"/>
  <c r="HK332" i="10"/>
  <c r="HK331" i="10"/>
  <c r="HK330" i="10"/>
  <c r="HK329" i="10"/>
  <c r="HK328" i="10"/>
  <c r="HK327" i="10"/>
  <c r="HK326" i="10"/>
  <c r="HK325" i="10"/>
  <c r="HK324" i="10"/>
  <c r="HK323" i="10"/>
  <c r="HK319" i="10"/>
  <c r="HK318" i="10"/>
  <c r="HK317" i="10"/>
  <c r="HK316" i="10"/>
  <c r="HK315" i="10"/>
  <c r="HK314" i="10"/>
  <c r="HK313" i="10"/>
  <c r="HK312" i="10"/>
  <c r="HK311" i="10"/>
  <c r="HK310" i="10"/>
  <c r="HK309" i="10"/>
  <c r="HK305" i="10"/>
  <c r="HK304" i="10"/>
  <c r="HK303" i="10"/>
  <c r="HK302" i="10"/>
  <c r="HK301" i="10"/>
  <c r="HK300" i="10"/>
  <c r="HK299" i="10"/>
  <c r="HK298" i="10"/>
  <c r="HK297" i="10"/>
  <c r="HK296" i="10"/>
  <c r="HK295" i="10"/>
  <c r="HK291" i="10"/>
  <c r="HK290" i="10"/>
  <c r="HK289" i="10"/>
  <c r="HK288" i="10"/>
  <c r="HK287" i="10"/>
  <c r="HK286" i="10"/>
  <c r="HK285" i="10"/>
  <c r="HK284" i="10"/>
  <c r="HK283" i="10"/>
  <c r="HK282" i="10"/>
  <c r="HK281" i="10"/>
  <c r="HK277" i="10"/>
  <c r="HK276" i="10"/>
  <c r="HK275" i="10"/>
  <c r="HK274" i="10"/>
  <c r="HK273" i="10"/>
  <c r="HK272" i="10"/>
  <c r="HK271" i="10"/>
  <c r="HK270" i="10"/>
  <c r="HK269" i="10"/>
  <c r="HK268" i="10"/>
  <c r="HK267" i="10"/>
  <c r="HK263" i="10"/>
  <c r="HK262" i="10"/>
  <c r="HK261" i="10"/>
  <c r="HK260" i="10"/>
  <c r="HK259" i="10"/>
  <c r="HK258" i="10"/>
  <c r="HK257" i="10"/>
  <c r="HK256" i="10"/>
  <c r="HK255" i="10"/>
  <c r="HK254" i="10"/>
  <c r="HK253" i="10"/>
  <c r="HK249" i="10"/>
  <c r="HK248" i="10"/>
  <c r="HK247" i="10"/>
  <c r="HK246" i="10"/>
  <c r="HK245" i="10"/>
  <c r="HK244" i="10"/>
  <c r="HK243" i="10"/>
  <c r="HK242" i="10"/>
  <c r="HK241" i="10"/>
  <c r="HK240" i="10"/>
  <c r="HK239" i="10"/>
  <c r="HK235" i="10"/>
  <c r="HK234" i="10"/>
  <c r="HK233" i="10"/>
  <c r="HK232" i="10"/>
  <c r="HK231" i="10"/>
  <c r="HK230" i="10"/>
  <c r="HK229" i="10"/>
  <c r="HK228" i="10"/>
  <c r="HK227" i="10"/>
  <c r="HK226" i="10"/>
  <c r="HK225" i="10"/>
  <c r="HK221" i="10"/>
  <c r="HK220" i="10"/>
  <c r="HK219" i="10"/>
  <c r="HK218" i="10"/>
  <c r="HK217" i="10"/>
  <c r="HK216" i="10"/>
  <c r="HK215" i="10"/>
  <c r="HK214" i="10"/>
  <c r="HK213" i="10"/>
  <c r="HK212" i="10"/>
  <c r="HK211" i="10"/>
  <c r="HK207" i="10"/>
  <c r="HK206" i="10"/>
  <c r="HK205" i="10"/>
  <c r="HK204" i="10"/>
  <c r="HK203" i="10"/>
  <c r="HK202" i="10"/>
  <c r="HK201" i="10"/>
  <c r="HK200" i="10"/>
  <c r="HK199" i="10"/>
  <c r="HK198" i="10"/>
  <c r="HK197" i="10"/>
  <c r="HK193" i="10"/>
  <c r="HK192" i="10"/>
  <c r="HK191" i="10"/>
  <c r="HK190" i="10"/>
  <c r="HK189" i="10"/>
  <c r="HK188" i="10"/>
  <c r="HK187" i="10"/>
  <c r="HK186" i="10"/>
  <c r="HK185" i="10"/>
  <c r="HK184" i="10"/>
  <c r="HK183" i="10"/>
  <c r="HK179" i="10"/>
  <c r="HK178" i="10"/>
  <c r="HK177" i="10"/>
  <c r="HK176" i="10"/>
  <c r="HK175" i="10"/>
  <c r="HK174" i="10"/>
  <c r="HK173" i="10"/>
  <c r="HK172" i="10"/>
  <c r="HK171" i="10"/>
  <c r="HK170" i="10"/>
  <c r="HK169" i="10"/>
  <c r="HK165" i="10"/>
  <c r="HK164" i="10"/>
  <c r="HK163" i="10"/>
  <c r="HK162" i="10"/>
  <c r="HK161" i="10"/>
  <c r="HK160" i="10"/>
  <c r="HK159" i="10"/>
  <c r="HK158" i="10"/>
  <c r="HK157" i="10"/>
  <c r="HK156" i="10"/>
  <c r="HK155" i="10"/>
  <c r="HK150" i="10"/>
  <c r="HK149" i="10"/>
  <c r="HK148" i="10"/>
  <c r="HK147" i="10"/>
  <c r="HK146" i="10"/>
  <c r="HK145" i="10"/>
  <c r="HK144" i="10"/>
  <c r="HK143" i="10"/>
  <c r="HK142" i="10"/>
  <c r="HK141" i="10"/>
  <c r="HK140" i="10"/>
  <c r="HK136" i="10"/>
  <c r="HK135" i="10"/>
  <c r="HK134" i="10"/>
  <c r="HK133" i="10"/>
  <c r="HK132" i="10"/>
  <c r="HK131" i="10"/>
  <c r="HK130" i="10"/>
  <c r="HK129" i="10"/>
  <c r="HK128" i="10"/>
  <c r="HK127" i="10"/>
  <c r="HK126" i="10"/>
  <c r="HK121" i="10"/>
  <c r="HK120" i="10"/>
  <c r="HK119" i="10"/>
  <c r="HK118" i="10"/>
  <c r="HK117" i="10"/>
  <c r="HK116" i="10"/>
  <c r="HK115" i="10"/>
  <c r="HK114" i="10"/>
  <c r="HK113" i="10"/>
  <c r="HK112" i="10"/>
  <c r="HK111" i="10"/>
  <c r="HK107" i="10"/>
  <c r="HK106" i="10"/>
  <c r="HK105" i="10"/>
  <c r="HK104" i="10"/>
  <c r="HK103" i="10"/>
  <c r="HK102" i="10"/>
  <c r="HK101" i="10"/>
  <c r="HK100" i="10"/>
  <c r="HK99" i="10"/>
  <c r="HK98" i="10"/>
  <c r="HK97" i="10"/>
  <c r="HK92" i="10"/>
  <c r="HK91" i="10"/>
  <c r="HK90" i="10"/>
  <c r="HK89" i="10"/>
  <c r="HK88" i="10"/>
  <c r="HK87" i="10"/>
  <c r="HK86" i="10"/>
  <c r="HK85" i="10"/>
  <c r="HK84" i="10"/>
  <c r="HK83" i="10"/>
  <c r="HK82" i="10"/>
  <c r="HK78" i="10"/>
  <c r="HK77" i="10"/>
  <c r="HK76" i="10"/>
  <c r="HK75" i="10"/>
  <c r="HK74" i="10"/>
  <c r="HK73" i="10"/>
  <c r="HK72" i="10"/>
  <c r="HK71" i="10"/>
  <c r="HK70" i="10"/>
  <c r="HK69" i="10"/>
  <c r="HK68" i="10"/>
  <c r="HK62" i="10"/>
  <c r="HK61" i="10"/>
  <c r="HK60" i="10"/>
  <c r="HK59" i="10"/>
  <c r="HK58" i="10"/>
  <c r="HK57" i="10"/>
  <c r="HK56" i="10"/>
  <c r="HK55" i="10"/>
  <c r="HK54" i="10"/>
  <c r="HK53" i="10"/>
  <c r="HK52" i="10"/>
  <c r="HK48" i="10"/>
  <c r="HK47" i="10"/>
  <c r="HK46" i="10"/>
  <c r="HK45" i="10"/>
  <c r="HK44" i="10"/>
  <c r="HK43" i="10"/>
  <c r="HK42" i="10"/>
  <c r="HK41" i="10"/>
  <c r="HK40" i="10"/>
  <c r="HK39" i="10"/>
  <c r="HK38" i="10"/>
  <c r="HK33" i="10"/>
  <c r="HK32" i="10"/>
  <c r="HK31" i="10"/>
  <c r="HK30" i="10"/>
  <c r="HK29" i="10"/>
  <c r="HK28" i="10"/>
  <c r="HK27" i="10"/>
  <c r="HK26" i="10"/>
  <c r="HK25" i="10"/>
  <c r="HK24" i="10"/>
  <c r="HK23" i="10"/>
  <c r="HK19" i="10"/>
  <c r="HK18" i="10"/>
  <c r="HK17" i="10"/>
  <c r="HK16" i="10"/>
  <c r="HK15" i="10"/>
  <c r="HK14" i="10"/>
  <c r="HK13" i="10"/>
  <c r="HK12" i="10"/>
  <c r="HK11" i="10"/>
  <c r="HK10" i="10"/>
  <c r="HK9" i="10"/>
  <c r="GF179" i="10"/>
  <c r="GF178" i="10"/>
  <c r="GF177" i="10"/>
  <c r="GF176" i="10"/>
  <c r="GF175" i="10"/>
  <c r="GF174" i="10"/>
  <c r="GF173" i="10"/>
  <c r="GF172" i="10"/>
  <c r="GF171" i="10"/>
  <c r="GF170" i="10"/>
  <c r="GF169" i="10"/>
  <c r="GF165" i="10"/>
  <c r="GF164" i="10"/>
  <c r="GF163" i="10"/>
  <c r="GF162" i="10"/>
  <c r="GF161" i="10"/>
  <c r="GF160" i="10"/>
  <c r="GF159" i="10"/>
  <c r="GF158" i="10"/>
  <c r="GF157" i="10"/>
  <c r="GF156" i="10"/>
  <c r="GF155" i="10"/>
  <c r="GF150" i="10"/>
  <c r="GF149" i="10"/>
  <c r="GF148" i="10"/>
  <c r="GF147" i="10"/>
  <c r="GF146" i="10"/>
  <c r="GF145" i="10"/>
  <c r="GF144" i="10"/>
  <c r="GF143" i="10"/>
  <c r="GF142" i="10"/>
  <c r="GF141" i="10"/>
  <c r="GF140" i="10"/>
  <c r="GF136" i="10"/>
  <c r="GF135" i="10"/>
  <c r="GF134" i="10"/>
  <c r="GF133" i="10"/>
  <c r="GF132" i="10"/>
  <c r="GF131" i="10"/>
  <c r="GF130" i="10"/>
  <c r="GF129" i="10"/>
  <c r="GF128" i="10"/>
  <c r="GF127" i="10"/>
  <c r="GF126" i="10"/>
  <c r="GF121" i="10"/>
  <c r="GF120" i="10"/>
  <c r="GF119" i="10"/>
  <c r="GF118" i="10"/>
  <c r="GF117" i="10"/>
  <c r="GF116" i="10"/>
  <c r="GF115" i="10"/>
  <c r="GF114" i="10"/>
  <c r="GF113" i="10"/>
  <c r="GF112" i="10"/>
  <c r="GF111" i="10"/>
  <c r="GF107" i="10"/>
  <c r="GF106" i="10"/>
  <c r="GF105" i="10"/>
  <c r="GF104" i="10"/>
  <c r="GF103" i="10"/>
  <c r="GF102" i="10"/>
  <c r="GF101" i="10"/>
  <c r="GF100" i="10"/>
  <c r="GF99" i="10"/>
  <c r="GF98" i="10"/>
  <c r="GF97" i="10"/>
  <c r="GF92" i="10"/>
  <c r="GF91" i="10"/>
  <c r="GF90" i="10"/>
  <c r="GF89" i="10"/>
  <c r="GF88" i="10"/>
  <c r="GF87" i="10"/>
  <c r="GF86" i="10"/>
  <c r="GF85" i="10"/>
  <c r="GF84" i="10"/>
  <c r="GF83" i="10"/>
  <c r="GF82" i="10"/>
  <c r="GF78" i="10"/>
  <c r="GF77" i="10"/>
  <c r="GF76" i="10"/>
  <c r="GF75" i="10"/>
  <c r="GF74" i="10"/>
  <c r="GF73" i="10"/>
  <c r="GF72" i="10"/>
  <c r="GF71" i="10"/>
  <c r="GF70" i="10"/>
  <c r="GF69" i="10"/>
  <c r="GF68" i="10"/>
  <c r="GF62" i="10"/>
  <c r="GF61" i="10"/>
  <c r="GF60" i="10"/>
  <c r="GF59" i="10"/>
  <c r="GF58" i="10"/>
  <c r="GF57" i="10"/>
  <c r="GF56" i="10"/>
  <c r="GF55" i="10"/>
  <c r="GF54" i="10"/>
  <c r="GF53" i="10"/>
  <c r="GF52" i="10"/>
  <c r="GF48" i="10"/>
  <c r="GF47" i="10"/>
  <c r="GF46" i="10"/>
  <c r="GF45" i="10"/>
  <c r="GF44" i="10"/>
  <c r="GF43" i="10"/>
  <c r="GF42" i="10"/>
  <c r="GF41" i="10"/>
  <c r="GF40" i="10"/>
  <c r="GF39" i="10"/>
  <c r="GF38" i="10"/>
  <c r="GF33" i="10"/>
  <c r="GF32" i="10"/>
  <c r="GF31" i="10"/>
  <c r="GF30" i="10"/>
  <c r="GF29" i="10"/>
  <c r="GF28" i="10"/>
  <c r="GF27" i="10"/>
  <c r="GF26" i="10"/>
  <c r="GF25" i="10"/>
  <c r="GF24" i="10"/>
  <c r="GF23" i="10"/>
  <c r="GF19" i="10"/>
  <c r="GF18" i="10"/>
  <c r="GF17" i="10"/>
  <c r="GF16" i="10"/>
  <c r="GF15" i="10"/>
  <c r="GF14" i="10"/>
  <c r="GF13" i="10"/>
  <c r="GF12" i="10"/>
  <c r="GF11" i="10"/>
  <c r="GF10" i="10"/>
  <c r="GF9" i="10"/>
  <c r="FC347" i="10"/>
  <c r="FC346" i="10"/>
  <c r="FC345" i="10"/>
  <c r="FC344" i="10"/>
  <c r="FC343" i="10"/>
  <c r="FC342" i="10"/>
  <c r="FC341" i="10"/>
  <c r="FC340" i="10"/>
  <c r="FC339" i="10"/>
  <c r="FC338" i="10"/>
  <c r="FC337" i="10"/>
  <c r="FC333" i="10"/>
  <c r="FC332" i="10"/>
  <c r="FC331" i="10"/>
  <c r="FC330" i="10"/>
  <c r="FC329" i="10"/>
  <c r="FC328" i="10"/>
  <c r="FC327" i="10"/>
  <c r="FC326" i="10"/>
  <c r="FC325" i="10"/>
  <c r="FC324" i="10"/>
  <c r="FC323" i="10"/>
  <c r="FC319" i="10"/>
  <c r="FC318" i="10"/>
  <c r="FC317" i="10"/>
  <c r="FC316" i="10"/>
  <c r="FC315" i="10"/>
  <c r="FC314" i="10"/>
  <c r="FC313" i="10"/>
  <c r="FC312" i="10"/>
  <c r="FC311" i="10"/>
  <c r="FC310" i="10"/>
  <c r="FC309" i="10"/>
  <c r="FC305" i="10"/>
  <c r="FC304" i="10"/>
  <c r="FC303" i="10"/>
  <c r="FC302" i="10"/>
  <c r="FC301" i="10"/>
  <c r="FC300" i="10"/>
  <c r="FC299" i="10"/>
  <c r="FC298" i="10"/>
  <c r="FC297" i="10"/>
  <c r="FC296" i="10"/>
  <c r="FC295" i="10"/>
  <c r="FC291" i="10"/>
  <c r="FC290" i="10"/>
  <c r="FC289" i="10"/>
  <c r="FC288" i="10"/>
  <c r="FC287" i="10"/>
  <c r="FC286" i="10"/>
  <c r="FC285" i="10"/>
  <c r="FC284" i="10"/>
  <c r="FC283" i="10"/>
  <c r="FC282" i="10"/>
  <c r="FC281" i="10"/>
  <c r="FC277" i="10"/>
  <c r="FC276" i="10"/>
  <c r="FC275" i="10"/>
  <c r="FC274" i="10"/>
  <c r="FC273" i="10"/>
  <c r="FC272" i="10"/>
  <c r="FC271" i="10"/>
  <c r="FC270" i="10"/>
  <c r="FC269" i="10"/>
  <c r="FC268" i="10"/>
  <c r="FC267" i="10"/>
  <c r="FC263" i="10"/>
  <c r="FC262" i="10"/>
  <c r="FC261" i="10"/>
  <c r="FC260" i="10"/>
  <c r="FC259" i="10"/>
  <c r="FC258" i="10"/>
  <c r="FC257" i="10"/>
  <c r="FC256" i="10"/>
  <c r="FC255" i="10"/>
  <c r="FC254" i="10"/>
  <c r="FC253" i="10"/>
  <c r="FC249" i="10"/>
  <c r="FC248" i="10"/>
  <c r="FC247" i="10"/>
  <c r="FC246" i="10"/>
  <c r="FC245" i="10"/>
  <c r="FC244" i="10"/>
  <c r="FC243" i="10"/>
  <c r="FC242" i="10"/>
  <c r="FC241" i="10"/>
  <c r="FC240" i="10"/>
  <c r="FC239" i="10"/>
  <c r="FC235" i="10"/>
  <c r="FC234" i="10"/>
  <c r="FC233" i="10"/>
  <c r="FC232" i="10"/>
  <c r="FC231" i="10"/>
  <c r="FC230" i="10"/>
  <c r="FC229" i="10"/>
  <c r="FC228" i="10"/>
  <c r="FC227" i="10"/>
  <c r="FC226" i="10"/>
  <c r="FC225" i="10"/>
  <c r="FC221" i="10"/>
  <c r="FC220" i="10"/>
  <c r="FC219" i="10"/>
  <c r="FC218" i="10"/>
  <c r="FC217" i="10"/>
  <c r="FC216" i="10"/>
  <c r="FC215" i="10"/>
  <c r="FC214" i="10"/>
  <c r="FC213" i="10"/>
  <c r="FC212" i="10"/>
  <c r="FC211" i="10"/>
  <c r="FC207" i="10"/>
  <c r="FC206" i="10"/>
  <c r="FC205" i="10"/>
  <c r="FC204" i="10"/>
  <c r="FC203" i="10"/>
  <c r="FC202" i="10"/>
  <c r="FC201" i="10"/>
  <c r="FC200" i="10"/>
  <c r="FC199" i="10"/>
  <c r="FC198" i="10"/>
  <c r="FC197" i="10"/>
  <c r="FC193" i="10"/>
  <c r="FC192" i="10"/>
  <c r="FC191" i="10"/>
  <c r="FC190" i="10"/>
  <c r="FC189" i="10"/>
  <c r="FC188" i="10"/>
  <c r="FC187" i="10"/>
  <c r="FC186" i="10"/>
  <c r="FC185" i="10"/>
  <c r="FC184" i="10"/>
  <c r="FC183" i="10"/>
  <c r="FC179" i="10"/>
  <c r="FC178" i="10"/>
  <c r="FC177" i="10"/>
  <c r="FC176" i="10"/>
  <c r="FC175" i="10"/>
  <c r="FC174" i="10"/>
  <c r="FC173" i="10"/>
  <c r="FC172" i="10"/>
  <c r="FC171" i="10"/>
  <c r="FC170" i="10"/>
  <c r="FC169" i="10"/>
  <c r="FC165" i="10"/>
  <c r="FC164" i="10"/>
  <c r="FC163" i="10"/>
  <c r="FC162" i="10"/>
  <c r="FC161" i="10"/>
  <c r="FC160" i="10"/>
  <c r="FC159" i="10"/>
  <c r="FC158" i="10"/>
  <c r="FC157" i="10"/>
  <c r="FC156" i="10"/>
  <c r="FC155" i="10"/>
  <c r="FC150" i="10"/>
  <c r="FC149" i="10"/>
  <c r="FC148" i="10"/>
  <c r="FC147" i="10"/>
  <c r="FC146" i="10"/>
  <c r="FC145" i="10"/>
  <c r="FC144" i="10"/>
  <c r="FC143" i="10"/>
  <c r="FC142" i="10"/>
  <c r="FC141" i="10"/>
  <c r="FC140" i="10"/>
  <c r="FC136" i="10"/>
  <c r="FC135" i="10"/>
  <c r="FC134" i="10"/>
  <c r="FC133" i="10"/>
  <c r="FC132" i="10"/>
  <c r="FC131" i="10"/>
  <c r="FC130" i="10"/>
  <c r="FC129" i="10"/>
  <c r="FC128" i="10"/>
  <c r="FC127" i="10"/>
  <c r="FC126" i="10"/>
  <c r="FC121" i="10"/>
  <c r="FC120" i="10"/>
  <c r="FC119" i="10"/>
  <c r="FC118" i="10"/>
  <c r="FC117" i="10"/>
  <c r="FC116" i="10"/>
  <c r="FC115" i="10"/>
  <c r="FC114" i="10"/>
  <c r="FC113" i="10"/>
  <c r="FC112" i="10"/>
  <c r="FC111" i="10"/>
  <c r="FC107" i="10"/>
  <c r="FC106" i="10"/>
  <c r="FC105" i="10"/>
  <c r="FC104" i="10"/>
  <c r="FC103" i="10"/>
  <c r="FC102" i="10"/>
  <c r="FC101" i="10"/>
  <c r="FC100" i="10"/>
  <c r="FC99" i="10"/>
  <c r="FC98" i="10"/>
  <c r="FC97" i="10"/>
  <c r="FC92" i="10"/>
  <c r="FC91" i="10"/>
  <c r="FC90" i="10"/>
  <c r="FC89" i="10"/>
  <c r="FC88" i="10"/>
  <c r="FC87" i="10"/>
  <c r="FC86" i="10"/>
  <c r="FC85" i="10"/>
  <c r="FC84" i="10"/>
  <c r="FC83" i="10"/>
  <c r="FC82" i="10"/>
  <c r="FC78" i="10"/>
  <c r="FC77" i="10"/>
  <c r="FC76" i="10"/>
  <c r="FC75" i="10"/>
  <c r="FC74" i="10"/>
  <c r="FC73" i="10"/>
  <c r="FC72" i="10"/>
  <c r="FC71" i="10"/>
  <c r="FC70" i="10"/>
  <c r="FC69" i="10"/>
  <c r="FC68" i="10"/>
  <c r="FC62" i="10"/>
  <c r="FC61" i="10"/>
  <c r="FC60" i="10"/>
  <c r="FC59" i="10"/>
  <c r="FC58" i="10"/>
  <c r="FC57" i="10"/>
  <c r="FC56" i="10"/>
  <c r="FC55" i="10"/>
  <c r="FC54" i="10"/>
  <c r="FC53" i="10"/>
  <c r="FC52" i="10"/>
  <c r="FC48" i="10"/>
  <c r="FC47" i="10"/>
  <c r="FC46" i="10"/>
  <c r="FC45" i="10"/>
  <c r="FC44" i="10"/>
  <c r="FC43" i="10"/>
  <c r="FC42" i="10"/>
  <c r="FC41" i="10"/>
  <c r="FC40" i="10"/>
  <c r="FC39" i="10"/>
  <c r="FC38" i="10"/>
  <c r="FC33" i="10"/>
  <c r="FC32" i="10"/>
  <c r="FC31" i="10"/>
  <c r="FC30" i="10"/>
  <c r="FC29" i="10"/>
  <c r="FC28" i="10"/>
  <c r="FC27" i="10"/>
  <c r="FC26" i="10"/>
  <c r="FC25" i="10"/>
  <c r="FC24" i="10"/>
  <c r="FC23" i="10"/>
  <c r="FC19" i="10"/>
  <c r="FC18" i="10"/>
  <c r="FC17" i="10"/>
  <c r="FC16" i="10"/>
  <c r="FC15" i="10"/>
  <c r="FC14" i="10"/>
  <c r="FC13" i="10"/>
  <c r="FC12" i="10"/>
  <c r="FC11" i="10"/>
  <c r="FC10" i="10"/>
  <c r="FC9" i="10"/>
  <c r="DZ347" i="10"/>
  <c r="DZ346" i="10"/>
  <c r="DZ345" i="10"/>
  <c r="DZ344" i="10"/>
  <c r="DZ343" i="10"/>
  <c r="DZ342" i="10"/>
  <c r="DZ341" i="10"/>
  <c r="DZ340" i="10"/>
  <c r="DZ339" i="10"/>
  <c r="DZ338" i="10"/>
  <c r="DZ337" i="10"/>
  <c r="DZ333" i="10"/>
  <c r="DZ332" i="10"/>
  <c r="DZ331" i="10"/>
  <c r="DZ330" i="10"/>
  <c r="DZ329" i="10"/>
  <c r="DZ328" i="10"/>
  <c r="DZ327" i="10"/>
  <c r="DZ326" i="10"/>
  <c r="DZ325" i="10"/>
  <c r="DZ324" i="10"/>
  <c r="DZ323" i="10"/>
  <c r="DZ319" i="10"/>
  <c r="DZ318" i="10"/>
  <c r="DZ317" i="10"/>
  <c r="DZ316" i="10"/>
  <c r="DZ315" i="10"/>
  <c r="DZ314" i="10"/>
  <c r="DZ313" i="10"/>
  <c r="DZ312" i="10"/>
  <c r="DZ311" i="10"/>
  <c r="DZ310" i="10"/>
  <c r="DZ309" i="10"/>
  <c r="DZ305" i="10"/>
  <c r="DZ304" i="10"/>
  <c r="DZ303" i="10"/>
  <c r="DZ302" i="10"/>
  <c r="DZ301" i="10"/>
  <c r="DZ300" i="10"/>
  <c r="DZ299" i="10"/>
  <c r="DZ298" i="10"/>
  <c r="DZ297" i="10"/>
  <c r="DZ296" i="10"/>
  <c r="DZ295" i="10"/>
  <c r="DZ291" i="10"/>
  <c r="DZ290" i="10"/>
  <c r="DZ289" i="10"/>
  <c r="DZ288" i="10"/>
  <c r="DZ287" i="10"/>
  <c r="DZ286" i="10"/>
  <c r="DZ285" i="10"/>
  <c r="DZ284" i="10"/>
  <c r="DZ283" i="10"/>
  <c r="DZ282" i="10"/>
  <c r="DZ281" i="10"/>
  <c r="DZ277" i="10"/>
  <c r="DZ276" i="10"/>
  <c r="DZ275" i="10"/>
  <c r="DZ274" i="10"/>
  <c r="DZ273" i="10"/>
  <c r="DZ272" i="10"/>
  <c r="DZ271" i="10"/>
  <c r="DZ270" i="10"/>
  <c r="DZ269" i="10"/>
  <c r="DZ268" i="10"/>
  <c r="DZ267" i="10"/>
  <c r="DZ263" i="10"/>
  <c r="DZ262" i="10"/>
  <c r="DZ261" i="10"/>
  <c r="DZ260" i="10"/>
  <c r="DZ259" i="10"/>
  <c r="DZ258" i="10"/>
  <c r="DZ257" i="10"/>
  <c r="DZ256" i="10"/>
  <c r="DZ255" i="10"/>
  <c r="DZ254" i="10"/>
  <c r="DZ253" i="10"/>
  <c r="DZ249" i="10"/>
  <c r="DZ248" i="10"/>
  <c r="DZ247" i="10"/>
  <c r="DZ246" i="10"/>
  <c r="DZ245" i="10"/>
  <c r="DZ244" i="10"/>
  <c r="DZ243" i="10"/>
  <c r="DZ242" i="10"/>
  <c r="DZ241" i="10"/>
  <c r="DZ240" i="10"/>
  <c r="DZ239" i="10"/>
  <c r="DZ235" i="10"/>
  <c r="DZ234" i="10"/>
  <c r="DZ233" i="10"/>
  <c r="DZ232" i="10"/>
  <c r="DZ231" i="10"/>
  <c r="DZ230" i="10"/>
  <c r="DZ229" i="10"/>
  <c r="DZ228" i="10"/>
  <c r="DZ227" i="10"/>
  <c r="DZ226" i="10"/>
  <c r="DZ225" i="10"/>
  <c r="DZ221" i="10"/>
  <c r="DZ220" i="10"/>
  <c r="DZ219" i="10"/>
  <c r="DZ218" i="10"/>
  <c r="DZ217" i="10"/>
  <c r="DZ216" i="10"/>
  <c r="DZ215" i="10"/>
  <c r="DZ214" i="10"/>
  <c r="DZ213" i="10"/>
  <c r="DZ212" i="10"/>
  <c r="DZ211" i="10"/>
  <c r="DZ207" i="10"/>
  <c r="DZ206" i="10"/>
  <c r="DZ205" i="10"/>
  <c r="DZ204" i="10"/>
  <c r="DZ203" i="10"/>
  <c r="DZ202" i="10"/>
  <c r="DZ201" i="10"/>
  <c r="DZ200" i="10"/>
  <c r="DZ199" i="10"/>
  <c r="DZ198" i="10"/>
  <c r="DZ197" i="10"/>
  <c r="DZ193" i="10"/>
  <c r="DZ192" i="10"/>
  <c r="DZ191" i="10"/>
  <c r="DZ190" i="10"/>
  <c r="DZ189" i="10"/>
  <c r="DZ188" i="10"/>
  <c r="DZ187" i="10"/>
  <c r="DZ186" i="10"/>
  <c r="DZ185" i="10"/>
  <c r="DZ184" i="10"/>
  <c r="DZ183" i="10"/>
  <c r="DZ179" i="10"/>
  <c r="DZ178" i="10"/>
  <c r="DZ177" i="10"/>
  <c r="DZ176" i="10"/>
  <c r="DZ175" i="10"/>
  <c r="DZ174" i="10"/>
  <c r="DZ173" i="10"/>
  <c r="DZ172" i="10"/>
  <c r="DZ171" i="10"/>
  <c r="DZ170" i="10"/>
  <c r="DZ169" i="10"/>
  <c r="DZ165" i="10"/>
  <c r="DZ164" i="10"/>
  <c r="DZ163" i="10"/>
  <c r="DZ162" i="10"/>
  <c r="DZ161" i="10"/>
  <c r="DZ160" i="10"/>
  <c r="DZ159" i="10"/>
  <c r="DZ158" i="10"/>
  <c r="DZ157" i="10"/>
  <c r="DZ156" i="10"/>
  <c r="DZ155" i="10"/>
  <c r="DZ150" i="10"/>
  <c r="DZ149" i="10"/>
  <c r="DZ148" i="10"/>
  <c r="DZ147" i="10"/>
  <c r="DZ146" i="10"/>
  <c r="DZ145" i="10"/>
  <c r="DZ144" i="10"/>
  <c r="DZ143" i="10"/>
  <c r="DZ142" i="10"/>
  <c r="DZ141" i="10"/>
  <c r="DZ140" i="10"/>
  <c r="DZ136" i="10"/>
  <c r="DZ135" i="10"/>
  <c r="DZ134" i="10"/>
  <c r="DZ133" i="10"/>
  <c r="DZ132" i="10"/>
  <c r="DZ131" i="10"/>
  <c r="DZ130" i="10"/>
  <c r="DZ129" i="10"/>
  <c r="DZ128" i="10"/>
  <c r="DZ127" i="10"/>
  <c r="DZ126" i="10"/>
  <c r="DZ121" i="10"/>
  <c r="DZ120" i="10"/>
  <c r="DZ119" i="10"/>
  <c r="DZ118" i="10"/>
  <c r="DZ117" i="10"/>
  <c r="DZ116" i="10"/>
  <c r="DZ115" i="10"/>
  <c r="DZ114" i="10"/>
  <c r="DZ113" i="10"/>
  <c r="DZ112" i="10"/>
  <c r="DZ111" i="10"/>
  <c r="DZ107" i="10"/>
  <c r="DZ106" i="10"/>
  <c r="DZ105" i="10"/>
  <c r="DZ104" i="10"/>
  <c r="DZ103" i="10"/>
  <c r="DZ102" i="10"/>
  <c r="DZ101" i="10"/>
  <c r="DZ100" i="10"/>
  <c r="DZ99" i="10"/>
  <c r="DZ98" i="10"/>
  <c r="DZ97" i="10"/>
  <c r="DZ92" i="10"/>
  <c r="DZ91" i="10"/>
  <c r="DZ90" i="10"/>
  <c r="DZ89" i="10"/>
  <c r="DZ88" i="10"/>
  <c r="DZ87" i="10"/>
  <c r="DZ86" i="10"/>
  <c r="DZ85" i="10"/>
  <c r="DZ84" i="10"/>
  <c r="DZ83" i="10"/>
  <c r="DZ82" i="10"/>
  <c r="DZ78" i="10"/>
  <c r="DZ77" i="10"/>
  <c r="DZ76" i="10"/>
  <c r="DZ75" i="10"/>
  <c r="DZ74" i="10"/>
  <c r="DZ73" i="10"/>
  <c r="DZ72" i="10"/>
  <c r="DZ71" i="10"/>
  <c r="DZ70" i="10"/>
  <c r="DZ69" i="10"/>
  <c r="DZ68" i="10"/>
  <c r="DZ62" i="10"/>
  <c r="DZ61" i="10"/>
  <c r="DZ60" i="10"/>
  <c r="DZ59" i="10"/>
  <c r="DZ58" i="10"/>
  <c r="DZ57" i="10"/>
  <c r="DZ56" i="10"/>
  <c r="DZ55" i="10"/>
  <c r="DZ54" i="10"/>
  <c r="DZ53" i="10"/>
  <c r="DZ52" i="10"/>
  <c r="DZ48" i="10"/>
  <c r="DZ47" i="10"/>
  <c r="DZ46" i="10"/>
  <c r="DZ45" i="10"/>
  <c r="DZ44" i="10"/>
  <c r="DZ43" i="10"/>
  <c r="DZ42" i="10"/>
  <c r="DZ41" i="10"/>
  <c r="DZ40" i="10"/>
  <c r="DZ39" i="10"/>
  <c r="DZ38" i="10"/>
  <c r="DZ33" i="10"/>
  <c r="DZ32" i="10"/>
  <c r="DZ31" i="10"/>
  <c r="DZ30" i="10"/>
  <c r="DZ29" i="10"/>
  <c r="DZ28" i="10"/>
  <c r="DZ27" i="10"/>
  <c r="DZ26" i="10"/>
  <c r="DZ25" i="10"/>
  <c r="DZ24" i="10"/>
  <c r="DZ23" i="10"/>
  <c r="DZ19" i="10"/>
  <c r="DZ18" i="10"/>
  <c r="DZ17" i="10"/>
  <c r="DZ16" i="10"/>
  <c r="DZ15" i="10"/>
  <c r="DZ14" i="10"/>
  <c r="DZ13" i="10"/>
  <c r="DZ12" i="10"/>
  <c r="DZ11" i="10"/>
  <c r="DZ10" i="10"/>
  <c r="DZ9" i="10"/>
  <c r="CW347" i="10" l="1"/>
  <c r="CW346" i="10"/>
  <c r="CW345" i="10"/>
  <c r="CW344" i="10"/>
  <c r="CW343" i="10"/>
  <c r="CW342" i="10"/>
  <c r="CW341" i="10"/>
  <c r="CW340" i="10"/>
  <c r="CW339" i="10"/>
  <c r="CW338" i="10"/>
  <c r="CW337" i="10"/>
  <c r="CW333" i="10"/>
  <c r="CW332" i="10"/>
  <c r="CW331" i="10"/>
  <c r="CW330" i="10"/>
  <c r="CW329" i="10"/>
  <c r="CW328" i="10"/>
  <c r="CW327" i="10"/>
  <c r="CW326" i="10"/>
  <c r="CW325" i="10"/>
  <c r="CW324" i="10"/>
  <c r="CW323" i="10"/>
  <c r="CW319" i="10"/>
  <c r="CW318" i="10"/>
  <c r="CW317" i="10"/>
  <c r="CW316" i="10"/>
  <c r="CW315" i="10"/>
  <c r="CW314" i="10"/>
  <c r="CW313" i="10"/>
  <c r="CW312" i="10"/>
  <c r="CW311" i="10"/>
  <c r="CW310" i="10"/>
  <c r="CW309" i="10"/>
  <c r="CW305" i="10"/>
  <c r="CW304" i="10"/>
  <c r="CW303" i="10"/>
  <c r="CW302" i="10"/>
  <c r="CW301" i="10"/>
  <c r="CW300" i="10"/>
  <c r="CW299" i="10"/>
  <c r="CW298" i="10"/>
  <c r="CW297" i="10"/>
  <c r="CW296" i="10"/>
  <c r="CW295" i="10"/>
  <c r="CW291" i="10"/>
  <c r="CW290" i="10"/>
  <c r="CW289" i="10"/>
  <c r="CW288" i="10"/>
  <c r="CW287" i="10"/>
  <c r="CW286" i="10"/>
  <c r="CW285" i="10"/>
  <c r="CW284" i="10"/>
  <c r="CW283" i="10"/>
  <c r="CW282" i="10"/>
  <c r="CW281" i="10"/>
  <c r="CW277" i="10"/>
  <c r="CW276" i="10"/>
  <c r="CW275" i="10"/>
  <c r="CW274" i="10"/>
  <c r="CW273" i="10"/>
  <c r="CW272" i="10"/>
  <c r="CW271" i="10"/>
  <c r="CW270" i="10"/>
  <c r="CW269" i="10"/>
  <c r="CW268" i="10"/>
  <c r="CW267" i="10"/>
  <c r="CW263" i="10"/>
  <c r="CW262" i="10"/>
  <c r="CW261" i="10"/>
  <c r="CW260" i="10"/>
  <c r="CW259" i="10"/>
  <c r="CW258" i="10"/>
  <c r="CW257" i="10"/>
  <c r="CW256" i="10"/>
  <c r="CW255" i="10"/>
  <c r="CW254" i="10"/>
  <c r="CW253" i="10"/>
  <c r="CW249" i="10"/>
  <c r="CW248" i="10"/>
  <c r="CW247" i="10"/>
  <c r="CW246" i="10"/>
  <c r="CW245" i="10"/>
  <c r="CW244" i="10"/>
  <c r="CW243" i="10"/>
  <c r="CW242" i="10"/>
  <c r="CW241" i="10"/>
  <c r="CW240" i="10"/>
  <c r="CW239" i="10"/>
  <c r="CW235" i="10"/>
  <c r="CW234" i="10"/>
  <c r="CW233" i="10"/>
  <c r="CW232" i="10"/>
  <c r="CW231" i="10"/>
  <c r="CW230" i="10"/>
  <c r="CW229" i="10"/>
  <c r="CW228" i="10"/>
  <c r="CW227" i="10"/>
  <c r="CW226" i="10"/>
  <c r="CW225" i="10"/>
  <c r="CW221" i="10"/>
  <c r="CW220" i="10"/>
  <c r="CW219" i="10"/>
  <c r="CW218" i="10"/>
  <c r="CW217" i="10"/>
  <c r="CW216" i="10"/>
  <c r="CW215" i="10"/>
  <c r="CW214" i="10"/>
  <c r="CW213" i="10"/>
  <c r="CW212" i="10"/>
  <c r="CW211" i="10"/>
  <c r="CW207" i="10"/>
  <c r="CW206" i="10"/>
  <c r="CW205" i="10"/>
  <c r="CW204" i="10"/>
  <c r="CW203" i="10"/>
  <c r="CW202" i="10"/>
  <c r="CW201" i="10"/>
  <c r="CW200" i="10"/>
  <c r="CW199" i="10"/>
  <c r="CW198" i="10"/>
  <c r="CW197" i="10"/>
  <c r="CW193" i="10"/>
  <c r="CW192" i="10"/>
  <c r="CW191" i="10"/>
  <c r="CW190" i="10"/>
  <c r="CW189" i="10"/>
  <c r="CW188" i="10"/>
  <c r="CW187" i="10"/>
  <c r="CW186" i="10"/>
  <c r="CW185" i="10"/>
  <c r="CW184" i="10"/>
  <c r="CW183" i="10"/>
  <c r="CW179" i="10"/>
  <c r="CW178" i="10"/>
  <c r="CW177" i="10"/>
  <c r="CW176" i="10"/>
  <c r="CW175" i="10"/>
  <c r="CW174" i="10"/>
  <c r="CW173" i="10"/>
  <c r="CW172" i="10"/>
  <c r="CW171" i="10"/>
  <c r="CW170" i="10"/>
  <c r="CW169" i="10"/>
  <c r="CW165" i="10"/>
  <c r="CW164" i="10"/>
  <c r="CW163" i="10"/>
  <c r="CW162" i="10"/>
  <c r="CW161" i="10"/>
  <c r="CW160" i="10"/>
  <c r="CW159" i="10"/>
  <c r="CW158" i="10"/>
  <c r="CW157" i="10"/>
  <c r="CW156" i="10"/>
  <c r="CW155" i="10"/>
  <c r="CW150" i="10"/>
  <c r="CW149" i="10"/>
  <c r="CW148" i="10"/>
  <c r="CW147" i="10"/>
  <c r="CW146" i="10"/>
  <c r="CW145" i="10"/>
  <c r="CW144" i="10"/>
  <c r="CW143" i="10"/>
  <c r="CW142" i="10"/>
  <c r="CW141" i="10"/>
  <c r="CW140" i="10"/>
  <c r="CW136" i="10"/>
  <c r="CW135" i="10"/>
  <c r="CW134" i="10"/>
  <c r="CW133" i="10"/>
  <c r="CW132" i="10"/>
  <c r="CW131" i="10"/>
  <c r="CW130" i="10"/>
  <c r="CW129" i="10"/>
  <c r="CW128" i="10"/>
  <c r="CW127" i="10"/>
  <c r="CW126" i="10"/>
  <c r="CW121" i="10"/>
  <c r="CW120" i="10"/>
  <c r="CW119" i="10"/>
  <c r="CW118" i="10"/>
  <c r="CW117" i="10"/>
  <c r="CW116" i="10"/>
  <c r="CW115" i="10"/>
  <c r="CW114" i="10"/>
  <c r="CW113" i="10"/>
  <c r="CW112" i="10"/>
  <c r="CW111" i="10"/>
  <c r="CW107" i="10"/>
  <c r="CW106" i="10"/>
  <c r="CW105" i="10"/>
  <c r="CW104" i="10"/>
  <c r="CW103" i="10"/>
  <c r="CW102" i="10"/>
  <c r="CW101" i="10"/>
  <c r="CW100" i="10"/>
  <c r="CW99" i="10"/>
  <c r="CW98" i="10"/>
  <c r="CW97" i="10"/>
  <c r="CW92" i="10"/>
  <c r="CW91" i="10"/>
  <c r="CW90" i="10"/>
  <c r="CW89" i="10"/>
  <c r="CW88" i="10"/>
  <c r="CW87" i="10"/>
  <c r="CW86" i="10"/>
  <c r="CW85" i="10"/>
  <c r="CW84" i="10"/>
  <c r="CW83" i="10"/>
  <c r="CW82" i="10"/>
  <c r="CW78" i="10"/>
  <c r="CW77" i="10"/>
  <c r="CW76" i="10"/>
  <c r="CW75" i="10"/>
  <c r="CW74" i="10"/>
  <c r="CW73" i="10"/>
  <c r="CW72" i="10"/>
  <c r="CW71" i="10"/>
  <c r="CW70" i="10"/>
  <c r="CW69" i="10"/>
  <c r="CW68" i="10"/>
  <c r="CW62" i="10"/>
  <c r="CW61" i="10"/>
  <c r="CW60" i="10"/>
  <c r="CW59" i="10"/>
  <c r="CW58" i="10"/>
  <c r="CW57" i="10"/>
  <c r="CW56" i="10"/>
  <c r="CW55" i="10"/>
  <c r="CW54" i="10"/>
  <c r="CW53" i="10"/>
  <c r="CW52" i="10"/>
  <c r="CW48" i="10"/>
  <c r="CW47" i="10"/>
  <c r="CW46" i="10"/>
  <c r="CW45" i="10"/>
  <c r="CW44" i="10"/>
  <c r="CW43" i="10"/>
  <c r="CW42" i="10"/>
  <c r="CW41" i="10"/>
  <c r="CW40" i="10"/>
  <c r="CW39" i="10"/>
  <c r="CW38" i="10"/>
  <c r="CW33" i="10"/>
  <c r="CW32" i="10"/>
  <c r="CW31" i="10"/>
  <c r="CW30" i="10"/>
  <c r="CW29" i="10"/>
  <c r="CW28" i="10"/>
  <c r="CW27" i="10"/>
  <c r="CW26" i="10"/>
  <c r="CW25" i="10"/>
  <c r="CW24" i="10"/>
  <c r="CW23" i="10"/>
  <c r="CW19" i="10"/>
  <c r="CW18" i="10"/>
  <c r="CW17" i="10"/>
  <c r="CW16" i="10"/>
  <c r="CW15" i="10"/>
  <c r="CW14" i="10"/>
  <c r="CW13" i="10"/>
  <c r="CW12" i="10"/>
  <c r="CW11" i="10"/>
  <c r="CW10" i="10"/>
  <c r="CW9" i="10"/>
  <c r="J338" i="10" l="1"/>
  <c r="J339" i="10"/>
  <c r="J340" i="10"/>
  <c r="J341" i="10"/>
  <c r="J342" i="10"/>
  <c r="J343" i="10"/>
  <c r="J344" i="10"/>
  <c r="J345" i="10"/>
  <c r="J346" i="10"/>
  <c r="J347" i="10"/>
  <c r="J337" i="10"/>
  <c r="J324" i="10"/>
  <c r="J325" i="10"/>
  <c r="J326" i="10"/>
  <c r="J327" i="10"/>
  <c r="J328" i="10"/>
  <c r="J329" i="10"/>
  <c r="J330" i="10"/>
  <c r="J331" i="10"/>
  <c r="J332" i="10"/>
  <c r="J333" i="10"/>
  <c r="J323" i="10"/>
  <c r="J310" i="10"/>
  <c r="J311" i="10"/>
  <c r="J312" i="10"/>
  <c r="J313" i="10"/>
  <c r="J314" i="10"/>
  <c r="J315" i="10"/>
  <c r="J316" i="10"/>
  <c r="J317" i="10"/>
  <c r="J318" i="10"/>
  <c r="J319" i="10"/>
  <c r="J309" i="10"/>
  <c r="J296" i="10"/>
  <c r="J297" i="10"/>
  <c r="J298" i="10"/>
  <c r="J299" i="10"/>
  <c r="J300" i="10"/>
  <c r="J301" i="10"/>
  <c r="J302" i="10"/>
  <c r="J303" i="10"/>
  <c r="J304" i="10"/>
  <c r="J305" i="10"/>
  <c r="J295" i="10"/>
  <c r="J282" i="10"/>
  <c r="J283" i="10"/>
  <c r="J284" i="10"/>
  <c r="J285" i="10"/>
  <c r="J286" i="10"/>
  <c r="J287" i="10"/>
  <c r="J288" i="10"/>
  <c r="J289" i="10"/>
  <c r="J290" i="10"/>
  <c r="J291" i="10"/>
  <c r="J281" i="10"/>
  <c r="J268" i="10"/>
  <c r="J269" i="10"/>
  <c r="J270" i="10"/>
  <c r="J271" i="10"/>
  <c r="J272" i="10"/>
  <c r="J273" i="10"/>
  <c r="J274" i="10"/>
  <c r="J275" i="10"/>
  <c r="J276" i="10"/>
  <c r="J277" i="10"/>
  <c r="J267" i="10"/>
  <c r="J254" i="10"/>
  <c r="J255" i="10"/>
  <c r="J256" i="10"/>
  <c r="J257" i="10"/>
  <c r="J258" i="10"/>
  <c r="J259" i="10"/>
  <c r="J260" i="10"/>
  <c r="J261" i="10"/>
  <c r="J262" i="10"/>
  <c r="J263" i="10"/>
  <c r="J253" i="10"/>
  <c r="J240" i="10"/>
  <c r="J241" i="10"/>
  <c r="J242" i="10"/>
  <c r="J243" i="10"/>
  <c r="J244" i="10"/>
  <c r="J245" i="10"/>
  <c r="J246" i="10"/>
  <c r="J247" i="10"/>
  <c r="J248" i="10"/>
  <c r="J249" i="10"/>
  <c r="J239" i="10"/>
  <c r="J226" i="10"/>
  <c r="J227" i="10"/>
  <c r="J228" i="10"/>
  <c r="J229" i="10"/>
  <c r="J230" i="10"/>
  <c r="J231" i="10"/>
  <c r="J232" i="10"/>
  <c r="J233" i="10"/>
  <c r="J234" i="10"/>
  <c r="J235" i="10"/>
  <c r="J225" i="10"/>
  <c r="J212" i="10"/>
  <c r="J213" i="10"/>
  <c r="J214" i="10"/>
  <c r="J215" i="10"/>
  <c r="J216" i="10"/>
  <c r="J217" i="10"/>
  <c r="J218" i="10"/>
  <c r="J219" i="10"/>
  <c r="J220" i="10"/>
  <c r="J221" i="10"/>
  <c r="J211" i="10"/>
  <c r="J198" i="10"/>
  <c r="J199" i="10"/>
  <c r="J200" i="10"/>
  <c r="J201" i="10"/>
  <c r="J202" i="10"/>
  <c r="J203" i="10"/>
  <c r="J204" i="10"/>
  <c r="J205" i="10"/>
  <c r="J206" i="10"/>
  <c r="J207" i="10"/>
  <c r="J197" i="10"/>
  <c r="J184" i="10"/>
  <c r="J185" i="10"/>
  <c r="J186" i="10"/>
  <c r="J187" i="10"/>
  <c r="J188" i="10"/>
  <c r="J189" i="10"/>
  <c r="J190" i="10"/>
  <c r="J191" i="10"/>
  <c r="J192" i="10"/>
  <c r="J193" i="10"/>
  <c r="J183" i="10"/>
  <c r="BR179" i="10"/>
  <c r="AM179" i="10"/>
  <c r="J179" i="10"/>
  <c r="BR178" i="10"/>
  <c r="AM178" i="10"/>
  <c r="J178" i="10"/>
  <c r="BR177" i="10"/>
  <c r="AM177" i="10"/>
  <c r="J177" i="10"/>
  <c r="BR176" i="10"/>
  <c r="AM176" i="10"/>
  <c r="J176" i="10"/>
  <c r="BR175" i="10"/>
  <c r="AM175" i="10"/>
  <c r="J175" i="10"/>
  <c r="BR174" i="10"/>
  <c r="AM174" i="10"/>
  <c r="J174" i="10"/>
  <c r="BR173" i="10"/>
  <c r="AM173" i="10"/>
  <c r="J173" i="10"/>
  <c r="BR172" i="10"/>
  <c r="AM172" i="10"/>
  <c r="J172" i="10"/>
  <c r="BR171" i="10"/>
  <c r="AM171" i="10"/>
  <c r="J171" i="10"/>
  <c r="BR170" i="10"/>
  <c r="AM170" i="10"/>
  <c r="J170" i="10"/>
  <c r="BR169" i="10"/>
  <c r="AM169" i="10"/>
  <c r="J169" i="10"/>
  <c r="BR165" i="10"/>
  <c r="AM165" i="10"/>
  <c r="J165" i="10"/>
  <c r="BR164" i="10"/>
  <c r="AM164" i="10"/>
  <c r="J164" i="10"/>
  <c r="BR163" i="10"/>
  <c r="AM163" i="10"/>
  <c r="J163" i="10"/>
  <c r="BR162" i="10"/>
  <c r="AM162" i="10"/>
  <c r="J162" i="10"/>
  <c r="BR161" i="10"/>
  <c r="AM161" i="10"/>
  <c r="J161" i="10"/>
  <c r="BR160" i="10"/>
  <c r="AM160" i="10"/>
  <c r="J160" i="10"/>
  <c r="BR159" i="10"/>
  <c r="AM159" i="10"/>
  <c r="J159" i="10"/>
  <c r="BR158" i="10"/>
  <c r="AM158" i="10"/>
  <c r="J158" i="10"/>
  <c r="BR157" i="10"/>
  <c r="AM157" i="10"/>
  <c r="J157" i="10"/>
  <c r="BR156" i="10"/>
  <c r="AM156" i="10"/>
  <c r="J156" i="10"/>
  <c r="BR155" i="10"/>
  <c r="AM155" i="10"/>
  <c r="J155" i="10"/>
  <c r="BR150" i="10"/>
  <c r="AM150" i="10"/>
  <c r="J150" i="10"/>
  <c r="BR149" i="10"/>
  <c r="AM149" i="10"/>
  <c r="J149" i="10"/>
  <c r="BR148" i="10"/>
  <c r="AM148" i="10"/>
  <c r="J148" i="10"/>
  <c r="BR147" i="10"/>
  <c r="AM147" i="10"/>
  <c r="J147" i="10"/>
  <c r="BR146" i="10"/>
  <c r="AM146" i="10"/>
  <c r="J146" i="10"/>
  <c r="BR145" i="10"/>
  <c r="AM145" i="10"/>
  <c r="J145" i="10"/>
  <c r="BR144" i="10"/>
  <c r="AM144" i="10"/>
  <c r="J144" i="10"/>
  <c r="BR143" i="10"/>
  <c r="AM143" i="10"/>
  <c r="J143" i="10"/>
  <c r="BR142" i="10"/>
  <c r="AM142" i="10"/>
  <c r="J142" i="10"/>
  <c r="BR141" i="10"/>
  <c r="AM141" i="10"/>
  <c r="J141" i="10"/>
  <c r="BR140" i="10"/>
  <c r="AM140" i="10"/>
  <c r="J140" i="10"/>
  <c r="BR136" i="10"/>
  <c r="AM136" i="10"/>
  <c r="J136" i="10"/>
  <c r="BR135" i="10"/>
  <c r="AM135" i="10"/>
  <c r="J135" i="10"/>
  <c r="BR134" i="10"/>
  <c r="AM134" i="10"/>
  <c r="J134" i="10"/>
  <c r="BR133" i="10"/>
  <c r="AM133" i="10"/>
  <c r="J133" i="10"/>
  <c r="BR132" i="10"/>
  <c r="AM132" i="10"/>
  <c r="J132" i="10"/>
  <c r="BR131" i="10"/>
  <c r="AM131" i="10"/>
  <c r="J131" i="10"/>
  <c r="BR130" i="10"/>
  <c r="AM130" i="10"/>
  <c r="J130" i="10"/>
  <c r="BR129" i="10"/>
  <c r="AM129" i="10"/>
  <c r="J129" i="10"/>
  <c r="BR128" i="10"/>
  <c r="AM128" i="10"/>
  <c r="J128" i="10"/>
  <c r="BR127" i="10"/>
  <c r="AM127" i="10"/>
  <c r="J127" i="10"/>
  <c r="BR126" i="10"/>
  <c r="AM126" i="10"/>
  <c r="J126" i="10"/>
  <c r="BR121" i="10"/>
  <c r="AM121" i="10"/>
  <c r="J121" i="10"/>
  <c r="BR120" i="10"/>
  <c r="AM120" i="10"/>
  <c r="J120" i="10"/>
  <c r="BR119" i="10"/>
  <c r="AM119" i="10"/>
  <c r="J119" i="10"/>
  <c r="BR118" i="10"/>
  <c r="AM118" i="10"/>
  <c r="J118" i="10"/>
  <c r="BR117" i="10"/>
  <c r="AM117" i="10"/>
  <c r="J117" i="10"/>
  <c r="BR116" i="10"/>
  <c r="AM116" i="10"/>
  <c r="J116" i="10"/>
  <c r="BR115" i="10"/>
  <c r="AM115" i="10"/>
  <c r="J115" i="10"/>
  <c r="BR114" i="10"/>
  <c r="AM114" i="10"/>
  <c r="J114" i="10"/>
  <c r="BR113" i="10"/>
  <c r="AM113" i="10"/>
  <c r="J113" i="10"/>
  <c r="BR112" i="10"/>
  <c r="AM112" i="10"/>
  <c r="J112" i="10"/>
  <c r="BR111" i="10"/>
  <c r="AM111" i="10"/>
  <c r="J111" i="10"/>
  <c r="BR107" i="10"/>
  <c r="AM107" i="10"/>
  <c r="J107" i="10"/>
  <c r="BR106" i="10"/>
  <c r="AM106" i="10"/>
  <c r="J106" i="10"/>
  <c r="BR105" i="10"/>
  <c r="AM105" i="10"/>
  <c r="J105" i="10"/>
  <c r="BR104" i="10"/>
  <c r="AM104" i="10"/>
  <c r="J104" i="10"/>
  <c r="BR103" i="10"/>
  <c r="AM103" i="10"/>
  <c r="J103" i="10"/>
  <c r="BR102" i="10"/>
  <c r="AM102" i="10"/>
  <c r="J102" i="10"/>
  <c r="BR101" i="10"/>
  <c r="AM101" i="10"/>
  <c r="J101" i="10"/>
  <c r="BR100" i="10"/>
  <c r="AM100" i="10"/>
  <c r="J100" i="10"/>
  <c r="BR99" i="10"/>
  <c r="AM99" i="10"/>
  <c r="J99" i="10"/>
  <c r="BR98" i="10"/>
  <c r="AM98" i="10"/>
  <c r="J98" i="10"/>
  <c r="BR97" i="10"/>
  <c r="AM97" i="10"/>
  <c r="J97" i="10"/>
  <c r="BR92" i="10"/>
  <c r="AM92" i="10"/>
  <c r="J92" i="10"/>
  <c r="BR91" i="10"/>
  <c r="AM91" i="10"/>
  <c r="J91" i="10"/>
  <c r="BR90" i="10"/>
  <c r="AM90" i="10"/>
  <c r="J90" i="10"/>
  <c r="BR89" i="10"/>
  <c r="AM89" i="10"/>
  <c r="J89" i="10"/>
  <c r="BR88" i="10"/>
  <c r="AM88" i="10"/>
  <c r="J88" i="10"/>
  <c r="BR87" i="10"/>
  <c r="AM87" i="10"/>
  <c r="J87" i="10"/>
  <c r="BR86" i="10"/>
  <c r="AM86" i="10"/>
  <c r="J86" i="10"/>
  <c r="BR85" i="10"/>
  <c r="AM85" i="10"/>
  <c r="J85" i="10"/>
  <c r="BR84" i="10"/>
  <c r="AM84" i="10"/>
  <c r="J84" i="10"/>
  <c r="BR83" i="10"/>
  <c r="AM83" i="10"/>
  <c r="J83" i="10"/>
  <c r="BR82" i="10"/>
  <c r="AM82" i="10"/>
  <c r="J82" i="10"/>
  <c r="BR78" i="10"/>
  <c r="AM78" i="10"/>
  <c r="J78" i="10"/>
  <c r="BR77" i="10"/>
  <c r="AM77" i="10"/>
  <c r="J77" i="10"/>
  <c r="BR76" i="10"/>
  <c r="AM76" i="10"/>
  <c r="J76" i="10"/>
  <c r="BR75" i="10"/>
  <c r="AM75" i="10"/>
  <c r="J75" i="10"/>
  <c r="BR74" i="10"/>
  <c r="AM74" i="10"/>
  <c r="J74" i="10"/>
  <c r="BR73" i="10"/>
  <c r="AM73" i="10"/>
  <c r="J73" i="10"/>
  <c r="BR72" i="10"/>
  <c r="AM72" i="10"/>
  <c r="J72" i="10"/>
  <c r="BR71" i="10"/>
  <c r="AM71" i="10"/>
  <c r="J71" i="10"/>
  <c r="BR70" i="10"/>
  <c r="AM70" i="10"/>
  <c r="J70" i="10"/>
  <c r="BR69" i="10"/>
  <c r="AM69" i="10"/>
  <c r="J69" i="10"/>
  <c r="BR68" i="10"/>
  <c r="AM68" i="10"/>
  <c r="J68" i="10"/>
  <c r="BR62" i="10"/>
  <c r="AM62" i="10"/>
  <c r="J62" i="10"/>
  <c r="BR61" i="10"/>
  <c r="AM61" i="10"/>
  <c r="J61" i="10"/>
  <c r="BR60" i="10"/>
  <c r="AM60" i="10"/>
  <c r="J60" i="10"/>
  <c r="BR59" i="10"/>
  <c r="AM59" i="10"/>
  <c r="J59" i="10"/>
  <c r="BR58" i="10"/>
  <c r="AM58" i="10"/>
  <c r="J58" i="10"/>
  <c r="BR57" i="10"/>
  <c r="AM57" i="10"/>
  <c r="J57" i="10"/>
  <c r="BR56" i="10"/>
  <c r="AM56" i="10"/>
  <c r="J56" i="10"/>
  <c r="BR55" i="10"/>
  <c r="AM55" i="10"/>
  <c r="J55" i="10"/>
  <c r="BR54" i="10"/>
  <c r="AM54" i="10"/>
  <c r="J54" i="10"/>
  <c r="BR53" i="10"/>
  <c r="AM53" i="10"/>
  <c r="J53" i="10"/>
  <c r="BR52" i="10"/>
  <c r="AM52" i="10"/>
  <c r="J52" i="10"/>
  <c r="B26" i="10"/>
  <c r="BR48" i="10"/>
  <c r="AM48" i="10"/>
  <c r="J48" i="10"/>
  <c r="BR47" i="10"/>
  <c r="AM47" i="10"/>
  <c r="J47" i="10"/>
  <c r="BR46" i="10"/>
  <c r="AM46" i="10"/>
  <c r="J46" i="10"/>
  <c r="BR45" i="10"/>
  <c r="AM45" i="10"/>
  <c r="J45" i="10"/>
  <c r="BR44" i="10"/>
  <c r="AM44" i="10"/>
  <c r="J44" i="10"/>
  <c r="BR43" i="10"/>
  <c r="AM43" i="10"/>
  <c r="J43" i="10"/>
  <c r="BR42" i="10"/>
  <c r="AM42" i="10"/>
  <c r="J42" i="10"/>
  <c r="BR41" i="10"/>
  <c r="AM41" i="10"/>
  <c r="J41" i="10"/>
  <c r="BR40" i="10"/>
  <c r="AM40" i="10"/>
  <c r="J40" i="10"/>
  <c r="BR39" i="10"/>
  <c r="AM39" i="10"/>
  <c r="J39" i="10"/>
  <c r="BR38" i="10"/>
  <c r="AM38" i="10"/>
  <c r="J38" i="10"/>
  <c r="BR33" i="10"/>
  <c r="AM33" i="10"/>
  <c r="J33" i="10"/>
  <c r="BR32" i="10"/>
  <c r="AM32" i="10"/>
  <c r="J32" i="10"/>
  <c r="BR31" i="10"/>
  <c r="AM31" i="10"/>
  <c r="J31" i="10"/>
  <c r="BR30" i="10"/>
  <c r="AM30" i="10"/>
  <c r="J30" i="10"/>
  <c r="BR29" i="10"/>
  <c r="AM29" i="10"/>
  <c r="J29" i="10"/>
  <c r="BR28" i="10"/>
  <c r="AM28" i="10"/>
  <c r="J28" i="10"/>
  <c r="BR27" i="10"/>
  <c r="AM27" i="10"/>
  <c r="J27" i="10"/>
  <c r="BR26" i="10"/>
  <c r="AM26" i="10"/>
  <c r="J26" i="10"/>
  <c r="BR25" i="10"/>
  <c r="AM25" i="10"/>
  <c r="J25" i="10"/>
  <c r="BR24" i="10"/>
  <c r="AM24" i="10"/>
  <c r="J24" i="10"/>
  <c r="BR23" i="10"/>
  <c r="AM23" i="10"/>
  <c r="J23" i="10"/>
  <c r="BR19" i="10"/>
  <c r="AM19" i="10"/>
  <c r="J19" i="10"/>
  <c r="BR18" i="10"/>
  <c r="AM18" i="10"/>
  <c r="J18" i="10"/>
  <c r="BR17" i="10"/>
  <c r="AM17" i="10"/>
  <c r="J17" i="10"/>
  <c r="BR16" i="10"/>
  <c r="AM16" i="10"/>
  <c r="J16" i="10"/>
  <c r="BR15" i="10"/>
  <c r="AM15" i="10"/>
  <c r="J15" i="10"/>
  <c r="BR14" i="10"/>
  <c r="AM14" i="10"/>
  <c r="J14" i="10"/>
  <c r="BR13" i="10"/>
  <c r="AM13" i="10"/>
  <c r="J13" i="10"/>
  <c r="BR12" i="10"/>
  <c r="AM12" i="10"/>
  <c r="J12" i="10"/>
  <c r="BR11" i="10"/>
  <c r="AM11" i="10"/>
  <c r="J11" i="10"/>
  <c r="BR10" i="10"/>
  <c r="AM10" i="10"/>
  <c r="J10" i="10"/>
  <c r="BR9" i="10"/>
  <c r="AM9" i="10"/>
  <c r="J9" i="10"/>
  <c r="B28" i="10" l="1"/>
  <c r="B30" i="10"/>
  <c r="R2" i="2"/>
  <c r="I4" i="2" s="1"/>
  <c r="R1" i="2"/>
  <c r="I3" i="2" s="1"/>
  <c r="O10" i="2"/>
  <c r="O12" i="2"/>
  <c r="T2" i="9"/>
  <c r="L4" i="9" s="1"/>
  <c r="T1" i="9"/>
  <c r="L3" i="9" s="1"/>
  <c r="P10" i="9"/>
  <c r="Q12" i="9"/>
  <c r="F4" i="9" s="1"/>
  <c r="P12" i="9"/>
  <c r="F3" i="9" s="1"/>
  <c r="L16" i="1"/>
  <c r="O15" i="2" s="1"/>
  <c r="L6" i="1"/>
  <c r="L4" i="1"/>
  <c r="L14" i="1"/>
  <c r="O1" i="2" s="1"/>
  <c r="M14" i="1"/>
  <c r="Q1" i="9" s="1"/>
  <c r="L15" i="1"/>
  <c r="D11" i="1" s="1"/>
  <c r="L18" i="1"/>
  <c r="L21" i="1" s="1"/>
  <c r="N25" i="1" s="1"/>
  <c r="N78" i="1" s="1"/>
  <c r="L20" i="1"/>
  <c r="N24" i="1" s="1"/>
  <c r="M11" i="1"/>
  <c r="M24" i="1" s="1"/>
  <c r="L11" i="1"/>
  <c r="L24" i="1" s="1"/>
  <c r="L77" i="1" s="1"/>
  <c r="GV179" i="7"/>
  <c r="GV178" i="7"/>
  <c r="GV177" i="7"/>
  <c r="GV176" i="7"/>
  <c r="GV175" i="7"/>
  <c r="GV174" i="7"/>
  <c r="GV173" i="7"/>
  <c r="GV172" i="7"/>
  <c r="GV171" i="7"/>
  <c r="GV170" i="7"/>
  <c r="GV169" i="7"/>
  <c r="GV165" i="7"/>
  <c r="GV164" i="7"/>
  <c r="GV163" i="7"/>
  <c r="GV162" i="7"/>
  <c r="GV161" i="7"/>
  <c r="GV160" i="7"/>
  <c r="GV159" i="7"/>
  <c r="GV158" i="7"/>
  <c r="GV157" i="7"/>
  <c r="GV156" i="7"/>
  <c r="GV155" i="7"/>
  <c r="GV150" i="7"/>
  <c r="GV149" i="7"/>
  <c r="GV148" i="7"/>
  <c r="GV147" i="7"/>
  <c r="GV146" i="7"/>
  <c r="GV145" i="7"/>
  <c r="GV144" i="7"/>
  <c r="GV143" i="7"/>
  <c r="GV142" i="7"/>
  <c r="GV141" i="7"/>
  <c r="GV140" i="7"/>
  <c r="GV136" i="7"/>
  <c r="GV135" i="7"/>
  <c r="GV134" i="7"/>
  <c r="GV133" i="7"/>
  <c r="GV132" i="7"/>
  <c r="GV131" i="7"/>
  <c r="GV130" i="7"/>
  <c r="GV129" i="7"/>
  <c r="GV128" i="7"/>
  <c r="GV127" i="7"/>
  <c r="GV126" i="7"/>
  <c r="GV121" i="7"/>
  <c r="GV120" i="7"/>
  <c r="GV119" i="7"/>
  <c r="GV118" i="7"/>
  <c r="GV117" i="7"/>
  <c r="GV116" i="7"/>
  <c r="GV115" i="7"/>
  <c r="GV114" i="7"/>
  <c r="GV113" i="7"/>
  <c r="GV112" i="7"/>
  <c r="GV111" i="7"/>
  <c r="GV107" i="7"/>
  <c r="GV106" i="7"/>
  <c r="GV105" i="7"/>
  <c r="GV104" i="7"/>
  <c r="GV103" i="7"/>
  <c r="GV102" i="7"/>
  <c r="GV101" i="7"/>
  <c r="GV100" i="7"/>
  <c r="GV99" i="7"/>
  <c r="GV98" i="7"/>
  <c r="GV97" i="7"/>
  <c r="GV92" i="7"/>
  <c r="GV91" i="7"/>
  <c r="GV90" i="7"/>
  <c r="GV89" i="7"/>
  <c r="GV88" i="7"/>
  <c r="GV87" i="7"/>
  <c r="GV86" i="7"/>
  <c r="GV85" i="7"/>
  <c r="GV84" i="7"/>
  <c r="GV83" i="7"/>
  <c r="GV82" i="7"/>
  <c r="GV78" i="7"/>
  <c r="GV77" i="7"/>
  <c r="GV76" i="7"/>
  <c r="GV75" i="7"/>
  <c r="GV74" i="7"/>
  <c r="GV73" i="7"/>
  <c r="GV72" i="7"/>
  <c r="GV71" i="7"/>
  <c r="GV70" i="7"/>
  <c r="GV69" i="7"/>
  <c r="GV68" i="7"/>
  <c r="GV62" i="7"/>
  <c r="GV61" i="7"/>
  <c r="GV60" i="7"/>
  <c r="GV59" i="7"/>
  <c r="GV58" i="7"/>
  <c r="GV57" i="7"/>
  <c r="GV56" i="7"/>
  <c r="GV55" i="7"/>
  <c r="GV54" i="7"/>
  <c r="GV53" i="7"/>
  <c r="GV52" i="7"/>
  <c r="GV48" i="7"/>
  <c r="GV47" i="7"/>
  <c r="GV46" i="7"/>
  <c r="GV45" i="7"/>
  <c r="GV44" i="7"/>
  <c r="GV43" i="7"/>
  <c r="GV42" i="7"/>
  <c r="GV41" i="7"/>
  <c r="GV40" i="7"/>
  <c r="GV39" i="7"/>
  <c r="GV38" i="7"/>
  <c r="GV33" i="7"/>
  <c r="GV32" i="7"/>
  <c r="GV31" i="7"/>
  <c r="GV30" i="7"/>
  <c r="GV29" i="7"/>
  <c r="GV28" i="7"/>
  <c r="GV27" i="7"/>
  <c r="GV26" i="7"/>
  <c r="GV25" i="7"/>
  <c r="GV24" i="7"/>
  <c r="GV23" i="7"/>
  <c r="GV19" i="7"/>
  <c r="GV18" i="7"/>
  <c r="GV17" i="7"/>
  <c r="GV16" i="7"/>
  <c r="GV15" i="7"/>
  <c r="GV14" i="7"/>
  <c r="GV13" i="7"/>
  <c r="GV12" i="7"/>
  <c r="GV11" i="7"/>
  <c r="GV10" i="7"/>
  <c r="GV9" i="7"/>
  <c r="D19" i="1"/>
  <c r="D15" i="1"/>
  <c r="D12" i="1"/>
  <c r="GC179" i="7"/>
  <c r="GC178" i="7"/>
  <c r="GC177" i="7"/>
  <c r="GC176" i="7"/>
  <c r="GC175" i="7"/>
  <c r="GC174" i="7"/>
  <c r="GC173" i="7"/>
  <c r="GC172" i="7"/>
  <c r="GC171" i="7"/>
  <c r="GC170" i="7"/>
  <c r="GC169" i="7"/>
  <c r="GC165" i="7"/>
  <c r="GC164" i="7"/>
  <c r="GC163" i="7"/>
  <c r="GC162" i="7"/>
  <c r="GC161" i="7"/>
  <c r="GC160" i="7"/>
  <c r="GC159" i="7"/>
  <c r="GC158" i="7"/>
  <c r="GC157" i="7"/>
  <c r="GC156" i="7"/>
  <c r="GC155" i="7"/>
  <c r="GC150" i="7"/>
  <c r="GC149" i="7"/>
  <c r="GC148" i="7"/>
  <c r="GC147" i="7"/>
  <c r="GC146" i="7"/>
  <c r="GC145" i="7"/>
  <c r="GC144" i="7"/>
  <c r="GC143" i="7"/>
  <c r="GC142" i="7"/>
  <c r="GC141" i="7"/>
  <c r="GC140" i="7"/>
  <c r="GC136" i="7"/>
  <c r="GC135" i="7"/>
  <c r="GC134" i="7"/>
  <c r="GC133" i="7"/>
  <c r="GC132" i="7"/>
  <c r="GC131" i="7"/>
  <c r="GC130" i="7"/>
  <c r="GC129" i="7"/>
  <c r="GC128" i="7"/>
  <c r="GC127" i="7"/>
  <c r="GC126" i="7"/>
  <c r="GC121" i="7"/>
  <c r="GC120" i="7"/>
  <c r="GC119" i="7"/>
  <c r="GC118" i="7"/>
  <c r="GC117" i="7"/>
  <c r="GC116" i="7"/>
  <c r="GC115" i="7"/>
  <c r="GC114" i="7"/>
  <c r="GC113" i="7"/>
  <c r="GC112" i="7"/>
  <c r="GC111" i="7"/>
  <c r="GC107" i="7"/>
  <c r="GC106" i="7"/>
  <c r="GC105" i="7"/>
  <c r="GC104" i="7"/>
  <c r="GC103" i="7"/>
  <c r="GC102" i="7"/>
  <c r="GC101" i="7"/>
  <c r="GC100" i="7"/>
  <c r="GC99" i="7"/>
  <c r="GC98" i="7"/>
  <c r="GC97" i="7"/>
  <c r="GC92" i="7"/>
  <c r="GC91" i="7"/>
  <c r="GC90" i="7"/>
  <c r="GC89" i="7"/>
  <c r="GC88" i="7"/>
  <c r="GC87" i="7"/>
  <c r="GC86" i="7"/>
  <c r="GC85" i="7"/>
  <c r="GC84" i="7"/>
  <c r="GC83" i="7"/>
  <c r="GC82" i="7"/>
  <c r="GC78" i="7"/>
  <c r="GC77" i="7"/>
  <c r="GC76" i="7"/>
  <c r="GC75" i="7"/>
  <c r="GC74" i="7"/>
  <c r="GC73" i="7"/>
  <c r="GC72" i="7"/>
  <c r="GC71" i="7"/>
  <c r="GC70" i="7"/>
  <c r="GC69" i="7"/>
  <c r="GC68" i="7"/>
  <c r="GC62" i="7"/>
  <c r="GC61" i="7"/>
  <c r="GC60" i="7"/>
  <c r="GC59" i="7"/>
  <c r="GC58" i="7"/>
  <c r="GC57" i="7"/>
  <c r="GC56" i="7"/>
  <c r="GC55" i="7"/>
  <c r="GC54" i="7"/>
  <c r="GC53" i="7"/>
  <c r="GC52" i="7"/>
  <c r="GC48" i="7"/>
  <c r="GC47" i="7"/>
  <c r="GC46" i="7"/>
  <c r="GC45" i="7"/>
  <c r="GC44" i="7"/>
  <c r="GC43" i="7"/>
  <c r="GC42" i="7"/>
  <c r="GC41" i="7"/>
  <c r="GC40" i="7"/>
  <c r="GC39" i="7"/>
  <c r="GC38" i="7"/>
  <c r="GC33" i="7"/>
  <c r="GC32" i="7"/>
  <c r="GC31" i="7"/>
  <c r="GC30" i="7"/>
  <c r="GC29" i="7"/>
  <c r="GC28" i="7"/>
  <c r="GC27" i="7"/>
  <c r="GC26" i="7"/>
  <c r="GC25" i="7"/>
  <c r="GC24" i="7"/>
  <c r="GC23" i="7"/>
  <c r="GC19" i="7"/>
  <c r="GC18" i="7"/>
  <c r="GC17" i="7"/>
  <c r="GC16" i="7"/>
  <c r="GC15" i="7"/>
  <c r="GC14" i="7"/>
  <c r="GC13" i="7"/>
  <c r="GC12" i="7"/>
  <c r="GC11" i="7"/>
  <c r="GC10" i="7"/>
  <c r="GC9" i="7"/>
  <c r="EX179" i="7"/>
  <c r="EX178" i="7"/>
  <c r="EX177" i="7"/>
  <c r="EX176" i="7"/>
  <c r="EX175" i="7"/>
  <c r="EX174" i="7"/>
  <c r="EX173" i="7"/>
  <c r="EX172" i="7"/>
  <c r="EX171" i="7"/>
  <c r="EX170" i="7"/>
  <c r="EX169" i="7"/>
  <c r="EX165" i="7"/>
  <c r="EX164" i="7"/>
  <c r="EX163" i="7"/>
  <c r="EX162" i="7"/>
  <c r="EX161" i="7"/>
  <c r="EX160" i="7"/>
  <c r="EX159" i="7"/>
  <c r="EX158" i="7"/>
  <c r="EX157" i="7"/>
  <c r="EX156" i="7"/>
  <c r="EX155" i="7"/>
  <c r="EX150" i="7"/>
  <c r="EX149" i="7"/>
  <c r="EX148" i="7"/>
  <c r="EX147" i="7"/>
  <c r="EX146" i="7"/>
  <c r="EX145" i="7"/>
  <c r="EX144" i="7"/>
  <c r="EX143" i="7"/>
  <c r="EX142" i="7"/>
  <c r="EX141" i="7"/>
  <c r="EX140" i="7"/>
  <c r="EX136" i="7"/>
  <c r="EX135" i="7"/>
  <c r="EX134" i="7"/>
  <c r="EX133" i="7"/>
  <c r="EX132" i="7"/>
  <c r="EX131" i="7"/>
  <c r="EX130" i="7"/>
  <c r="EX129" i="7"/>
  <c r="EX128" i="7"/>
  <c r="EX127" i="7"/>
  <c r="EX126" i="7"/>
  <c r="EX121" i="7"/>
  <c r="EX120" i="7"/>
  <c r="EX119" i="7"/>
  <c r="EX118" i="7"/>
  <c r="EX117" i="7"/>
  <c r="EX116" i="7"/>
  <c r="EX115" i="7"/>
  <c r="EX114" i="7"/>
  <c r="EX113" i="7"/>
  <c r="EX112" i="7"/>
  <c r="EX111" i="7"/>
  <c r="EX107" i="7"/>
  <c r="EX106" i="7"/>
  <c r="EX105" i="7"/>
  <c r="EX104" i="7"/>
  <c r="EX103" i="7"/>
  <c r="EX102" i="7"/>
  <c r="EX101" i="7"/>
  <c r="EX100" i="7"/>
  <c r="EX99" i="7"/>
  <c r="EX98" i="7"/>
  <c r="EX97" i="7"/>
  <c r="EX92" i="7"/>
  <c r="EX91" i="7"/>
  <c r="EX90" i="7"/>
  <c r="EX89" i="7"/>
  <c r="EX88" i="7"/>
  <c r="EX87" i="7"/>
  <c r="EX86" i="7"/>
  <c r="EX85" i="7"/>
  <c r="EX84" i="7"/>
  <c r="EX83" i="7"/>
  <c r="EX82" i="7"/>
  <c r="EX78" i="7"/>
  <c r="EX77" i="7"/>
  <c r="EX76" i="7"/>
  <c r="EX75" i="7"/>
  <c r="EX74" i="7"/>
  <c r="EX73" i="7"/>
  <c r="EX72" i="7"/>
  <c r="EX71" i="7"/>
  <c r="EX70" i="7"/>
  <c r="EX69" i="7"/>
  <c r="EX68" i="7"/>
  <c r="EX62" i="7"/>
  <c r="EX61" i="7"/>
  <c r="EX60" i="7"/>
  <c r="EX59" i="7"/>
  <c r="EX58" i="7"/>
  <c r="EX57" i="7"/>
  <c r="EX56" i="7"/>
  <c r="EX55" i="7"/>
  <c r="EX54" i="7"/>
  <c r="EX53" i="7"/>
  <c r="EX52" i="7"/>
  <c r="EX48" i="7"/>
  <c r="EX47" i="7"/>
  <c r="EX46" i="7"/>
  <c r="EX45" i="7"/>
  <c r="EX44" i="7"/>
  <c r="EX43" i="7"/>
  <c r="EX42" i="7"/>
  <c r="EX41" i="7"/>
  <c r="EX40" i="7"/>
  <c r="EX39" i="7"/>
  <c r="EX38" i="7"/>
  <c r="EX33" i="7"/>
  <c r="EX32" i="7"/>
  <c r="EX31" i="7"/>
  <c r="EX30" i="7"/>
  <c r="EX29" i="7"/>
  <c r="EX28" i="7"/>
  <c r="EX27" i="7"/>
  <c r="EX26" i="7"/>
  <c r="EX25" i="7"/>
  <c r="EX24" i="7"/>
  <c r="EX23" i="7"/>
  <c r="EX19" i="7"/>
  <c r="EX18" i="7"/>
  <c r="EX17" i="7"/>
  <c r="EX16" i="7"/>
  <c r="EX15" i="7"/>
  <c r="EX14" i="7"/>
  <c r="EX13" i="7"/>
  <c r="EX12" i="7"/>
  <c r="EX11" i="7"/>
  <c r="EX10" i="7"/>
  <c r="EX9" i="7"/>
  <c r="EE179" i="7"/>
  <c r="EE178" i="7"/>
  <c r="EE177" i="7"/>
  <c r="EE176" i="7"/>
  <c r="EE175" i="7"/>
  <c r="EE174" i="7"/>
  <c r="EE173" i="7"/>
  <c r="EE172" i="7"/>
  <c r="EE171" i="7"/>
  <c r="EE170" i="7"/>
  <c r="EE169" i="7"/>
  <c r="EE165" i="7"/>
  <c r="EE164" i="7"/>
  <c r="EE163" i="7"/>
  <c r="EE162" i="7"/>
  <c r="EE161" i="7"/>
  <c r="EE160" i="7"/>
  <c r="EE159" i="7"/>
  <c r="EE158" i="7"/>
  <c r="EE157" i="7"/>
  <c r="EE156" i="7"/>
  <c r="EE155" i="7"/>
  <c r="EE150" i="7"/>
  <c r="EE149" i="7"/>
  <c r="EE148" i="7"/>
  <c r="EE147" i="7"/>
  <c r="EE146" i="7"/>
  <c r="EE145" i="7"/>
  <c r="EE144" i="7"/>
  <c r="EE143" i="7"/>
  <c r="EE142" i="7"/>
  <c r="EE141" i="7"/>
  <c r="EE140" i="7"/>
  <c r="EE136" i="7"/>
  <c r="EE135" i="7"/>
  <c r="EE134" i="7"/>
  <c r="EE133" i="7"/>
  <c r="EE132" i="7"/>
  <c r="EE131" i="7"/>
  <c r="EE130" i="7"/>
  <c r="EE129" i="7"/>
  <c r="EE128" i="7"/>
  <c r="EE127" i="7"/>
  <c r="EE126" i="7"/>
  <c r="EE121" i="7"/>
  <c r="EE120" i="7"/>
  <c r="EE119" i="7"/>
  <c r="EE118" i="7"/>
  <c r="EE117" i="7"/>
  <c r="EE116" i="7"/>
  <c r="EE115" i="7"/>
  <c r="EE114" i="7"/>
  <c r="EE113" i="7"/>
  <c r="EE112" i="7"/>
  <c r="EE111" i="7"/>
  <c r="EE107" i="7"/>
  <c r="EE106" i="7"/>
  <c r="EE105" i="7"/>
  <c r="EE104" i="7"/>
  <c r="EE103" i="7"/>
  <c r="EE102" i="7"/>
  <c r="EE101" i="7"/>
  <c r="EE100" i="7"/>
  <c r="EE99" i="7"/>
  <c r="EE98" i="7"/>
  <c r="EE97" i="7"/>
  <c r="EE92" i="7"/>
  <c r="EE91" i="7"/>
  <c r="EE90" i="7"/>
  <c r="EE89" i="7"/>
  <c r="EE88" i="7"/>
  <c r="EE87" i="7"/>
  <c r="EE86" i="7"/>
  <c r="EE85" i="7"/>
  <c r="EE84" i="7"/>
  <c r="EE83" i="7"/>
  <c r="EE82" i="7"/>
  <c r="EE78" i="7"/>
  <c r="EE77" i="7"/>
  <c r="EE76" i="7"/>
  <c r="EE75" i="7"/>
  <c r="EE74" i="7"/>
  <c r="EE73" i="7"/>
  <c r="EE72" i="7"/>
  <c r="EE71" i="7"/>
  <c r="EE70" i="7"/>
  <c r="EE69" i="7"/>
  <c r="EE68" i="7"/>
  <c r="EE62" i="7"/>
  <c r="EE61" i="7"/>
  <c r="EE60" i="7"/>
  <c r="EE59" i="7"/>
  <c r="EE58" i="7"/>
  <c r="EE57" i="7"/>
  <c r="EE56" i="7"/>
  <c r="EE55" i="7"/>
  <c r="EE54" i="7"/>
  <c r="EE53" i="7"/>
  <c r="EE52" i="7"/>
  <c r="EE48" i="7"/>
  <c r="EE47" i="7"/>
  <c r="EE46" i="7"/>
  <c r="EE45" i="7"/>
  <c r="EE44" i="7"/>
  <c r="EE43" i="7"/>
  <c r="EE42" i="7"/>
  <c r="EE41" i="7"/>
  <c r="EE40" i="7"/>
  <c r="EE39" i="7"/>
  <c r="EE38" i="7"/>
  <c r="EE33" i="7"/>
  <c r="EE32" i="7"/>
  <c r="EE31" i="7"/>
  <c r="EE30" i="7"/>
  <c r="EE29" i="7"/>
  <c r="EE28" i="7"/>
  <c r="EE27" i="7"/>
  <c r="EE26" i="7"/>
  <c r="EE25" i="7"/>
  <c r="EE24" i="7"/>
  <c r="EE23" i="7"/>
  <c r="EE19" i="7"/>
  <c r="EE18" i="7"/>
  <c r="EE17" i="7"/>
  <c r="EE16" i="7"/>
  <c r="EE15" i="7"/>
  <c r="EE14" i="7"/>
  <c r="EE13" i="7"/>
  <c r="EE12" i="7"/>
  <c r="EE11" i="7"/>
  <c r="EE10" i="7"/>
  <c r="EE9" i="7"/>
  <c r="M57" i="4"/>
  <c r="M58" i="4"/>
  <c r="M59" i="4" s="1"/>
  <c r="M60" i="4"/>
  <c r="M61" i="4" s="1"/>
  <c r="M62" i="4" s="1"/>
  <c r="M63" i="4" s="1"/>
  <c r="M64" i="4" s="1"/>
  <c r="M65" i="4" s="1"/>
  <c r="M66" i="4" s="1"/>
  <c r="M67" i="4" s="1"/>
  <c r="M68" i="4" s="1"/>
  <c r="M69" i="4" s="1"/>
  <c r="M70" i="4" s="1"/>
  <c r="M71" i="4" s="1"/>
  <c r="M72" i="4" s="1"/>
  <c r="M73" i="4" s="1"/>
  <c r="M74" i="4" s="1"/>
  <c r="M75" i="4" s="1"/>
  <c r="M76" i="4" s="1"/>
  <c r="M77" i="4" s="1"/>
  <c r="M78" i="4" s="1"/>
  <c r="M79" i="4" s="1"/>
  <c r="M80" i="4" s="1"/>
  <c r="M81" i="4" s="1"/>
  <c r="M82" i="4" s="1"/>
  <c r="M83" i="4" s="1"/>
  <c r="M84" i="4" s="1"/>
  <c r="M85" i="4" s="1"/>
  <c r="M86" i="4" s="1"/>
  <c r="M87" i="4" s="1"/>
  <c r="M88" i="4" s="1"/>
  <c r="M89" i="4" s="1"/>
  <c r="M90" i="4" s="1"/>
  <c r="M91" i="4" s="1"/>
  <c r="M92" i="4" s="1"/>
  <c r="M93" i="4" s="1"/>
  <c r="M94" i="4" s="1"/>
  <c r="M95" i="4" s="1"/>
  <c r="M96" i="4" s="1"/>
  <c r="M97" i="4" s="1"/>
  <c r="M98" i="4" s="1"/>
  <c r="M99" i="4" s="1"/>
  <c r="M100" i="4" s="1"/>
  <c r="M101" i="4" s="1"/>
  <c r="M102" i="4" s="1"/>
  <c r="M103" i="4" s="1"/>
  <c r="M104" i="4" s="1"/>
  <c r="M105" i="4" s="1"/>
  <c r="M106" i="4" s="1"/>
  <c r="M107" i="4" s="1"/>
  <c r="M108" i="4" s="1"/>
  <c r="M109" i="4" s="1"/>
  <c r="M110" i="4" s="1"/>
  <c r="M111" i="4" s="1"/>
  <c r="M112" i="4" s="1"/>
  <c r="M113" i="4" s="1"/>
  <c r="M114" i="4" s="1"/>
  <c r="M115" i="4" s="1"/>
  <c r="M116" i="4" s="1"/>
  <c r="M117" i="4" s="1"/>
  <c r="M118" i="4" s="1"/>
  <c r="M119" i="4" s="1"/>
  <c r="M120" i="4" s="1"/>
  <c r="M121" i="4" s="1"/>
  <c r="M122" i="4" s="1"/>
  <c r="P11" i="9"/>
  <c r="I4" i="9" s="1"/>
  <c r="P35" i="9"/>
  <c r="L23" i="9"/>
  <c r="P7" i="9"/>
  <c r="L32" i="9" s="1"/>
  <c r="Q7" i="9"/>
  <c r="B23" i="9" s="1"/>
  <c r="K24" i="2"/>
  <c r="K23" i="2"/>
  <c r="K22" i="2"/>
  <c r="O11" i="2"/>
  <c r="D33" i="5"/>
  <c r="A81" i="5"/>
  <c r="A80" i="5"/>
  <c r="F35" i="5"/>
  <c r="E35" i="5"/>
  <c r="F34" i="5"/>
  <c r="E34" i="5"/>
  <c r="N11" i="1"/>
  <c r="R14" i="9" s="1"/>
  <c r="R13" i="9"/>
  <c r="P22" i="9"/>
  <c r="P24" i="9"/>
  <c r="P23" i="9"/>
  <c r="O7" i="2"/>
  <c r="O22" i="2"/>
  <c r="O24" i="2"/>
  <c r="O23" i="2"/>
  <c r="Q13" i="9"/>
  <c r="P8" i="9"/>
  <c r="P9" i="9"/>
  <c r="E3" i="9" s="1"/>
  <c r="Q8" i="9"/>
  <c r="Q9" i="9"/>
  <c r="E4" i="9" s="1"/>
  <c r="P13" i="9"/>
  <c r="O13" i="2"/>
  <c r="O9" i="2"/>
  <c r="E3" i="2" s="1"/>
  <c r="O8" i="2"/>
  <c r="AL26" i="1"/>
  <c r="AD26" i="1"/>
  <c r="V26" i="1"/>
  <c r="L5" i="1"/>
  <c r="CG179" i="7"/>
  <c r="CG178" i="7"/>
  <c r="CG177" i="7"/>
  <c r="CG176" i="7"/>
  <c r="CG175" i="7"/>
  <c r="CG174" i="7"/>
  <c r="CG173" i="7"/>
  <c r="CG172" i="7"/>
  <c r="CG171" i="7"/>
  <c r="CG170" i="7"/>
  <c r="CG169" i="7"/>
  <c r="CG165" i="7"/>
  <c r="CG164" i="7"/>
  <c r="CG163" i="7"/>
  <c r="CG162" i="7"/>
  <c r="CG161" i="7"/>
  <c r="CG160" i="7"/>
  <c r="CG159" i="7"/>
  <c r="CG158" i="7"/>
  <c r="CG157" i="7"/>
  <c r="CG156" i="7"/>
  <c r="CG155" i="7"/>
  <c r="CG150" i="7"/>
  <c r="CG149" i="7"/>
  <c r="CG148" i="7"/>
  <c r="CG147" i="7"/>
  <c r="CG146" i="7"/>
  <c r="CG145" i="7"/>
  <c r="CG144" i="7"/>
  <c r="CG143" i="7"/>
  <c r="CG142" i="7"/>
  <c r="CG141" i="7"/>
  <c r="CG140" i="7"/>
  <c r="CG136" i="7"/>
  <c r="CG135" i="7"/>
  <c r="CG134" i="7"/>
  <c r="CG133" i="7"/>
  <c r="CG132" i="7"/>
  <c r="CG131" i="7"/>
  <c r="CG130" i="7"/>
  <c r="CG129" i="7"/>
  <c r="CG128" i="7"/>
  <c r="CG127" i="7"/>
  <c r="CG126" i="7"/>
  <c r="DL121" i="7"/>
  <c r="DL120" i="7"/>
  <c r="DL119" i="7"/>
  <c r="DL118" i="7"/>
  <c r="DL117" i="7"/>
  <c r="DL116" i="7"/>
  <c r="DL115" i="7"/>
  <c r="DL114" i="7"/>
  <c r="DL113" i="7"/>
  <c r="DL112" i="7"/>
  <c r="DL111" i="7"/>
  <c r="DL107" i="7"/>
  <c r="DL106" i="7"/>
  <c r="DL105" i="7"/>
  <c r="DL104" i="7"/>
  <c r="DL103" i="7"/>
  <c r="DL102" i="7"/>
  <c r="DL101" i="7"/>
  <c r="DL100" i="7"/>
  <c r="DL99" i="7"/>
  <c r="DL98" i="7"/>
  <c r="DL97" i="7"/>
  <c r="DL92" i="7"/>
  <c r="DL91" i="7"/>
  <c r="DL90" i="7"/>
  <c r="DL89" i="7"/>
  <c r="DL88" i="7"/>
  <c r="DL87" i="7"/>
  <c r="DL86" i="7"/>
  <c r="DL85" i="7"/>
  <c r="DL84" i="7"/>
  <c r="DL83" i="7"/>
  <c r="DL82" i="7"/>
  <c r="DL78" i="7"/>
  <c r="DL77" i="7"/>
  <c r="DL76" i="7"/>
  <c r="DL75" i="7"/>
  <c r="DL74" i="7"/>
  <c r="DL73" i="7"/>
  <c r="DL72" i="7"/>
  <c r="DL71" i="7"/>
  <c r="DL70" i="7"/>
  <c r="DL69" i="7"/>
  <c r="DL68" i="7"/>
  <c r="DL62" i="7"/>
  <c r="DL61" i="7"/>
  <c r="DL60" i="7"/>
  <c r="DL59" i="7"/>
  <c r="DL58" i="7"/>
  <c r="DL57" i="7"/>
  <c r="DL56" i="7"/>
  <c r="DL55" i="7"/>
  <c r="DL54" i="7"/>
  <c r="DL53" i="7"/>
  <c r="DL52" i="7"/>
  <c r="DL48" i="7"/>
  <c r="DL47" i="7"/>
  <c r="DL46" i="7"/>
  <c r="DL45" i="7"/>
  <c r="DL44" i="7"/>
  <c r="DL43" i="7"/>
  <c r="DL42" i="7"/>
  <c r="DL41" i="7"/>
  <c r="DL40" i="7"/>
  <c r="DL39" i="7"/>
  <c r="DL38" i="7"/>
  <c r="DL33" i="7"/>
  <c r="DL32" i="7"/>
  <c r="DL31" i="7"/>
  <c r="DL30" i="7"/>
  <c r="DL29" i="7"/>
  <c r="DL28" i="7"/>
  <c r="DL27" i="7"/>
  <c r="DL26" i="7"/>
  <c r="DL25" i="7"/>
  <c r="DL24" i="7"/>
  <c r="DL23" i="7"/>
  <c r="DL19" i="7"/>
  <c r="DL18" i="7"/>
  <c r="DL17" i="7"/>
  <c r="DL16" i="7"/>
  <c r="DL15" i="7"/>
  <c r="DL14" i="7"/>
  <c r="DL13" i="7"/>
  <c r="DL12" i="7"/>
  <c r="DL11" i="7"/>
  <c r="DL10" i="7"/>
  <c r="DL9" i="7"/>
  <c r="DL179" i="7"/>
  <c r="DL178" i="7"/>
  <c r="DL177" i="7"/>
  <c r="DL176" i="7"/>
  <c r="DL175" i="7"/>
  <c r="DL174" i="7"/>
  <c r="DL173" i="7"/>
  <c r="DL172" i="7"/>
  <c r="DL171" i="7"/>
  <c r="DL170" i="7"/>
  <c r="DL169" i="7"/>
  <c r="DL165" i="7"/>
  <c r="DL164" i="7"/>
  <c r="DL163" i="7"/>
  <c r="DL162" i="7"/>
  <c r="DL161" i="7"/>
  <c r="DL160" i="7"/>
  <c r="DL159" i="7"/>
  <c r="DL158" i="7"/>
  <c r="DL157" i="7"/>
  <c r="DL156" i="7"/>
  <c r="DL155" i="7"/>
  <c r="DL150" i="7"/>
  <c r="DL149" i="7"/>
  <c r="DL148" i="7"/>
  <c r="DL147" i="7"/>
  <c r="DL146" i="7"/>
  <c r="DL145" i="7"/>
  <c r="DL144" i="7"/>
  <c r="DL143" i="7"/>
  <c r="DL142" i="7"/>
  <c r="DL141" i="7"/>
  <c r="DL140" i="7"/>
  <c r="DL136" i="7"/>
  <c r="DL135" i="7"/>
  <c r="DL134" i="7"/>
  <c r="DL133" i="7"/>
  <c r="DL132" i="7"/>
  <c r="DL131" i="7"/>
  <c r="DL130" i="7"/>
  <c r="DL129" i="7"/>
  <c r="DL128" i="7"/>
  <c r="DL127" i="7"/>
  <c r="DL126" i="7"/>
  <c r="CG121" i="7"/>
  <c r="CG120" i="7"/>
  <c r="CG119" i="7"/>
  <c r="CG118" i="7"/>
  <c r="CG117" i="7"/>
  <c r="CG116" i="7"/>
  <c r="CG115" i="7"/>
  <c r="CG114" i="7"/>
  <c r="CG113" i="7"/>
  <c r="CG112" i="7"/>
  <c r="CG111" i="7"/>
  <c r="CG107" i="7"/>
  <c r="CG106" i="7"/>
  <c r="CG105" i="7"/>
  <c r="CG104" i="7"/>
  <c r="CG103" i="7"/>
  <c r="CG102" i="7"/>
  <c r="CG101" i="7"/>
  <c r="CG100" i="7"/>
  <c r="CG99" i="7"/>
  <c r="CG98" i="7"/>
  <c r="CG97" i="7"/>
  <c r="CG92" i="7"/>
  <c r="CG91" i="7"/>
  <c r="CG90" i="7"/>
  <c r="CG89" i="7"/>
  <c r="CG88" i="7"/>
  <c r="CG87" i="7"/>
  <c r="CG86" i="7"/>
  <c r="CG85" i="7"/>
  <c r="CG84" i="7"/>
  <c r="CG83" i="7"/>
  <c r="CG82" i="7"/>
  <c r="CG78" i="7"/>
  <c r="CG77" i="7"/>
  <c r="CG76" i="7"/>
  <c r="CG75" i="7"/>
  <c r="CG74" i="7"/>
  <c r="CG73" i="7"/>
  <c r="CG72" i="7"/>
  <c r="CG71" i="7"/>
  <c r="CG70" i="7"/>
  <c r="CG69" i="7"/>
  <c r="CG68" i="7"/>
  <c r="CG62" i="7"/>
  <c r="CG61" i="7"/>
  <c r="CG60" i="7"/>
  <c r="CG59" i="7"/>
  <c r="CG58" i="7"/>
  <c r="CG57" i="7"/>
  <c r="CG56" i="7"/>
  <c r="CG55" i="7"/>
  <c r="CG54" i="7"/>
  <c r="CG53" i="7"/>
  <c r="CG52" i="7"/>
  <c r="CG48" i="7"/>
  <c r="CG47" i="7"/>
  <c r="CG46" i="7"/>
  <c r="CG45" i="7"/>
  <c r="CG44" i="7"/>
  <c r="CG43" i="7"/>
  <c r="CG42" i="7"/>
  <c r="CG41" i="7"/>
  <c r="CG40" i="7"/>
  <c r="CG39" i="7"/>
  <c r="CG38" i="7"/>
  <c r="CG33" i="7"/>
  <c r="CG32" i="7"/>
  <c r="CG31" i="7"/>
  <c r="CG30" i="7"/>
  <c r="CG29" i="7"/>
  <c r="CG28" i="7"/>
  <c r="CG27" i="7"/>
  <c r="CG26" i="7"/>
  <c r="CG25" i="7"/>
  <c r="CG24" i="7"/>
  <c r="CG23" i="7"/>
  <c r="CG19" i="7"/>
  <c r="CG18" i="7"/>
  <c r="CG17" i="7"/>
  <c r="CG16" i="7"/>
  <c r="CG15" i="7"/>
  <c r="CG14" i="7"/>
  <c r="CG13" i="7"/>
  <c r="CG12" i="7"/>
  <c r="CG11" i="7"/>
  <c r="CG10" i="7"/>
  <c r="CG9" i="7"/>
  <c r="BN179" i="7"/>
  <c r="BN178" i="7"/>
  <c r="BN177" i="7"/>
  <c r="BN176" i="7"/>
  <c r="BN175" i="7"/>
  <c r="BN174" i="7"/>
  <c r="BN173" i="7"/>
  <c r="BN172" i="7"/>
  <c r="BN171" i="7"/>
  <c r="BN170" i="7"/>
  <c r="BN169" i="7"/>
  <c r="BN165" i="7"/>
  <c r="BN164" i="7"/>
  <c r="BN163" i="7"/>
  <c r="BN162" i="7"/>
  <c r="BN161" i="7"/>
  <c r="BN160" i="7"/>
  <c r="BN159" i="7"/>
  <c r="BN158" i="7"/>
  <c r="BN157" i="7"/>
  <c r="BN156" i="7"/>
  <c r="BN155" i="7"/>
  <c r="BN150" i="7"/>
  <c r="BN149" i="7"/>
  <c r="BN148" i="7"/>
  <c r="BN147" i="7"/>
  <c r="BN146" i="7"/>
  <c r="BN145" i="7"/>
  <c r="BN144" i="7"/>
  <c r="BN143" i="7"/>
  <c r="BN142" i="7"/>
  <c r="BN141" i="7"/>
  <c r="BN140" i="7"/>
  <c r="BN136" i="7"/>
  <c r="BN135" i="7"/>
  <c r="BN134" i="7"/>
  <c r="BN133" i="7"/>
  <c r="BN132" i="7"/>
  <c r="BN131" i="7"/>
  <c r="BN130" i="7"/>
  <c r="BN129" i="7"/>
  <c r="BN128" i="7"/>
  <c r="BN127" i="7"/>
  <c r="BN126" i="7"/>
  <c r="BN121" i="7"/>
  <c r="BN120" i="7"/>
  <c r="BN119" i="7"/>
  <c r="BN118" i="7"/>
  <c r="BN117" i="7"/>
  <c r="BN116" i="7"/>
  <c r="BN115" i="7"/>
  <c r="BN114" i="7"/>
  <c r="BN113" i="7"/>
  <c r="BN112" i="7"/>
  <c r="BN111" i="7"/>
  <c r="BN107" i="7"/>
  <c r="BN106" i="7"/>
  <c r="BN105" i="7"/>
  <c r="BN104" i="7"/>
  <c r="BN103" i="7"/>
  <c r="BN102" i="7"/>
  <c r="BN101" i="7"/>
  <c r="BN100" i="7"/>
  <c r="BN99" i="7"/>
  <c r="BN98" i="7"/>
  <c r="BN97" i="7"/>
  <c r="BN92" i="7"/>
  <c r="BN91" i="7"/>
  <c r="BN90" i="7"/>
  <c r="BN89" i="7"/>
  <c r="BN88" i="7"/>
  <c r="BN87" i="7"/>
  <c r="BN86" i="7"/>
  <c r="BN85" i="7"/>
  <c r="BN84" i="7"/>
  <c r="BN83" i="7"/>
  <c r="BN82" i="7"/>
  <c r="BN78" i="7"/>
  <c r="BN77" i="7"/>
  <c r="BN76" i="7"/>
  <c r="BN75" i="7"/>
  <c r="BN74" i="7"/>
  <c r="BN73" i="7"/>
  <c r="BN72" i="7"/>
  <c r="BN71" i="7"/>
  <c r="BN70" i="7"/>
  <c r="BN69" i="7"/>
  <c r="BN68" i="7"/>
  <c r="BN62" i="7"/>
  <c r="BN61" i="7"/>
  <c r="BN60" i="7"/>
  <c r="BN59" i="7"/>
  <c r="BN58" i="7"/>
  <c r="BN57" i="7"/>
  <c r="BN56" i="7"/>
  <c r="BN55" i="7"/>
  <c r="BN54" i="7"/>
  <c r="BN53" i="7"/>
  <c r="BN52" i="7"/>
  <c r="BN48" i="7"/>
  <c r="BN47" i="7"/>
  <c r="BN46" i="7"/>
  <c r="BN45" i="7"/>
  <c r="BN44" i="7"/>
  <c r="BN43" i="7"/>
  <c r="BN42" i="7"/>
  <c r="BN41" i="7"/>
  <c r="BN40" i="7"/>
  <c r="BN39" i="7"/>
  <c r="BN38" i="7"/>
  <c r="BN33" i="7"/>
  <c r="BN32" i="7"/>
  <c r="BN31" i="7"/>
  <c r="BN30" i="7"/>
  <c r="BN29" i="7"/>
  <c r="BN28" i="7"/>
  <c r="BN27" i="7"/>
  <c r="BN26" i="7"/>
  <c r="BN25" i="7"/>
  <c r="BN24" i="7"/>
  <c r="BN23" i="7"/>
  <c r="BN19" i="7"/>
  <c r="BN18" i="7"/>
  <c r="BN17" i="7"/>
  <c r="BN16" i="7"/>
  <c r="BN15" i="7"/>
  <c r="BN14" i="7"/>
  <c r="BN13" i="7"/>
  <c r="BN12" i="7"/>
  <c r="BN11" i="7"/>
  <c r="BN10" i="7"/>
  <c r="BN9" i="7"/>
  <c r="AU179" i="7"/>
  <c r="AU178" i="7"/>
  <c r="AU177" i="7"/>
  <c r="AU176" i="7"/>
  <c r="AU175" i="7"/>
  <c r="AU174" i="7"/>
  <c r="AU173" i="7"/>
  <c r="AU172" i="7"/>
  <c r="AU171" i="7"/>
  <c r="AU170" i="7"/>
  <c r="AU169" i="7"/>
  <c r="AU165" i="7"/>
  <c r="AU164" i="7"/>
  <c r="AU163" i="7"/>
  <c r="AU162" i="7"/>
  <c r="AU161" i="7"/>
  <c r="AU160" i="7"/>
  <c r="AU159" i="7"/>
  <c r="AU158" i="7"/>
  <c r="AU157" i="7"/>
  <c r="AU156" i="7"/>
  <c r="AU155" i="7"/>
  <c r="AU150" i="7"/>
  <c r="AU149" i="7"/>
  <c r="AU148" i="7"/>
  <c r="AU147" i="7"/>
  <c r="AU146" i="7"/>
  <c r="AU145" i="7"/>
  <c r="AU144" i="7"/>
  <c r="AU143" i="7"/>
  <c r="AU142" i="7"/>
  <c r="AU141" i="7"/>
  <c r="AU140" i="7"/>
  <c r="AU136" i="7"/>
  <c r="AU135" i="7"/>
  <c r="AU134" i="7"/>
  <c r="AU133" i="7"/>
  <c r="AU132" i="7"/>
  <c r="AU131" i="7"/>
  <c r="AU130" i="7"/>
  <c r="AU129" i="7"/>
  <c r="AU128" i="7"/>
  <c r="AU127" i="7"/>
  <c r="AU126" i="7"/>
  <c r="AU121" i="7"/>
  <c r="AU120" i="7"/>
  <c r="AU119" i="7"/>
  <c r="AU118" i="7"/>
  <c r="AU117" i="7"/>
  <c r="AU116" i="7"/>
  <c r="AU115" i="7"/>
  <c r="AU114" i="7"/>
  <c r="AU113" i="7"/>
  <c r="AU112" i="7"/>
  <c r="AU111" i="7"/>
  <c r="AU107" i="7"/>
  <c r="AU106" i="7"/>
  <c r="AU105" i="7"/>
  <c r="AU104" i="7"/>
  <c r="AU103" i="7"/>
  <c r="AU102" i="7"/>
  <c r="AU101" i="7"/>
  <c r="AU100" i="7"/>
  <c r="AU99" i="7"/>
  <c r="AU98" i="7"/>
  <c r="AU97" i="7"/>
  <c r="AU92" i="7"/>
  <c r="AU91" i="7"/>
  <c r="AU90" i="7"/>
  <c r="AU89" i="7"/>
  <c r="AU88" i="7"/>
  <c r="AU87" i="7"/>
  <c r="AU86" i="7"/>
  <c r="AU85" i="7"/>
  <c r="AU84" i="7"/>
  <c r="AU83" i="7"/>
  <c r="AU82" i="7"/>
  <c r="AU78" i="7"/>
  <c r="AU77" i="7"/>
  <c r="AU76" i="7"/>
  <c r="AU75" i="7"/>
  <c r="AU74" i="7"/>
  <c r="AU73" i="7"/>
  <c r="AU72" i="7"/>
  <c r="AU71" i="7"/>
  <c r="AU70" i="7"/>
  <c r="AU69" i="7"/>
  <c r="AU68" i="7"/>
  <c r="AU62" i="7"/>
  <c r="AU61" i="7"/>
  <c r="AU60" i="7"/>
  <c r="AU59" i="7"/>
  <c r="AU58" i="7"/>
  <c r="AU57" i="7"/>
  <c r="AU56" i="7"/>
  <c r="AU55" i="7"/>
  <c r="AU54" i="7"/>
  <c r="AU53" i="7"/>
  <c r="AU52" i="7"/>
  <c r="AU48" i="7"/>
  <c r="AU47" i="7"/>
  <c r="AU46" i="7"/>
  <c r="AU45" i="7"/>
  <c r="AU44" i="7"/>
  <c r="AU43" i="7"/>
  <c r="AU42" i="7"/>
  <c r="AU41" i="7"/>
  <c r="AU40" i="7"/>
  <c r="AU39" i="7"/>
  <c r="AU38" i="7"/>
  <c r="AU33" i="7"/>
  <c r="AU32" i="7"/>
  <c r="AU31" i="7"/>
  <c r="AU30" i="7"/>
  <c r="AU29" i="7"/>
  <c r="AU28" i="7"/>
  <c r="AU27" i="7"/>
  <c r="AU26" i="7"/>
  <c r="AU25" i="7"/>
  <c r="AU24" i="7"/>
  <c r="AU23" i="7"/>
  <c r="AU19" i="7"/>
  <c r="AU18" i="7"/>
  <c r="AU17" i="7"/>
  <c r="AU16" i="7"/>
  <c r="AU15" i="7"/>
  <c r="AU14" i="7"/>
  <c r="AU13" i="7"/>
  <c r="AU12" i="7"/>
  <c r="AU11" i="7"/>
  <c r="AU10" i="7"/>
  <c r="AU9" i="7"/>
  <c r="AB179" i="7"/>
  <c r="AB178" i="7"/>
  <c r="AB177" i="7"/>
  <c r="AB176" i="7"/>
  <c r="AB175" i="7"/>
  <c r="AB174" i="7"/>
  <c r="AB173" i="7"/>
  <c r="AB172" i="7"/>
  <c r="AB171" i="7"/>
  <c r="AB170" i="7"/>
  <c r="AB169" i="7"/>
  <c r="AB165" i="7"/>
  <c r="AB164" i="7"/>
  <c r="AB163" i="7"/>
  <c r="AB162" i="7"/>
  <c r="AB161" i="7"/>
  <c r="AB160" i="7"/>
  <c r="AB159" i="7"/>
  <c r="AB158" i="7"/>
  <c r="AB157" i="7"/>
  <c r="AB156" i="7"/>
  <c r="AB155" i="7"/>
  <c r="AB150" i="7"/>
  <c r="AB149" i="7"/>
  <c r="AB148" i="7"/>
  <c r="AB147" i="7"/>
  <c r="AB146" i="7"/>
  <c r="AB145" i="7"/>
  <c r="AB144" i="7"/>
  <c r="AB143" i="7"/>
  <c r="AB142" i="7"/>
  <c r="AB141" i="7"/>
  <c r="AB140" i="7"/>
  <c r="AB136" i="7"/>
  <c r="AB135" i="7"/>
  <c r="AB134" i="7"/>
  <c r="AB133" i="7"/>
  <c r="AB132" i="7"/>
  <c r="AB131" i="7"/>
  <c r="AB130" i="7"/>
  <c r="AB129" i="7"/>
  <c r="AB128" i="7"/>
  <c r="AB127" i="7"/>
  <c r="AB126" i="7"/>
  <c r="AB121" i="7"/>
  <c r="AB120" i="7"/>
  <c r="AB119" i="7"/>
  <c r="AB118" i="7"/>
  <c r="AB117" i="7"/>
  <c r="AB116" i="7"/>
  <c r="AB115" i="7"/>
  <c r="AB114" i="7"/>
  <c r="AB113" i="7"/>
  <c r="AB112" i="7"/>
  <c r="AB111" i="7"/>
  <c r="AB107" i="7"/>
  <c r="AB106" i="7"/>
  <c r="AB105" i="7"/>
  <c r="AB104" i="7"/>
  <c r="AB103" i="7"/>
  <c r="AB102" i="7"/>
  <c r="AB101" i="7"/>
  <c r="AB100" i="7"/>
  <c r="AB99" i="7"/>
  <c r="AB98" i="7"/>
  <c r="AB97" i="7"/>
  <c r="AB92" i="7"/>
  <c r="AB91" i="7"/>
  <c r="AB90" i="7"/>
  <c r="AB89" i="7"/>
  <c r="AB88" i="7"/>
  <c r="AB87" i="7"/>
  <c r="AB86" i="7"/>
  <c r="AB85" i="7"/>
  <c r="AB84" i="7"/>
  <c r="AB83" i="7"/>
  <c r="AB82" i="7"/>
  <c r="AB78" i="7"/>
  <c r="AB77" i="7"/>
  <c r="AB76" i="7"/>
  <c r="AB75" i="7"/>
  <c r="AB74" i="7"/>
  <c r="AB73" i="7"/>
  <c r="AB72" i="7"/>
  <c r="AB71" i="7"/>
  <c r="AB70" i="7"/>
  <c r="AB69" i="7"/>
  <c r="AB68" i="7"/>
  <c r="AB62" i="7"/>
  <c r="AB61" i="7"/>
  <c r="AB60" i="7"/>
  <c r="AB59" i="7"/>
  <c r="AB58" i="7"/>
  <c r="AB57" i="7"/>
  <c r="AB56" i="7"/>
  <c r="AB55" i="7"/>
  <c r="AB54" i="7"/>
  <c r="AB53" i="7"/>
  <c r="AB52" i="7"/>
  <c r="AB48" i="7"/>
  <c r="AB47" i="7"/>
  <c r="AB46" i="7"/>
  <c r="AB45" i="7"/>
  <c r="AB44" i="7"/>
  <c r="AB43" i="7"/>
  <c r="AB42" i="7"/>
  <c r="AB41" i="7"/>
  <c r="AB40" i="7"/>
  <c r="AB39" i="7"/>
  <c r="AB38" i="7"/>
  <c r="AB33" i="7"/>
  <c r="AB32" i="7"/>
  <c r="AB31" i="7"/>
  <c r="AB30" i="7"/>
  <c r="AB29" i="7"/>
  <c r="AB28" i="7"/>
  <c r="AB27" i="7"/>
  <c r="AB26" i="7"/>
  <c r="AB25" i="7"/>
  <c r="AB24" i="7"/>
  <c r="AB23" i="7"/>
  <c r="AB19" i="7"/>
  <c r="AB18" i="7"/>
  <c r="AB17" i="7"/>
  <c r="AB16" i="7"/>
  <c r="AB15" i="7"/>
  <c r="AB14" i="7"/>
  <c r="AB13" i="7"/>
  <c r="AB12" i="7"/>
  <c r="AB11" i="7"/>
  <c r="AB10" i="7"/>
  <c r="AB9" i="7"/>
  <c r="I170" i="7"/>
  <c r="I171" i="7"/>
  <c r="I172" i="7"/>
  <c r="I173" i="7"/>
  <c r="I174" i="7"/>
  <c r="I175" i="7"/>
  <c r="I176" i="7"/>
  <c r="I177" i="7"/>
  <c r="I178" i="7"/>
  <c r="I179" i="7"/>
  <c r="I169" i="7"/>
  <c r="I156" i="7"/>
  <c r="I157" i="7"/>
  <c r="I158" i="7"/>
  <c r="I159" i="7"/>
  <c r="I160" i="7"/>
  <c r="I161" i="7"/>
  <c r="I162" i="7"/>
  <c r="I163" i="7"/>
  <c r="I164" i="7"/>
  <c r="I165" i="7"/>
  <c r="I155" i="7"/>
  <c r="I141" i="7"/>
  <c r="I142" i="7"/>
  <c r="I143" i="7"/>
  <c r="I144" i="7"/>
  <c r="I145" i="7"/>
  <c r="I146" i="7"/>
  <c r="I147" i="7"/>
  <c r="I148" i="7"/>
  <c r="I149" i="7"/>
  <c r="I150" i="7"/>
  <c r="I140" i="7"/>
  <c r="I127" i="7"/>
  <c r="I128" i="7"/>
  <c r="I129" i="7"/>
  <c r="I130" i="7"/>
  <c r="I131" i="7"/>
  <c r="I132" i="7"/>
  <c r="I133" i="7"/>
  <c r="I134" i="7"/>
  <c r="I135" i="7"/>
  <c r="I136" i="7"/>
  <c r="I126" i="7"/>
  <c r="I112" i="7"/>
  <c r="I113" i="7"/>
  <c r="I114" i="7"/>
  <c r="I115" i="7"/>
  <c r="I116" i="7"/>
  <c r="I117" i="7"/>
  <c r="I118" i="7"/>
  <c r="I119" i="7"/>
  <c r="I120" i="7"/>
  <c r="I121" i="7"/>
  <c r="I111" i="7"/>
  <c r="I98" i="7"/>
  <c r="I99" i="7"/>
  <c r="I100" i="7"/>
  <c r="I101" i="7"/>
  <c r="I102" i="7"/>
  <c r="I103" i="7"/>
  <c r="I104" i="7"/>
  <c r="I105" i="7"/>
  <c r="I106" i="7"/>
  <c r="I107" i="7"/>
  <c r="I97" i="7"/>
  <c r="I83" i="7"/>
  <c r="I84" i="7"/>
  <c r="I85" i="7"/>
  <c r="I86" i="7"/>
  <c r="I87" i="7"/>
  <c r="I88" i="7"/>
  <c r="I89" i="7"/>
  <c r="I90" i="7"/>
  <c r="I91" i="7"/>
  <c r="I92" i="7"/>
  <c r="I82" i="7"/>
  <c r="I69" i="7"/>
  <c r="I70" i="7"/>
  <c r="I71" i="7"/>
  <c r="I72" i="7"/>
  <c r="I73" i="7"/>
  <c r="I74" i="7"/>
  <c r="I75" i="7"/>
  <c r="I76" i="7"/>
  <c r="I77" i="7"/>
  <c r="I78" i="7"/>
  <c r="I68" i="7"/>
  <c r="I9" i="7"/>
  <c r="B28" i="7" s="1"/>
  <c r="I10" i="7"/>
  <c r="I11" i="7"/>
  <c r="I12" i="7"/>
  <c r="I13" i="7"/>
  <c r="I14" i="7"/>
  <c r="I15" i="7"/>
  <c r="I16" i="7"/>
  <c r="I17" i="7"/>
  <c r="I18" i="7"/>
  <c r="I19" i="7"/>
  <c r="I23" i="7"/>
  <c r="I24" i="7"/>
  <c r="I25" i="7"/>
  <c r="I26" i="7"/>
  <c r="I27" i="7"/>
  <c r="I28" i="7"/>
  <c r="I29" i="7"/>
  <c r="I30" i="7"/>
  <c r="I31" i="7"/>
  <c r="I32" i="7"/>
  <c r="I33" i="7"/>
  <c r="I38" i="7"/>
  <c r="I39" i="7"/>
  <c r="I40" i="7"/>
  <c r="I41" i="7"/>
  <c r="I42" i="7"/>
  <c r="I43" i="7"/>
  <c r="I44" i="7"/>
  <c r="I45" i="7"/>
  <c r="I46" i="7"/>
  <c r="I47" i="7"/>
  <c r="I48" i="7"/>
  <c r="I52" i="7"/>
  <c r="I53" i="7"/>
  <c r="B26" i="7" s="1"/>
  <c r="I54" i="7"/>
  <c r="I55" i="7"/>
  <c r="I56" i="7"/>
  <c r="I57" i="7"/>
  <c r="I58" i="7"/>
  <c r="I59" i="7"/>
  <c r="I60" i="7"/>
  <c r="I61" i="7"/>
  <c r="I62" i="7"/>
  <c r="L17" i="1"/>
  <c r="M10" i="1"/>
  <c r="L10" i="1"/>
  <c r="M8" i="1"/>
  <c r="L8" i="1"/>
  <c r="M7" i="1"/>
  <c r="L7" i="1"/>
  <c r="K10" i="4"/>
  <c r="K11" i="4" s="1"/>
  <c r="K12" i="4" s="1"/>
  <c r="K13" i="4" s="1"/>
  <c r="K14" i="4" s="1"/>
  <c r="K15" i="4" s="1"/>
  <c r="K16" i="4" s="1"/>
  <c r="K17" i="4" s="1"/>
  <c r="K18" i="4" s="1"/>
  <c r="K19" i="4" s="1"/>
  <c r="K20" i="4" s="1"/>
  <c r="K21" i="4" s="1"/>
  <c r="K22" i="4" s="1"/>
  <c r="K23" i="4" s="1"/>
  <c r="K24" i="4" s="1"/>
  <c r="K25" i="4" s="1"/>
  <c r="K26" i="4" s="1"/>
  <c r="K27" i="4" s="1"/>
  <c r="K28" i="4" s="1"/>
  <c r="K29" i="4" s="1"/>
  <c r="K30" i="4" s="1"/>
  <c r="K9" i="4"/>
  <c r="J9" i="4"/>
  <c r="J10" i="4" s="1"/>
  <c r="J11" i="4" s="1"/>
  <c r="J12" i="4" s="1"/>
  <c r="J13" i="4" s="1"/>
  <c r="J14" i="4" s="1"/>
  <c r="J15" i="4" s="1"/>
  <c r="J16" i="4" s="1"/>
  <c r="J17" i="4" s="1"/>
  <c r="J18" i="4" s="1"/>
  <c r="F4" i="4"/>
  <c r="F5" i="4" s="1"/>
  <c r="F6" i="4" s="1"/>
  <c r="F7" i="4" s="1"/>
  <c r="F8" i="4" s="1"/>
  <c r="F9" i="4" s="1"/>
  <c r="F10" i="4" s="1"/>
  <c r="F11" i="4" s="1"/>
  <c r="F12" i="4" s="1"/>
  <c r="F13" i="4" s="1"/>
  <c r="F14" i="4" s="1"/>
  <c r="F15" i="4" s="1"/>
  <c r="F16" i="4" s="1"/>
  <c r="F17" i="4" s="1"/>
  <c r="F18" i="4" s="1"/>
  <c r="F19" i="4" s="1"/>
  <c r="F20" i="4" s="1"/>
  <c r="F21" i="4" s="1"/>
  <c r="F22" i="4" s="1"/>
  <c r="F23" i="4" s="1"/>
  <c r="F24" i="4" s="1"/>
  <c r="F25" i="4" s="1"/>
  <c r="F26" i="4" s="1"/>
  <c r="F27" i="4" s="1"/>
  <c r="F28" i="4" s="1"/>
  <c r="F29" i="4" s="1"/>
  <c r="F30" i="4" s="1"/>
  <c r="F31" i="4" s="1"/>
  <c r="F32" i="4" s="1"/>
  <c r="F33" i="4" s="1"/>
  <c r="F34" i="4" s="1"/>
  <c r="F35" i="4" s="1"/>
  <c r="F36" i="4" s="1"/>
  <c r="F37" i="4" s="1"/>
  <c r="F38" i="4" s="1"/>
  <c r="F39" i="4" s="1"/>
  <c r="F40" i="4" s="1"/>
  <c r="F41" i="4" s="1"/>
  <c r="F42" i="4" s="1"/>
  <c r="F43" i="4" s="1"/>
  <c r="F44" i="4" s="1"/>
  <c r="F45" i="4" s="1"/>
  <c r="F46" i="4" s="1"/>
  <c r="F47" i="4" s="1"/>
  <c r="F48" i="4" s="1"/>
  <c r="F49" i="4" s="1"/>
  <c r="F50" i="4" s="1"/>
  <c r="F51" i="4" s="1"/>
  <c r="F52" i="4" s="1"/>
  <c r="F53" i="4" s="1"/>
  <c r="F54" i="4" s="1"/>
  <c r="F55" i="4" s="1"/>
  <c r="F56" i="4" s="1"/>
  <c r="F57" i="4" s="1"/>
  <c r="F58" i="4" s="1"/>
  <c r="F59" i="4" s="1"/>
  <c r="F60" i="4" s="1"/>
  <c r="F61" i="4" s="1"/>
  <c r="F62" i="4" s="1"/>
  <c r="F63" i="4" s="1"/>
  <c r="F64" i="4" s="1"/>
  <c r="F65" i="4" s="1"/>
  <c r="F66" i="4" s="1"/>
  <c r="F67" i="4" s="1"/>
  <c r="F68" i="4" s="1"/>
  <c r="F3" i="4"/>
  <c r="C3" i="9" l="1"/>
  <c r="B8" i="9"/>
  <c r="H14" i="9"/>
  <c r="L22" i="1"/>
  <c r="L10" i="9"/>
  <c r="L23" i="1"/>
  <c r="N76" i="1" s="1"/>
  <c r="P7" i="1"/>
  <c r="E4" i="2"/>
  <c r="C30" i="2" s="1"/>
  <c r="L18" i="2"/>
  <c r="I3" i="9"/>
  <c r="C5" i="9" s="1"/>
  <c r="K18" i="2"/>
  <c r="M5" i="1"/>
  <c r="D6" i="1"/>
  <c r="AD78" i="1"/>
  <c r="AD80" i="1" s="1"/>
  <c r="AL78" i="1"/>
  <c r="AL80" i="1" s="1"/>
  <c r="V78" i="1"/>
  <c r="V80" i="1" s="1"/>
  <c r="N27" i="1"/>
  <c r="N77" i="1"/>
  <c r="N80" i="1" s="1"/>
  <c r="G27" i="2"/>
  <c r="H20" i="9"/>
  <c r="H23" i="2"/>
  <c r="J33" i="9"/>
  <c r="J18" i="9"/>
  <c r="H35" i="9"/>
  <c r="M4" i="1"/>
  <c r="D14" i="1" s="1"/>
  <c r="M6" i="1"/>
  <c r="M23" i="1" s="1"/>
  <c r="N23" i="1" s="1"/>
  <c r="M77" i="1"/>
  <c r="L17" i="9"/>
  <c r="L24" i="9"/>
  <c r="L25" i="9"/>
  <c r="L26" i="9"/>
  <c r="K14" i="2"/>
  <c r="L27" i="9"/>
  <c r="L28" i="9"/>
  <c r="C4" i="9"/>
  <c r="L29" i="9"/>
  <c r="K10" i="2"/>
  <c r="L30" i="9"/>
  <c r="L21" i="9"/>
  <c r="L31" i="9"/>
  <c r="P14" i="9"/>
  <c r="C10" i="9" s="1"/>
  <c r="L19" i="1"/>
  <c r="H29" i="9"/>
  <c r="L13" i="9"/>
  <c r="D10" i="1"/>
  <c r="C8" i="2"/>
  <c r="K11" i="2" s="1"/>
  <c r="Q14" i="9"/>
  <c r="D31" i="9" s="1"/>
  <c r="L25" i="1"/>
  <c r="O14" i="2"/>
  <c r="P41" i="1"/>
  <c r="P37" i="1"/>
  <c r="X39" i="1"/>
  <c r="AN40" i="1"/>
  <c r="P40" i="1"/>
  <c r="X36" i="1"/>
  <c r="X38" i="1"/>
  <c r="AF36" i="1"/>
  <c r="AF40" i="1"/>
  <c r="AN37" i="1"/>
  <c r="AN41" i="1"/>
  <c r="AF39" i="1"/>
  <c r="P39" i="1"/>
  <c r="X41" i="1"/>
  <c r="X37" i="1"/>
  <c r="AF37" i="1"/>
  <c r="AF41" i="1"/>
  <c r="AN38" i="1"/>
  <c r="P38" i="1"/>
  <c r="X40" i="1"/>
  <c r="AF38" i="1"/>
  <c r="AN39" i="1"/>
  <c r="L20" i="9"/>
  <c r="AN36" i="1"/>
  <c r="P36" i="1"/>
  <c r="P15" i="9"/>
  <c r="M20" i="9" s="1"/>
  <c r="AL25" i="1"/>
  <c r="AL27" i="1" s="1"/>
  <c r="AD25" i="1"/>
  <c r="AD27" i="1" s="1"/>
  <c r="V25" i="1"/>
  <c r="V27" i="1" s="1"/>
  <c r="L50" i="1"/>
  <c r="M36" i="1" s="1"/>
  <c r="Q19" i="9" s="1"/>
  <c r="Q20" i="9" s="1"/>
  <c r="B30" i="7"/>
  <c r="C23" i="9"/>
  <c r="L14" i="9" s="1"/>
  <c r="K20" i="2"/>
  <c r="C4" i="2"/>
  <c r="D18" i="1"/>
  <c r="N14" i="1"/>
  <c r="R1" i="9" s="1"/>
  <c r="L9" i="1"/>
  <c r="L26" i="1" s="1"/>
  <c r="M9" i="1"/>
  <c r="M26" i="1" s="1"/>
  <c r="M79" i="1" s="1"/>
  <c r="C3" i="2"/>
  <c r="F3" i="2"/>
  <c r="L12" i="1"/>
  <c r="M12" i="1"/>
  <c r="R12" i="1" s="1"/>
  <c r="P1" i="9"/>
  <c r="C8" i="9" s="1"/>
  <c r="L11" i="9" s="1"/>
  <c r="M25" i="1"/>
  <c r="M78" i="1" s="1"/>
  <c r="AC41" i="1" l="1"/>
  <c r="U37" i="1"/>
  <c r="M39" i="1"/>
  <c r="AK41" i="1"/>
  <c r="AC40" i="1"/>
  <c r="U38" i="1"/>
  <c r="M40" i="1"/>
  <c r="AK40" i="1"/>
  <c r="AC39" i="1"/>
  <c r="U39" i="1"/>
  <c r="M41" i="1"/>
  <c r="M38" i="1"/>
  <c r="AK39" i="1"/>
  <c r="AC38" i="1"/>
  <c r="U40" i="1"/>
  <c r="AK38" i="1"/>
  <c r="AC37" i="1"/>
  <c r="U41" i="1"/>
  <c r="AK37" i="1"/>
  <c r="AC36" i="1"/>
  <c r="U36" i="1"/>
  <c r="AK36" i="1"/>
  <c r="M37" i="1"/>
  <c r="AD76" i="1"/>
  <c r="AB76" i="1"/>
  <c r="V76" i="1"/>
  <c r="AL76" i="1"/>
  <c r="AC76" i="1"/>
  <c r="AJ23" i="1"/>
  <c r="L76" i="1"/>
  <c r="P6" i="9"/>
  <c r="O6" i="2"/>
  <c r="O21" i="2" s="1"/>
  <c r="T23" i="1"/>
  <c r="T76" i="1"/>
  <c r="AK76" i="1"/>
  <c r="U76" i="1"/>
  <c r="M76" i="1"/>
  <c r="AJ76" i="1"/>
  <c r="AB23" i="1"/>
  <c r="J20" i="9"/>
  <c r="O19" i="2"/>
  <c r="O20" i="2" s="1"/>
  <c r="K16" i="2" s="1"/>
  <c r="P19" i="9"/>
  <c r="P20" i="9" s="1"/>
  <c r="L16" i="9" s="1"/>
  <c r="J35" i="9"/>
  <c r="O93" i="1"/>
  <c r="O94" i="1"/>
  <c r="O96" i="1"/>
  <c r="O78" i="1"/>
  <c r="O90" i="1"/>
  <c r="AK79" i="1"/>
  <c r="U79" i="1"/>
  <c r="AC79" i="1"/>
  <c r="V45" i="1"/>
  <c r="V61" i="1" s="1"/>
  <c r="V32" i="1"/>
  <c r="V46" i="1"/>
  <c r="V33" i="1"/>
  <c r="V57" i="1" s="1"/>
  <c r="V47" i="1"/>
  <c r="V63" i="1" s="1"/>
  <c r="V34" i="1"/>
  <c r="V48" i="1"/>
  <c r="W48" i="1" s="1"/>
  <c r="V49" i="1"/>
  <c r="V29" i="1"/>
  <c r="V43" i="1"/>
  <c r="V30" i="1"/>
  <c r="V44" i="1"/>
  <c r="V60" i="1" s="1"/>
  <c r="V31" i="1"/>
  <c r="M27" i="1"/>
  <c r="M44" i="1" s="1"/>
  <c r="M60" i="1" s="1"/>
  <c r="AD46" i="1"/>
  <c r="AD33" i="1"/>
  <c r="AD57" i="1" s="1"/>
  <c r="AD47" i="1"/>
  <c r="AD63" i="1" s="1"/>
  <c r="AD34" i="1"/>
  <c r="AD48" i="1"/>
  <c r="AE48" i="1" s="1"/>
  <c r="AD29" i="1"/>
  <c r="AD49" i="1"/>
  <c r="AD43" i="1"/>
  <c r="AD30" i="1"/>
  <c r="AD44" i="1"/>
  <c r="AD60" i="1" s="1"/>
  <c r="AD31" i="1"/>
  <c r="AD45" i="1"/>
  <c r="AD61" i="1" s="1"/>
  <c r="AD32" i="1"/>
  <c r="M80" i="1"/>
  <c r="M98" i="1" s="1"/>
  <c r="V89" i="1"/>
  <c r="V91" i="1"/>
  <c r="V92" i="1"/>
  <c r="V98" i="1"/>
  <c r="V95" i="1"/>
  <c r="V97" i="1"/>
  <c r="V86" i="1"/>
  <c r="V87" i="1"/>
  <c r="V88" i="1"/>
  <c r="AL97" i="1"/>
  <c r="AL86" i="1"/>
  <c r="AL98" i="1"/>
  <c r="AL87" i="1"/>
  <c r="AL88" i="1"/>
  <c r="AL89" i="1"/>
  <c r="AL91" i="1"/>
  <c r="AL92" i="1"/>
  <c r="AL95" i="1"/>
  <c r="AL45" i="1"/>
  <c r="AL61" i="1" s="1"/>
  <c r="AL32" i="1"/>
  <c r="AL46" i="1"/>
  <c r="AL33" i="1"/>
  <c r="AL57" i="1" s="1"/>
  <c r="AL47" i="1"/>
  <c r="AL63" i="1" s="1"/>
  <c r="AL34" i="1"/>
  <c r="AL48" i="1"/>
  <c r="AM48" i="1" s="1"/>
  <c r="AL49" i="1"/>
  <c r="AL29" i="1"/>
  <c r="AL43" i="1"/>
  <c r="AL30" i="1"/>
  <c r="AL54" i="1" s="1"/>
  <c r="AL44" i="1"/>
  <c r="AL60" i="1" s="1"/>
  <c r="AL31" i="1"/>
  <c r="AL55" i="1" s="1"/>
  <c r="AD91" i="1"/>
  <c r="AD92" i="1"/>
  <c r="AD95" i="1"/>
  <c r="AD98" i="1"/>
  <c r="AD97" i="1"/>
  <c r="AD86" i="1"/>
  <c r="AD87" i="1"/>
  <c r="AD88" i="1"/>
  <c r="AD89" i="1"/>
  <c r="D8" i="1"/>
  <c r="P12" i="1"/>
  <c r="D13" i="1" s="1"/>
  <c r="N91" i="1"/>
  <c r="O91" i="1" s="1"/>
  <c r="N92" i="1"/>
  <c r="O92" i="1" s="1"/>
  <c r="N95" i="1"/>
  <c r="O95" i="1" s="1"/>
  <c r="N97" i="1"/>
  <c r="O97" i="1" s="1"/>
  <c r="N86" i="1"/>
  <c r="O86" i="1" s="1"/>
  <c r="N98" i="1"/>
  <c r="O98" i="1" s="1"/>
  <c r="N87" i="1"/>
  <c r="O87" i="1" s="1"/>
  <c r="N88" i="1"/>
  <c r="O88" i="1" s="1"/>
  <c r="N89" i="1"/>
  <c r="O89" i="1" s="1"/>
  <c r="N43" i="1"/>
  <c r="N30" i="1"/>
  <c r="N49" i="1"/>
  <c r="N44" i="1"/>
  <c r="N60" i="1" s="1"/>
  <c r="N31" i="1"/>
  <c r="N45" i="1"/>
  <c r="N61" i="1" s="1"/>
  <c r="N32" i="1"/>
  <c r="O32" i="1" s="1"/>
  <c r="N46" i="1"/>
  <c r="N33" i="1"/>
  <c r="N57" i="1" s="1"/>
  <c r="N47" i="1"/>
  <c r="N34" i="1"/>
  <c r="N48" i="1"/>
  <c r="N64" i="1" s="1"/>
  <c r="N29" i="1"/>
  <c r="U78" i="1"/>
  <c r="AC78" i="1"/>
  <c r="AC80" i="1" s="1"/>
  <c r="AK78" i="1"/>
  <c r="AJ25" i="1"/>
  <c r="L78" i="1"/>
  <c r="AB25" i="1"/>
  <c r="L27" i="1"/>
  <c r="L79" i="1"/>
  <c r="AK23" i="1"/>
  <c r="Q6" i="9"/>
  <c r="R6" i="9" s="1"/>
  <c r="U23" i="1"/>
  <c r="AC23" i="1"/>
  <c r="D9" i="1"/>
  <c r="C28" i="9"/>
  <c r="E32" i="9"/>
  <c r="C12" i="9"/>
  <c r="D11" i="9"/>
  <c r="C14" i="9"/>
  <c r="E17" i="9"/>
  <c r="C13" i="9"/>
  <c r="E18" i="9"/>
  <c r="C17" i="9"/>
  <c r="C18" i="9"/>
  <c r="C16" i="9"/>
  <c r="C11" i="9"/>
  <c r="E19" i="9"/>
  <c r="D13" i="9"/>
  <c r="D10" i="9"/>
  <c r="C15" i="9"/>
  <c r="D19" i="9"/>
  <c r="C19" i="9"/>
  <c r="T25" i="1"/>
  <c r="C31" i="9"/>
  <c r="D27" i="9"/>
  <c r="D29" i="9"/>
  <c r="D28" i="9"/>
  <c r="C25" i="9"/>
  <c r="C30" i="9"/>
  <c r="D25" i="9"/>
  <c r="D32" i="9"/>
  <c r="C27" i="9"/>
  <c r="E34" i="9"/>
  <c r="D34" i="9"/>
  <c r="C26" i="9"/>
  <c r="D33" i="9"/>
  <c r="C33" i="9"/>
  <c r="C34" i="9"/>
  <c r="C29" i="9"/>
  <c r="D12" i="9"/>
  <c r="E33" i="9"/>
  <c r="D30" i="9"/>
  <c r="D26" i="9"/>
  <c r="C32" i="9"/>
  <c r="E18" i="2"/>
  <c r="D11" i="2"/>
  <c r="C13" i="2"/>
  <c r="E17" i="2"/>
  <c r="D10" i="2"/>
  <c r="C12" i="2"/>
  <c r="D12" i="2"/>
  <c r="D15" i="2"/>
  <c r="G29" i="2" s="1"/>
  <c r="D18" i="2"/>
  <c r="C19" i="2"/>
  <c r="C11" i="2"/>
  <c r="C16" i="2"/>
  <c r="D17" i="2"/>
  <c r="C18" i="2"/>
  <c r="C10" i="2"/>
  <c r="D16" i="2"/>
  <c r="C17" i="2"/>
  <c r="D14" i="2"/>
  <c r="E19" i="2"/>
  <c r="D13" i="2"/>
  <c r="C15" i="2"/>
  <c r="D19" i="2"/>
  <c r="C14" i="2"/>
  <c r="Q15" i="9"/>
  <c r="R15" i="9" s="1"/>
  <c r="V23" i="1"/>
  <c r="AL23" i="1"/>
  <c r="AD23" i="1"/>
  <c r="D14" i="9"/>
  <c r="D18" i="9"/>
  <c r="T26" i="1"/>
  <c r="AJ26" i="1"/>
  <c r="AJ27" i="1" s="1"/>
  <c r="AB26" i="1"/>
  <c r="AC25" i="1"/>
  <c r="U25" i="1"/>
  <c r="AK25" i="1"/>
  <c r="Q2" i="9"/>
  <c r="F36" i="9" s="1"/>
  <c r="D17" i="9"/>
  <c r="P2" i="9"/>
  <c r="O2" i="2"/>
  <c r="E26" i="2" s="1"/>
  <c r="AE47" i="1"/>
  <c r="D15" i="9"/>
  <c r="D16" i="9"/>
  <c r="AC26" i="1"/>
  <c r="U26" i="1"/>
  <c r="AK26" i="1"/>
  <c r="AK27" i="1" l="1"/>
  <c r="P21" i="9"/>
  <c r="AB27" i="1"/>
  <c r="W47" i="1"/>
  <c r="N54" i="1"/>
  <c r="U80" i="1"/>
  <c r="U27" i="1"/>
  <c r="AK80" i="1"/>
  <c r="Q6" i="2"/>
  <c r="H25" i="2"/>
  <c r="L19" i="9"/>
  <c r="F21" i="9"/>
  <c r="P4" i="9"/>
  <c r="P5" i="9" s="1"/>
  <c r="K13" i="2"/>
  <c r="AL64" i="1"/>
  <c r="O45" i="1"/>
  <c r="O61" i="1" s="1"/>
  <c r="M34" i="1"/>
  <c r="M31" i="1"/>
  <c r="M48" i="1"/>
  <c r="M30" i="1"/>
  <c r="M29" i="1"/>
  <c r="M46" i="1"/>
  <c r="M33" i="1"/>
  <c r="M57" i="1" s="1"/>
  <c r="M47" i="1"/>
  <c r="M63" i="1" s="1"/>
  <c r="M45" i="1"/>
  <c r="M61" i="1" s="1"/>
  <c r="M92" i="1"/>
  <c r="M32" i="1"/>
  <c r="M43" i="1"/>
  <c r="M49" i="1"/>
  <c r="M65" i="1" s="1"/>
  <c r="O56" i="1"/>
  <c r="AM47" i="1"/>
  <c r="N62" i="1"/>
  <c r="AL59" i="1"/>
  <c r="N53" i="1"/>
  <c r="AL53" i="1"/>
  <c r="N58" i="1"/>
  <c r="AL56" i="1"/>
  <c r="N55" i="1"/>
  <c r="N59" i="1"/>
  <c r="O44" i="1"/>
  <c r="O60" i="1" s="1"/>
  <c r="AD53" i="1"/>
  <c r="AM78" i="1"/>
  <c r="AM92" i="1" s="1"/>
  <c r="AE78" i="1"/>
  <c r="AE95" i="1" s="1"/>
  <c r="W78" i="1"/>
  <c r="W92" i="1" s="1"/>
  <c r="O43" i="1"/>
  <c r="O59" i="1" s="1"/>
  <c r="Q4" i="9"/>
  <c r="Q5" i="9" s="1"/>
  <c r="O29" i="1"/>
  <c r="O53" i="1" s="1"/>
  <c r="M97" i="1"/>
  <c r="AC27" i="1"/>
  <c r="AC30" i="1" s="1"/>
  <c r="O31" i="1"/>
  <c r="O55" i="1" s="1"/>
  <c r="M91" i="1"/>
  <c r="AD65" i="1"/>
  <c r="AE49" i="1"/>
  <c r="V55" i="1"/>
  <c r="AL58" i="1"/>
  <c r="M89" i="1"/>
  <c r="AD56" i="1"/>
  <c r="AD64" i="1"/>
  <c r="V54" i="1"/>
  <c r="V62" i="1"/>
  <c r="M88" i="1"/>
  <c r="AD58" i="1"/>
  <c r="V59" i="1"/>
  <c r="V56" i="1"/>
  <c r="M95" i="1"/>
  <c r="M87" i="1"/>
  <c r="AL62" i="1"/>
  <c r="AD55" i="1"/>
  <c r="V53" i="1"/>
  <c r="T27" i="1"/>
  <c r="M86" i="1"/>
  <c r="V65" i="1"/>
  <c r="W49" i="1"/>
  <c r="AD54" i="1"/>
  <c r="AD62" i="1"/>
  <c r="V64" i="1"/>
  <c r="AL65" i="1"/>
  <c r="AM49" i="1"/>
  <c r="AD59" i="1"/>
  <c r="V58" i="1"/>
  <c r="O46" i="1"/>
  <c r="O62" i="1" s="1"/>
  <c r="N56" i="1"/>
  <c r="O33" i="1"/>
  <c r="O57" i="1" s="1"/>
  <c r="O48" i="1"/>
  <c r="O64" i="1" s="1"/>
  <c r="O49" i="1"/>
  <c r="O65" i="1" s="1"/>
  <c r="N65" i="1"/>
  <c r="N63" i="1"/>
  <c r="O47" i="1"/>
  <c r="O63" i="1" s="1"/>
  <c r="AK45" i="1"/>
  <c r="AK61" i="1" s="1"/>
  <c r="AK34" i="1"/>
  <c r="AK46" i="1"/>
  <c r="AK47" i="1"/>
  <c r="AK63" i="1" s="1"/>
  <c r="AK48" i="1"/>
  <c r="AK29" i="1"/>
  <c r="AK49" i="1"/>
  <c r="AK30" i="1"/>
  <c r="AK32" i="1"/>
  <c r="AK31" i="1"/>
  <c r="AK43" i="1"/>
  <c r="AK44" i="1"/>
  <c r="AK60" i="1" s="1"/>
  <c r="AK33" i="1"/>
  <c r="AK57" i="1" s="1"/>
  <c r="AK91" i="1"/>
  <c r="AK86" i="1"/>
  <c r="AK97" i="1"/>
  <c r="AK87" i="1"/>
  <c r="AK92" i="1"/>
  <c r="AK95" i="1"/>
  <c r="AK88" i="1"/>
  <c r="AK89" i="1"/>
  <c r="AK98" i="1"/>
  <c r="AC87" i="1"/>
  <c r="AC88" i="1"/>
  <c r="AC97" i="1"/>
  <c r="AC95" i="1"/>
  <c r="AC91" i="1"/>
  <c r="AC98" i="1"/>
  <c r="AC92" i="1"/>
  <c r="AC89" i="1"/>
  <c r="AC86" i="1"/>
  <c r="U45" i="1"/>
  <c r="U61" i="1" s="1"/>
  <c r="U34" i="1"/>
  <c r="U46" i="1"/>
  <c r="U47" i="1"/>
  <c r="U63" i="1" s="1"/>
  <c r="U48" i="1"/>
  <c r="U29" i="1"/>
  <c r="U49" i="1"/>
  <c r="U30" i="1"/>
  <c r="U43" i="1"/>
  <c r="U31" i="1"/>
  <c r="U32" i="1"/>
  <c r="U44" i="1"/>
  <c r="U60" i="1" s="1"/>
  <c r="U33" i="1"/>
  <c r="U57" i="1" s="1"/>
  <c r="U98" i="1"/>
  <c r="U91" i="1"/>
  <c r="U95" i="1"/>
  <c r="U87" i="1"/>
  <c r="U86" i="1"/>
  <c r="U92" i="1"/>
  <c r="U88" i="1"/>
  <c r="U97" i="1"/>
  <c r="U89" i="1"/>
  <c r="T78" i="1"/>
  <c r="AB78" i="1"/>
  <c r="AJ78" i="1"/>
  <c r="AJ44" i="1"/>
  <c r="AJ60" i="1" s="1"/>
  <c r="AJ32" i="1"/>
  <c r="AJ43" i="1"/>
  <c r="AJ31" i="1"/>
  <c r="AJ46" i="1"/>
  <c r="AJ30" i="1"/>
  <c r="AJ34" i="1"/>
  <c r="AJ49" i="1"/>
  <c r="AJ29" i="1"/>
  <c r="AJ47" i="1"/>
  <c r="AJ63" i="1" s="1"/>
  <c r="AJ45" i="1"/>
  <c r="AJ61" i="1" s="1"/>
  <c r="AJ48" i="1"/>
  <c r="AJ33" i="1"/>
  <c r="AJ57" i="1" s="1"/>
  <c r="L47" i="1"/>
  <c r="L63" i="1" s="1"/>
  <c r="L30" i="1"/>
  <c r="L46" i="1"/>
  <c r="L29" i="1"/>
  <c r="L32" i="1"/>
  <c r="L45" i="1"/>
  <c r="L61" i="1" s="1"/>
  <c r="L33" i="1"/>
  <c r="L57" i="1" s="1"/>
  <c r="L49" i="1"/>
  <c r="L31" i="1"/>
  <c r="L44" i="1"/>
  <c r="L60" i="1" s="1"/>
  <c r="L34" i="1"/>
  <c r="L43" i="1"/>
  <c r="L48" i="1"/>
  <c r="AB47" i="1"/>
  <c r="AB63" i="1" s="1"/>
  <c r="AB46" i="1"/>
  <c r="AB34" i="1"/>
  <c r="AB49" i="1"/>
  <c r="AB45" i="1"/>
  <c r="AB61" i="1" s="1"/>
  <c r="AB33" i="1"/>
  <c r="AB57" i="1" s="1"/>
  <c r="AB48" i="1"/>
  <c r="AB44" i="1"/>
  <c r="AB60" i="1" s="1"/>
  <c r="AB32" i="1"/>
  <c r="AB43" i="1"/>
  <c r="AB31" i="1"/>
  <c r="AB30" i="1"/>
  <c r="AB29" i="1"/>
  <c r="L80" i="1"/>
  <c r="T79" i="1"/>
  <c r="AB79" i="1"/>
  <c r="AJ79" i="1"/>
  <c r="T29" i="1"/>
  <c r="T46" i="1"/>
  <c r="T34" i="1"/>
  <c r="T45" i="1"/>
  <c r="T61" i="1" s="1"/>
  <c r="T33" i="1"/>
  <c r="T57" i="1" s="1"/>
  <c r="T44" i="1"/>
  <c r="T60" i="1" s="1"/>
  <c r="T32" i="1"/>
  <c r="T43" i="1"/>
  <c r="T31" i="1"/>
  <c r="T48" i="1"/>
  <c r="T47" i="1"/>
  <c r="T63" i="1" s="1"/>
  <c r="T30" i="1"/>
  <c r="T49" i="1"/>
  <c r="O30" i="1"/>
  <c r="O54" i="1" s="1"/>
  <c r="O34" i="1"/>
  <c r="O58" i="1" s="1"/>
  <c r="W44" i="1"/>
  <c r="AE31" i="1"/>
  <c r="AE34" i="1"/>
  <c r="W33" i="1"/>
  <c r="AM29" i="1"/>
  <c r="AM46" i="1"/>
  <c r="AE32" i="1"/>
  <c r="W34" i="1"/>
  <c r="AM31" i="1"/>
  <c r="W43" i="1"/>
  <c r="AE45" i="1"/>
  <c r="W29" i="1"/>
  <c r="E22" i="2"/>
  <c r="AM30" i="1"/>
  <c r="AM32" i="1"/>
  <c r="AE29" i="1"/>
  <c r="AE43" i="1"/>
  <c r="W31" i="1"/>
  <c r="F32" i="9"/>
  <c r="AM44" i="1"/>
  <c r="AM45" i="1"/>
  <c r="AE33" i="1"/>
  <c r="AE30" i="1"/>
  <c r="W46" i="1"/>
  <c r="W32" i="1"/>
  <c r="F17" i="9"/>
  <c r="AE44" i="1"/>
  <c r="W45" i="1"/>
  <c r="AM33" i="1"/>
  <c r="AM43" i="1"/>
  <c r="AE46" i="1"/>
  <c r="W30" i="1"/>
  <c r="AM34" i="1"/>
  <c r="O5" i="2" l="1"/>
  <c r="G20" i="2" s="1"/>
  <c r="AJ80" i="1"/>
  <c r="AJ98" i="1" s="1"/>
  <c r="AJ65" i="1" s="1"/>
  <c r="AC34" i="1"/>
  <c r="AC58" i="1" s="1"/>
  <c r="AC49" i="1"/>
  <c r="AC65" i="1" s="1"/>
  <c r="AB80" i="1"/>
  <c r="AC45" i="1"/>
  <c r="AC61" i="1" s="1"/>
  <c r="AC29" i="1"/>
  <c r="AC53" i="1" s="1"/>
  <c r="AC33" i="1"/>
  <c r="AC57" i="1" s="1"/>
  <c r="AC48" i="1"/>
  <c r="AC64" i="1" s="1"/>
  <c r="AC44" i="1"/>
  <c r="AC60" i="1" s="1"/>
  <c r="AC32" i="1"/>
  <c r="AC56" i="1" s="1"/>
  <c r="AC43" i="1"/>
  <c r="AC59" i="1" s="1"/>
  <c r="AC47" i="1"/>
  <c r="AC63" i="1" s="1"/>
  <c r="AC31" i="1"/>
  <c r="AC55" i="1" s="1"/>
  <c r="AC46" i="1"/>
  <c r="AC62" i="1" s="1"/>
  <c r="M55" i="1"/>
  <c r="M59" i="1"/>
  <c r="AK54" i="1"/>
  <c r="M58" i="1"/>
  <c r="O4" i="2"/>
  <c r="H22" i="2" s="1"/>
  <c r="P3" i="9"/>
  <c r="M54" i="1"/>
  <c r="M64" i="1"/>
  <c r="W97" i="1"/>
  <c r="W64" i="1" s="1"/>
  <c r="M62" i="1"/>
  <c r="U58" i="1"/>
  <c r="M56" i="1"/>
  <c r="M53" i="1"/>
  <c r="W91" i="1"/>
  <c r="W58" i="1" s="1"/>
  <c r="W95" i="1"/>
  <c r="W62" i="1" s="1"/>
  <c r="AE91" i="1"/>
  <c r="AE58" i="1" s="1"/>
  <c r="AE89" i="1"/>
  <c r="AE56" i="1" s="1"/>
  <c r="AE87" i="1"/>
  <c r="AE54" i="1" s="1"/>
  <c r="AE88" i="1"/>
  <c r="AE55" i="1" s="1"/>
  <c r="AE62" i="1"/>
  <c r="AE97" i="1"/>
  <c r="AE64" i="1" s="1"/>
  <c r="AE92" i="1"/>
  <c r="AE59" i="1" s="1"/>
  <c r="AE86" i="1"/>
  <c r="AE53" i="1" s="1"/>
  <c r="AM87" i="1"/>
  <c r="AM54" i="1" s="1"/>
  <c r="AM88" i="1"/>
  <c r="AM55" i="1" s="1"/>
  <c r="AM97" i="1"/>
  <c r="AM64" i="1" s="1"/>
  <c r="W87" i="1"/>
  <c r="W54" i="1" s="1"/>
  <c r="W89" i="1"/>
  <c r="W56" i="1" s="1"/>
  <c r="AM95" i="1"/>
  <c r="AM62" i="1" s="1"/>
  <c r="AM59" i="1"/>
  <c r="W86" i="1"/>
  <c r="W53" i="1" s="1"/>
  <c r="AM91" i="1"/>
  <c r="AM58" i="1" s="1"/>
  <c r="W88" i="1"/>
  <c r="W55" i="1" s="1"/>
  <c r="AM89" i="1"/>
  <c r="AM56" i="1" s="1"/>
  <c r="W98" i="1"/>
  <c r="W65" i="1" s="1"/>
  <c r="AM90" i="1"/>
  <c r="AM57" i="1" s="1"/>
  <c r="AM93" i="1"/>
  <c r="AM60" i="1" s="1"/>
  <c r="AM94" i="1"/>
  <c r="AM61" i="1" s="1"/>
  <c r="AM96" i="1"/>
  <c r="AM63" i="1" s="1"/>
  <c r="W59" i="1"/>
  <c r="W90" i="1"/>
  <c r="W57" i="1" s="1"/>
  <c r="W93" i="1"/>
  <c r="W60" i="1" s="1"/>
  <c r="W94" i="1"/>
  <c r="W61" i="1" s="1"/>
  <c r="W96" i="1"/>
  <c r="W63" i="1" s="1"/>
  <c r="AM86" i="1"/>
  <c r="AM53" i="1" s="1"/>
  <c r="AM98" i="1"/>
  <c r="AM65" i="1" s="1"/>
  <c r="AE96" i="1"/>
  <c r="AE63" i="1" s="1"/>
  <c r="AE93" i="1"/>
  <c r="AE60" i="1" s="1"/>
  <c r="AE90" i="1"/>
  <c r="AE57" i="1" s="1"/>
  <c r="AE94" i="1"/>
  <c r="AE61" i="1" s="1"/>
  <c r="AE98" i="1"/>
  <c r="AE65" i="1" s="1"/>
  <c r="Q3" i="9"/>
  <c r="H34" i="9" s="1"/>
  <c r="U54" i="1"/>
  <c r="AK56" i="1"/>
  <c r="AK62" i="1"/>
  <c r="T80" i="1"/>
  <c r="T88" i="1" s="1"/>
  <c r="T55" i="1" s="1"/>
  <c r="AK53" i="1"/>
  <c r="AK64" i="1"/>
  <c r="U59" i="1"/>
  <c r="U53" i="1"/>
  <c r="AK58" i="1"/>
  <c r="U64" i="1"/>
  <c r="AK55" i="1"/>
  <c r="AK59" i="1"/>
  <c r="U65" i="1"/>
  <c r="Q16" i="2"/>
  <c r="Q18" i="2" s="1"/>
  <c r="Q28" i="2" s="1"/>
  <c r="Q31" i="2" s="1"/>
  <c r="Q34" i="2" s="1"/>
  <c r="R16" i="9"/>
  <c r="R18" i="9" s="1"/>
  <c r="U55" i="1"/>
  <c r="AK65" i="1"/>
  <c r="U62" i="1"/>
  <c r="AC54" i="1"/>
  <c r="U56" i="1"/>
  <c r="L98" i="1"/>
  <c r="L65" i="1" s="1"/>
  <c r="L89" i="1"/>
  <c r="L56" i="1" s="1"/>
  <c r="L97" i="1"/>
  <c r="L64" i="1" s="1"/>
  <c r="L92" i="1"/>
  <c r="L59" i="1" s="1"/>
  <c r="L87" i="1"/>
  <c r="L54" i="1" s="1"/>
  <c r="L91" i="1"/>
  <c r="L58" i="1" s="1"/>
  <c r="L88" i="1"/>
  <c r="L55" i="1" s="1"/>
  <c r="L86" i="1"/>
  <c r="L53" i="1" s="1"/>
  <c r="L95" i="1"/>
  <c r="L62" i="1" s="1"/>
  <c r="AJ88" i="1"/>
  <c r="AJ55" i="1" s="1"/>
  <c r="AJ87" i="1"/>
  <c r="AJ54" i="1" s="1"/>
  <c r="AJ92" i="1"/>
  <c r="AJ59" i="1" s="1"/>
  <c r="AJ86" i="1"/>
  <c r="AJ53" i="1" s="1"/>
  <c r="AJ91" i="1"/>
  <c r="AJ58" i="1" s="1"/>
  <c r="AJ95" i="1"/>
  <c r="AJ62" i="1" s="1"/>
  <c r="AJ89" i="1"/>
  <c r="AJ56" i="1" s="1"/>
  <c r="AB95" i="1"/>
  <c r="AB62" i="1" s="1"/>
  <c r="AB87" i="1"/>
  <c r="AB54" i="1" s="1"/>
  <c r="AB97" i="1"/>
  <c r="AB64" i="1" s="1"/>
  <c r="AB92" i="1"/>
  <c r="AB59" i="1" s="1"/>
  <c r="AB91" i="1"/>
  <c r="AB58" i="1" s="1"/>
  <c r="AB88" i="1"/>
  <c r="AB55" i="1" s="1"/>
  <c r="AB98" i="1"/>
  <c r="AB65" i="1" s="1"/>
  <c r="AB89" i="1"/>
  <c r="AB56" i="1" s="1"/>
  <c r="AB86" i="1"/>
  <c r="AB53" i="1" s="1"/>
  <c r="T98" i="1"/>
  <c r="T65" i="1" s="1"/>
  <c r="T91" i="1"/>
  <c r="T58" i="1" s="1"/>
  <c r="T97" i="1"/>
  <c r="T64" i="1" s="1"/>
  <c r="T92" i="1"/>
  <c r="T59" i="1" s="1"/>
  <c r="T89" i="1"/>
  <c r="T56" i="1" s="1"/>
  <c r="L36" i="1"/>
  <c r="L38" i="1"/>
  <c r="L40" i="1"/>
  <c r="L39" i="1"/>
  <c r="L41" i="1"/>
  <c r="L37" i="1"/>
  <c r="J32" i="9"/>
  <c r="H30" i="9"/>
  <c r="J17" i="9"/>
  <c r="H15" i="9"/>
  <c r="T86" i="1" l="1"/>
  <c r="T53" i="1" s="1"/>
  <c r="T87" i="1"/>
  <c r="T54" i="1" s="1"/>
  <c r="T95" i="1"/>
  <c r="T62" i="1" s="1"/>
  <c r="AJ97" i="1"/>
  <c r="AJ64" i="1" s="1"/>
  <c r="Q16" i="9"/>
  <c r="Q17" i="9" s="1"/>
  <c r="Q18" i="9" s="1"/>
  <c r="M13" i="9" s="1"/>
  <c r="O3" i="2"/>
  <c r="G26" i="2" s="1"/>
  <c r="H19" i="9"/>
  <c r="O16" i="2"/>
  <c r="O17" i="2" s="1"/>
  <c r="O18" i="2" s="1"/>
  <c r="L10" i="2" s="1"/>
  <c r="L13" i="2" s="1"/>
  <c r="P16" i="9"/>
  <c r="P17" i="9" s="1"/>
  <c r="P18" i="9" s="1"/>
  <c r="M10" i="9" s="1"/>
  <c r="R26" i="9"/>
  <c r="R28" i="9" s="1"/>
  <c r="R32" i="9"/>
  <c r="R34" i="9" s="1"/>
  <c r="R29" i="9"/>
  <c r="R31" i="9" s="1"/>
  <c r="N38" i="1"/>
  <c r="O38" i="1" s="1"/>
  <c r="N40" i="1"/>
  <c r="O40" i="1" s="1"/>
  <c r="N36" i="1"/>
  <c r="O36" i="1" s="1"/>
  <c r="N39" i="1"/>
  <c r="O39" i="1" s="1"/>
  <c r="N37" i="1"/>
  <c r="O37" i="1" s="1"/>
  <c r="N41" i="1"/>
  <c r="O41" i="1" s="1"/>
  <c r="P26" i="9"/>
  <c r="P27" i="9" s="1"/>
  <c r="P28" i="9" s="1"/>
  <c r="O28" i="2" s="1"/>
  <c r="R28" i="2" s="1"/>
  <c r="AB36" i="1"/>
  <c r="AD36" i="1" s="1"/>
  <c r="AE36" i="1" s="1"/>
  <c r="AB39" i="1"/>
  <c r="AD39" i="1" s="1"/>
  <c r="AE39" i="1" s="1"/>
  <c r="P29" i="9"/>
  <c r="P30" i="9" s="1"/>
  <c r="P31" i="9" s="1"/>
  <c r="O31" i="2" s="1"/>
  <c r="R31" i="2" s="1"/>
  <c r="Q26" i="9"/>
  <c r="Q27" i="9" s="1"/>
  <c r="Q28" i="9" s="1"/>
  <c r="Q29" i="9"/>
  <c r="Q30" i="9" s="1"/>
  <c r="Q31" i="9" s="1"/>
  <c r="P32" i="9"/>
  <c r="P33" i="9" s="1"/>
  <c r="P34" i="9" s="1"/>
  <c r="O34" i="2" s="1"/>
  <c r="R34" i="2" s="1"/>
  <c r="AJ40" i="1"/>
  <c r="AL40" i="1" s="1"/>
  <c r="AM40" i="1" s="1"/>
  <c r="T38" i="1"/>
  <c r="V38" i="1" s="1"/>
  <c r="W38" i="1" s="1"/>
  <c r="T36" i="1"/>
  <c r="V36" i="1" s="1"/>
  <c r="W36" i="1" s="1"/>
  <c r="AB38" i="1"/>
  <c r="AD38" i="1" s="1"/>
  <c r="AE38" i="1" s="1"/>
  <c r="AB37" i="1"/>
  <c r="AD37" i="1" s="1"/>
  <c r="AE37" i="1" s="1"/>
  <c r="Q32" i="9"/>
  <c r="Q33" i="9" s="1"/>
  <c r="Q34" i="9" s="1"/>
  <c r="T40" i="1"/>
  <c r="V40" i="1" s="1"/>
  <c r="W40" i="1" s="1"/>
  <c r="AJ38" i="1"/>
  <c r="AL38" i="1" s="1"/>
  <c r="AM38" i="1" s="1"/>
  <c r="AJ41" i="1"/>
  <c r="AL41" i="1" s="1"/>
  <c r="AM41" i="1" s="1"/>
  <c r="AJ39" i="1"/>
  <c r="AL39" i="1" s="1"/>
  <c r="AM39" i="1" s="1"/>
  <c r="T41" i="1"/>
  <c r="V41" i="1" s="1"/>
  <c r="W41" i="1" s="1"/>
  <c r="AJ36" i="1"/>
  <c r="AL36" i="1" s="1"/>
  <c r="AM36" i="1" s="1"/>
  <c r="AB41" i="1"/>
  <c r="AD41" i="1" s="1"/>
  <c r="AE41" i="1" s="1"/>
  <c r="AJ37" i="1"/>
  <c r="AL37" i="1" s="1"/>
  <c r="AM37" i="1" s="1"/>
  <c r="T39" i="1"/>
  <c r="V39" i="1" s="1"/>
  <c r="W39" i="1" s="1"/>
  <c r="T37" i="1"/>
  <c r="V37" i="1" s="1"/>
  <c r="W37" i="1" s="1"/>
  <c r="AB40" i="1"/>
  <c r="AD40" i="1" s="1"/>
  <c r="AE40" i="1" s="1"/>
  <c r="M16" i="9" l="1"/>
  <c r="M19" i="9" s="1"/>
  <c r="S28" i="2"/>
  <c r="L22" i="2"/>
  <c r="S34" i="2"/>
  <c r="L24" i="2"/>
  <c r="S31" i="2"/>
  <c r="L23" i="2"/>
  <c r="L16" i="2"/>
  <c r="L20" i="2" s="1"/>
  <c r="L1" i="1" s="1"/>
  <c r="T27" i="9"/>
  <c r="S28" i="9"/>
  <c r="T34" i="9"/>
  <c r="T26" i="9"/>
  <c r="T30" i="9"/>
  <c r="T32" i="9"/>
  <c r="T33" i="9"/>
  <c r="T29" i="9"/>
  <c r="S31" i="9"/>
  <c r="T31" i="9"/>
  <c r="T28" i="9"/>
  <c r="S34" i="9"/>
  <c r="M21" i="9" l="1"/>
  <c r="M1" i="1" s="1"/>
  <c r="C6" i="1" s="1"/>
  <c r="Q10" i="9" s="1"/>
  <c r="V32" i="9"/>
  <c r="M30" i="9"/>
  <c r="V29" i="9"/>
  <c r="M27" i="9"/>
  <c r="V33" i="9"/>
  <c r="M31" i="9"/>
  <c r="V30" i="9"/>
  <c r="M28" i="9" s="1"/>
  <c r="V26" i="9"/>
  <c r="M24" i="9"/>
  <c r="V28" i="9"/>
  <c r="M26" i="9"/>
  <c r="V34" i="9"/>
  <c r="M32" i="9"/>
  <c r="V31" i="9"/>
  <c r="M29" i="9" s="1"/>
  <c r="S32" i="5"/>
  <c r="V27" i="9"/>
  <c r="M25" i="9"/>
  <c r="S31" i="5"/>
  <c r="S33" i="5"/>
  <c r="S34" i="5"/>
</calcChain>
</file>

<file path=xl/sharedStrings.xml><?xml version="1.0" encoding="utf-8"?>
<sst xmlns="http://schemas.openxmlformats.org/spreadsheetml/2006/main" count="7290" uniqueCount="405">
  <si>
    <t>First Name:</t>
  </si>
  <si>
    <t>Last Name:</t>
  </si>
  <si>
    <t>Age:</t>
  </si>
  <si>
    <t>1st Client:</t>
  </si>
  <si>
    <t>2nd Client:</t>
  </si>
  <si>
    <t>State:</t>
  </si>
  <si>
    <t>Tobacco:</t>
  </si>
  <si>
    <t>Plan Choice:</t>
  </si>
  <si>
    <t>Benefit Period:</t>
  </si>
  <si>
    <t>Prem. Mode:</t>
  </si>
  <si>
    <t>AL</t>
  </si>
  <si>
    <t>AK</t>
  </si>
  <si>
    <t>AR</t>
  </si>
  <si>
    <t>AZ</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</si>
  <si>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</si>
  <si>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</si>
  <si>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</si>
  <si>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</si>
  <si>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</si>
  <si>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</si>
  <si>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</si>
  <si>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</si>
  <si>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</si>
  <si>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</si>
  <si>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</si>
  <si>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</si>
  <si>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</si>
  <si>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</si>
  <si>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</si>
  <si>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</si>
  <si>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</si>
  <si>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</si>
  <si>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</si>
  <si>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</si>
  <si>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</si>
  <si>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</si>
  <si>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</si>
  <si>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</si>
  <si>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</si>
  <si>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</si>
  <si>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</si>
  <si>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</si>
  <si>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</si>
  <si>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</si>
  <si>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</si>
  <si>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</si>
  <si>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</si>
  <si>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</si>
  <si>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</si>
  <si>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</si>
  <si>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</si>
  <si>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</si>
  <si>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</si>
  <si>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</si>
  <si>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</si>
  <si>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</si>
  <si>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</si>
  <si>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</si>
  <si>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</si>
  <si>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</si>
  <si>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</si>
  <si>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GoldenCare USA</t>
  </si>
  <si>
    <t>YES</t>
  </si>
  <si>
    <t>AIM</t>
  </si>
  <si>
    <t>NO</t>
  </si>
  <si>
    <t>TBD</t>
  </si>
  <si>
    <t>NO*</t>
  </si>
  <si>
    <t>YOUR MAXIMUM</t>
  </si>
  <si>
    <t>LIFETIME</t>
  </si>
  <si>
    <t>BENEFIT:</t>
  </si>
  <si>
    <t>Per Month At</t>
  </si>
  <si>
    <t>HOME</t>
  </si>
  <si>
    <t>NURSING HOME</t>
  </si>
  <si>
    <t>ASSISTED LIVING FACILITY</t>
  </si>
  <si>
    <t>ROP</t>
  </si>
  <si>
    <t>6 month Benefit Period</t>
  </si>
  <si>
    <t>N/A</t>
  </si>
  <si>
    <t>Plan A - Critical Care</t>
  </si>
  <si>
    <t xml:space="preserve">Annual Rates   </t>
  </si>
  <si>
    <t>Rates include the Monthly Base Benefit Amount, ALF Benefit and NH Benefit</t>
  </si>
  <si>
    <t>Modal Factors:   Semi-Annual 0.52, Quarterly .265, Monthly Bank Draft .09</t>
  </si>
  <si>
    <t>Tobacco rating factor:  1.50</t>
  </si>
  <si>
    <t>Annual Policy Fee:  $25.00</t>
  </si>
  <si>
    <t>Dependents</t>
  </si>
  <si>
    <t>Dependent benefit is $500</t>
  </si>
  <si>
    <t>Dependent</t>
  </si>
  <si>
    <t>Critical Care</t>
  </si>
  <si>
    <t>Joe</t>
  </si>
  <si>
    <t>Sally</t>
  </si>
  <si>
    <t>Test</t>
  </si>
  <si>
    <t>This Is "AGE" and "AGERANGE"</t>
  </si>
  <si>
    <t>18-29</t>
  </si>
  <si>
    <t>30-39</t>
  </si>
  <si>
    <t>40-49</t>
  </si>
  <si>
    <t>50-54</t>
  </si>
  <si>
    <t>55-59</t>
  </si>
  <si>
    <t>60-64</t>
  </si>
  <si>
    <t>65-69</t>
  </si>
  <si>
    <t>70-74</t>
  </si>
  <si>
    <t>75-79</t>
  </si>
  <si>
    <t>80-84</t>
  </si>
  <si>
    <t>This Is "STATE" and "STATECHART"</t>
  </si>
  <si>
    <t>This Is "TOBACCO"</t>
  </si>
  <si>
    <t>No</t>
  </si>
  <si>
    <t>Yes</t>
  </si>
  <si>
    <t>Spouse Also?:</t>
  </si>
  <si>
    <t>Plan B - Cancer Care+</t>
  </si>
  <si>
    <t>Plan C - Cardiac Care+</t>
  </si>
  <si>
    <t>Show All 3 Plans</t>
  </si>
  <si>
    <t>This Is "PLAN" and "PLANCHART"</t>
  </si>
  <si>
    <t>D</t>
  </si>
  <si>
    <t>A</t>
  </si>
  <si>
    <t>B</t>
  </si>
  <si>
    <t>C</t>
  </si>
  <si>
    <t>This is "MOSBEN" and "MOSBENCHART"</t>
  </si>
  <si>
    <t>This is "BENPER" and "BENPERCHART"</t>
  </si>
  <si>
    <t>6 Months</t>
  </si>
  <si>
    <t>12 Months</t>
  </si>
  <si>
    <t>18 Months</t>
  </si>
  <si>
    <t>24 Months</t>
  </si>
  <si>
    <t>This is "MODE" and "MODECHART"</t>
  </si>
  <si>
    <t>Monthly</t>
  </si>
  <si>
    <t>Quarterly</t>
  </si>
  <si>
    <t>Semi-Annual</t>
  </si>
  <si>
    <t>Annual</t>
  </si>
  <si>
    <t>Dependent Coverage?:</t>
  </si>
  <si>
    <t>No. of Dependents:</t>
  </si>
  <si>
    <t>This is "DEPEND" and "DEPENDCHART"</t>
  </si>
  <si>
    <t>Depend. Ben. Per.:</t>
  </si>
  <si>
    <t>50</t>
  </si>
  <si>
    <t>65</t>
  </si>
  <si>
    <t>55</t>
  </si>
  <si>
    <t>60</t>
  </si>
  <si>
    <t>above 3K chk:</t>
  </si>
  <si>
    <t>Return of Premium:</t>
  </si>
  <si>
    <t>ST Code</t>
  </si>
  <si>
    <t>St Code:</t>
  </si>
  <si>
    <t>Plan Code:</t>
  </si>
  <si>
    <t>Per Code:</t>
  </si>
  <si>
    <t>ConCan:</t>
  </si>
  <si>
    <t>Age Code:</t>
  </si>
  <si>
    <t>50-A-24-40-49</t>
  </si>
  <si>
    <t>50-C-24-55-59</t>
  </si>
  <si>
    <t>A-6</t>
  </si>
  <si>
    <t>B-6</t>
  </si>
  <si>
    <t>A-12</t>
  </si>
  <si>
    <t>A-18</t>
  </si>
  <si>
    <t>A-24</t>
  </si>
  <si>
    <t>B-12</t>
  </si>
  <si>
    <t>B-18</t>
  </si>
  <si>
    <t>B-24</t>
  </si>
  <si>
    <t>C-6</t>
  </si>
  <si>
    <t>C-12</t>
  </si>
  <si>
    <t>C-18</t>
  </si>
  <si>
    <t>C-24</t>
  </si>
  <si>
    <t>test</t>
  </si>
  <si>
    <t>use:</t>
  </si>
  <si>
    <t>C-24-40-49</t>
  </si>
  <si>
    <t>use</t>
  </si>
  <si>
    <t>ST Avail?:</t>
  </si>
  <si>
    <t>State?:</t>
  </si>
  <si>
    <t>1st:</t>
  </si>
  <si>
    <t>Last:</t>
  </si>
  <si>
    <t>Age band:</t>
  </si>
  <si>
    <t>Tobac?:</t>
  </si>
  <si>
    <t>Plan:</t>
  </si>
  <si>
    <t>Ben Per:</t>
  </si>
  <si>
    <t>ROP?:</t>
  </si>
  <si>
    <t>Mode fact:</t>
  </si>
  <si>
    <t>Spouse?</t>
  </si>
  <si>
    <t>Depend:</t>
  </si>
  <si>
    <t>Depend #:</t>
  </si>
  <si>
    <t>Dpend Plan:</t>
  </si>
  <si>
    <t>Dep Mos:</t>
  </si>
  <si>
    <t>Depend. Plan :</t>
  </si>
  <si>
    <t>Dpend Period:</t>
  </si>
  <si>
    <t>Plan Annuals-50:</t>
  </si>
  <si>
    <t>Plan Annuals-55:</t>
  </si>
  <si>
    <t>Plan Annuals-60:</t>
  </si>
  <si>
    <t>Plan Annuals-65:</t>
  </si>
  <si>
    <t>Plan Annuals-SD:</t>
  </si>
  <si>
    <t>Plan Annuals-IN:</t>
  </si>
  <si>
    <t>This is "ROPFACTORS"</t>
  </si>
  <si>
    <t>times ROP</t>
  </si>
  <si>
    <t>new ttl</t>
  </si>
  <si>
    <t>after $25 fee</t>
  </si>
  <si>
    <t>modal fact.</t>
  </si>
  <si>
    <t>modal prem</t>
  </si>
  <si>
    <t>not!</t>
  </si>
  <si>
    <t>HHC</t>
  </si>
  <si>
    <t>ALF</t>
  </si>
  <si>
    <t>POOL</t>
  </si>
  <si>
    <t>Period</t>
  </si>
  <si>
    <t>Prepared For:</t>
  </si>
  <si>
    <t>First</t>
  </si>
  <si>
    <t>Last</t>
  </si>
  <si>
    <t>Age</t>
  </si>
  <si>
    <t>State</t>
  </si>
  <si>
    <t>Mode:</t>
  </si>
  <si>
    <t>Benefits for:</t>
  </si>
  <si>
    <t>Months</t>
  </si>
  <si>
    <t>Premium Breakdown</t>
  </si>
  <si>
    <t>Ann. prem:</t>
  </si>
  <si>
    <t>ST Code:</t>
  </si>
  <si>
    <t>Mode Fact.</t>
  </si>
  <si>
    <t>Mode Pre:</t>
  </si>
  <si>
    <t>Tob. Ann:</t>
  </si>
  <si>
    <t>ROP Fact:</t>
  </si>
  <si>
    <t>ROP2:</t>
  </si>
  <si>
    <t>Lifetime</t>
  </si>
  <si>
    <t>Benefit</t>
  </si>
  <si>
    <t>Assisted Living</t>
  </si>
  <si>
    <t>Covers:</t>
  </si>
  <si>
    <t>No. Dep</t>
  </si>
  <si>
    <t>Dep plan</t>
  </si>
  <si>
    <t>Dep Per</t>
  </si>
  <si>
    <t>Prems:</t>
  </si>
  <si>
    <t>Premium Glance: $</t>
  </si>
  <si>
    <t>Home</t>
  </si>
  <si>
    <t>Nursing Home</t>
  </si>
  <si>
    <t>A-Ann Prem</t>
  </si>
  <si>
    <t>A-Tob Prem</t>
  </si>
  <si>
    <t>A-Mode Prem</t>
  </si>
  <si>
    <t>B-Ann Prem</t>
  </si>
  <si>
    <t>B-Tob Prem</t>
  </si>
  <si>
    <t>C-Mode Prem</t>
  </si>
  <si>
    <t>B-Mode Prem</t>
  </si>
  <si>
    <t>C-Ann Prem</t>
  </si>
  <si>
    <t>C-Tob Prem</t>
  </si>
  <si>
    <t>A-A</t>
  </si>
  <si>
    <t>A-B</t>
  </si>
  <si>
    <t>A-C</t>
  </si>
  <si>
    <t>B-A</t>
  </si>
  <si>
    <t>B-B</t>
  </si>
  <si>
    <t>B-C</t>
  </si>
  <si>
    <t>C-A</t>
  </si>
  <si>
    <t>C-B</t>
  </si>
  <si>
    <t>C-C</t>
  </si>
  <si>
    <t>Rates</t>
  </si>
  <si>
    <t>Picture</t>
  </si>
  <si>
    <t>Adolphus Plan A &amp; Sally Plan A =</t>
  </si>
  <si>
    <t>Adolphus Plan A &amp; Sally Plan B =</t>
  </si>
  <si>
    <t>Adolphus Plan A &amp; Sally Plan C =</t>
  </si>
  <si>
    <t>Adolphus Plan B &amp; Sally Plan A =</t>
  </si>
  <si>
    <t>Adolphus Plan B &amp; Sally Plan B =</t>
  </si>
  <si>
    <t>Adolphus Plan B &amp; Sally Plan C =</t>
  </si>
  <si>
    <t>Adolphus Plan C &amp; Sally Plan A =</t>
  </si>
  <si>
    <t>Adolphus Plan C &amp; Sally Plan B =</t>
  </si>
  <si>
    <t>Adolphus Plan C &amp; Sally Plan C =</t>
  </si>
  <si>
    <t>Name</t>
  </si>
  <si>
    <t>Dept</t>
  </si>
  <si>
    <t>Henry</t>
  </si>
  <si>
    <t>Stan</t>
  </si>
  <si>
    <t>Mary</t>
  </si>
  <si>
    <t>Larry</t>
  </si>
  <si>
    <t>Underwritten by Guarantee Trust Life Insurance Company</t>
  </si>
  <si>
    <t>*Premiums may be slightly off due to rounding.</t>
  </si>
  <si>
    <t>Would you like to show the premiums for all three Plans (A, B &amp; C)?</t>
  </si>
  <si>
    <t>Prospect</t>
  </si>
  <si>
    <t>Agents - Simply make choices in the YELLOW cells.  When done, click a button to view quote.</t>
  </si>
  <si>
    <t>This is "TXROPFACTORS"</t>
  </si>
  <si>
    <t>40-44</t>
  </si>
  <si>
    <t>45-49</t>
  </si>
  <si>
    <t>This Is "TXAGERANGE"</t>
  </si>
  <si>
    <t>TX-ROP-AGE-BAND:</t>
  </si>
  <si>
    <t xml:space="preserve">N/A
</t>
  </si>
  <si>
    <t>these are new:</t>
  </si>
  <si>
    <t>Plan Annuals-KY:</t>
  </si>
  <si>
    <t>and LA</t>
  </si>
  <si>
    <t>Plan Annuals-HI:</t>
  </si>
  <si>
    <t>This is "FIRSTANNPREM"</t>
  </si>
  <si>
    <t>Pol Fee:</t>
  </si>
  <si>
    <t>Policy Fee:</t>
  </si>
  <si>
    <t>col counts on this line…</t>
  </si>
  <si>
    <t>Allows for potential of multiple claims over the life of the policy.  See the Critical Care sales brochure for details.</t>
  </si>
  <si>
    <t xml:space="preserve"> Dependent benefit is $500 </t>
  </si>
  <si>
    <t>Plan Annuals-MN:</t>
  </si>
  <si>
    <t>Agent Name &amp; Contact Info:</t>
  </si>
  <si>
    <t>Agent:</t>
  </si>
  <si>
    <t>Contact Info:</t>
  </si>
  <si>
    <t>Prepared By:</t>
  </si>
  <si>
    <t>Contact:</t>
  </si>
  <si>
    <t>ST:</t>
  </si>
  <si>
    <t>GoldenCare</t>
  </si>
  <si>
    <t>800-842-7799</t>
  </si>
  <si>
    <t>50%-Cash</t>
  </si>
  <si>
    <t>Plan A - Critical Cash - Comprehensive</t>
  </si>
  <si>
    <t>BASE</t>
  </si>
  <si>
    <t>Old-SD</t>
  </si>
  <si>
    <t>A-6-BASE</t>
  </si>
  <si>
    <t>A-6-NH</t>
  </si>
  <si>
    <t>A-12-BASE</t>
  </si>
  <si>
    <t>A-12-NH</t>
  </si>
  <si>
    <t>A-18-BASE</t>
  </si>
  <si>
    <t>A-18-NH</t>
  </si>
  <si>
    <t>A-24-BASE</t>
  </si>
  <si>
    <t>A-24-NH</t>
  </si>
  <si>
    <t>B-6-BASE</t>
  </si>
  <si>
    <t>B-6-NH</t>
  </si>
  <si>
    <t>B-12-BASE</t>
  </si>
  <si>
    <t>B-12-NH</t>
  </si>
  <si>
    <t>B-18-BASE</t>
  </si>
  <si>
    <t>B-18-NH</t>
  </si>
  <si>
    <t>B-24-BASE</t>
  </si>
  <si>
    <t>B-24-NH</t>
  </si>
  <si>
    <t>C-6-BASE</t>
  </si>
  <si>
    <t>C-6-NH</t>
  </si>
  <si>
    <t>C-12-BASE</t>
  </si>
  <si>
    <t>C-12-NH</t>
  </si>
  <si>
    <t>C-18-BASE</t>
  </si>
  <si>
    <t>C-18-NH</t>
  </si>
  <si>
    <t>C-24-BASE</t>
  </si>
  <si>
    <t>C-24-NH</t>
  </si>
  <si>
    <t>MN-CASH</t>
  </si>
  <si>
    <t>55%-CASH</t>
  </si>
  <si>
    <t>AZ-MI-NJ-NC-ND-SC</t>
  </si>
  <si>
    <t>55%-IN</t>
  </si>
  <si>
    <t>65%-CASH - AR-ME-KY(no fee)</t>
  </si>
  <si>
    <t>SD-CASH</t>
  </si>
  <si>
    <t>60%-MD</t>
  </si>
  <si>
    <t>50%-Cash-HI</t>
  </si>
  <si>
    <t>KS-CASH</t>
  </si>
  <si>
    <r>
      <t>$6,000</t>
    </r>
    <r>
      <rPr>
        <sz val="8"/>
        <rFont val="Arial"/>
        <family val="2"/>
      </rPr>
      <t xml:space="preserve"> </t>
    </r>
    <r>
      <rPr>
        <i/>
        <sz val="8"/>
        <rFont val="Arial"/>
        <family val="2"/>
      </rPr>
      <t>(KS/MN/SD)</t>
    </r>
  </si>
  <si>
    <t>Monthly Base Ben.:</t>
  </si>
  <si>
    <t>Plan A - Comprehensive</t>
  </si>
  <si>
    <t>60%-NJ</t>
  </si>
  <si>
    <t>above 5.5K?:</t>
  </si>
  <si>
    <t>Mos. Base Ben:</t>
  </si>
  <si>
    <t>Mos. NH Ben:</t>
  </si>
  <si>
    <t>This is "NHBEN" and "NHBENCHART"</t>
  </si>
  <si>
    <t>NH Annuals-50:</t>
  </si>
  <si>
    <t>NH Annuals-55:</t>
  </si>
  <si>
    <t>NH Annuals-60:</t>
  </si>
  <si>
    <t>NH Annuals-65:</t>
  </si>
  <si>
    <t>NH Annuals-SD:</t>
  </si>
  <si>
    <t>NH Annuals-IN:</t>
  </si>
  <si>
    <t>NH Annuals-KY:</t>
  </si>
  <si>
    <t>NH Annuals-KS:</t>
  </si>
  <si>
    <t>NH Annuals-LA:</t>
  </si>
  <si>
    <t>NH Annuals-HI:</t>
  </si>
  <si>
    <t>NH Annuals-MN:</t>
  </si>
  <si>
    <t>NH Annuals-MD:</t>
  </si>
  <si>
    <t>NH Annuals-NJ:</t>
  </si>
  <si>
    <t>Insure1</t>
  </si>
  <si>
    <t>Insure2</t>
  </si>
  <si>
    <t>DependTTL</t>
  </si>
  <si>
    <t>Per Depend</t>
  </si>
  <si>
    <t>FOR NH:</t>
  </si>
  <si>
    <t>50 for now</t>
  </si>
  <si>
    <t>#Dep's</t>
  </si>
  <si>
    <t>ACTUAL NH</t>
  </si>
  <si>
    <t>PLAN A NH</t>
  </si>
  <si>
    <t>PLAN B NH</t>
  </si>
  <si>
    <t>PLAN C NH</t>
  </si>
  <si>
    <t>Plan Annuals-MD:</t>
  </si>
  <si>
    <t>Plan Annuals-NJ:</t>
  </si>
  <si>
    <t>Plan Annuals-KS:</t>
  </si>
  <si>
    <t>Plan Annuals-LA:</t>
  </si>
  <si>
    <t>KS for now</t>
  </si>
  <si>
    <t>~ Critical Cash Plan Design Input Page ~</t>
  </si>
  <si>
    <r>
      <t>GTL Critical Cash</t>
    </r>
    <r>
      <rPr>
        <b/>
        <i/>
        <vertAlign val="superscript"/>
        <sz val="14"/>
        <color indexed="12"/>
        <rFont val="Arial"/>
        <family val="2"/>
      </rPr>
      <t>TM</t>
    </r>
    <r>
      <rPr>
        <b/>
        <i/>
        <sz val="24"/>
        <color indexed="12"/>
        <rFont val="Arial"/>
        <family val="2"/>
      </rPr>
      <t xml:space="preserve"> Protection Overview</t>
    </r>
  </si>
  <si>
    <t>x Ben. Period)</t>
  </si>
  <si>
    <t>Or LUMP-SUM!</t>
  </si>
  <si>
    <t>*See Below.</t>
  </si>
  <si>
    <t>*Allows for potential of multiple claims over the life of the policy.  See the Critical Cash sales brochure for details.</t>
  </si>
  <si>
    <r>
      <t xml:space="preserve">or </t>
    </r>
    <r>
      <rPr>
        <b/>
        <i/>
        <u/>
        <sz val="12"/>
        <color rgb="FFFF0000"/>
        <rFont val="Arial"/>
        <family val="2"/>
      </rPr>
      <t>LUMP</t>
    </r>
    <r>
      <rPr>
        <b/>
        <i/>
        <sz val="12"/>
        <color rgb="FFFF0000"/>
        <rFont val="Arial"/>
        <family val="2"/>
      </rPr>
      <t>-</t>
    </r>
    <r>
      <rPr>
        <b/>
        <i/>
        <u/>
        <sz val="12"/>
        <color rgb="FFFF0000"/>
        <rFont val="Arial"/>
        <family val="2"/>
      </rPr>
      <t>SUM</t>
    </r>
    <r>
      <rPr>
        <b/>
        <i/>
        <sz val="12"/>
        <color rgb="FFFF0000"/>
        <rFont val="Arial"/>
        <family val="2"/>
      </rPr>
      <t>!</t>
    </r>
  </si>
  <si>
    <t>*Please refer to a Critical Cash sales brochure for a complete description of the plan benefits, including exclusions and limitations.</t>
  </si>
  <si>
    <t>CUMULATIVE!</t>
  </si>
  <si>
    <t>#1</t>
  </si>
  <si>
    <t>#2</t>
  </si>
  <si>
    <r>
      <t>$5,750</t>
    </r>
    <r>
      <rPr>
        <sz val="8"/>
        <rFont val="Arial"/>
        <family val="2"/>
      </rPr>
      <t xml:space="preserve"> </t>
    </r>
    <r>
      <rPr>
        <i/>
        <sz val="8"/>
        <rFont val="Arial"/>
        <family val="2"/>
      </rPr>
      <t>(KS/MN/SD)</t>
    </r>
  </si>
  <si>
    <r>
      <t xml:space="preserve">No Extra </t>
    </r>
    <r>
      <rPr>
        <sz val="8"/>
        <rFont val="Arial"/>
        <family val="2"/>
      </rPr>
      <t>(KS/MN/SD)</t>
    </r>
  </si>
  <si>
    <t>Mos. Facility Ben.:</t>
  </si>
  <si>
    <t>_500</t>
  </si>
  <si>
    <t>_750</t>
  </si>
  <si>
    <t>_1000</t>
  </si>
  <si>
    <t>_1250</t>
  </si>
  <si>
    <t>_1500</t>
  </si>
  <si>
    <t>_1750</t>
  </si>
  <si>
    <t>_2000</t>
  </si>
  <si>
    <t>_2250</t>
  </si>
  <si>
    <t>_2500</t>
  </si>
  <si>
    <t>_2750</t>
  </si>
  <si>
    <t>_3000</t>
  </si>
  <si>
    <t>_3250</t>
  </si>
  <si>
    <t>_3500</t>
  </si>
  <si>
    <t>_3750</t>
  </si>
  <si>
    <t>_4000</t>
  </si>
  <si>
    <t>_4250</t>
  </si>
  <si>
    <t>_4500</t>
  </si>
  <si>
    <t>_4750</t>
  </si>
  <si>
    <t>_5000</t>
  </si>
  <si>
    <t>_5250</t>
  </si>
  <si>
    <t>_5500</t>
  </si>
  <si>
    <t>_5750</t>
  </si>
  <si>
    <t>_6000</t>
  </si>
  <si>
    <t>NH Drop1</t>
  </si>
  <si>
    <t>NH Drop2</t>
  </si>
  <si>
    <t>This ALL 3 col is "DROPID"</t>
  </si>
  <si>
    <t>This is "MDBENPER"</t>
  </si>
  <si>
    <t>BenPerDrop</t>
  </si>
  <si>
    <t>Valued</t>
  </si>
  <si>
    <t>Client</t>
  </si>
  <si>
    <t>Spouse</t>
  </si>
  <si>
    <t>Form: ADH09-14(R2016-07)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</si>
</sst>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44" formatCode="_(&quot;$&quot;* #,##0.00_);_(&quot;$&quot;* \(#,##0.00\);_(&quot;$&quot;* &quot;-&quot;??_);_(@_)"/>
    <numFmt numFmtId="43" formatCode="_(* #,##0.00_);_(* \(#,##0.00\);_(* &quot;-&quot;??_);_(@_)"/>
    <numFmt numFmtId="164" formatCode="&quot;$&quot;#,##0"/>
    <numFmt numFmtId="165" formatCode="&quot;$&quot;#,##0.00"/>
  </numFmts>
  <fonts count="93">
    <font>
      <sz val="10"/>
      <name val="Arial"/>
    </font>
    <font>
      <sz val="10"/>
      <name val="Arial"/>
      <family val="2"/>
    </font>
    <font>
      <sz val="8"/>
      <name val="Arial"/>
      <family val="2"/>
    </font>
    <font>
      <b/>
      <sz val="10"/>
      <name val="Arial"/>
      <family val="2"/>
    </font>
    <font>
      <b/>
      <sz val="36"/>
      <name val="Arial"/>
      <family val="2"/>
    </font>
    <font>
      <b/>
      <sz val="14"/>
      <name val="Arial"/>
      <family val="2"/>
    </font>
    <font>
      <b/>
      <sz val="14"/>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7"/>
      <name val="MyriaMM_565 SB 600 NO"/>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0"/>
      <name val="MyriaMM_215 LT 300 CN"/>
      <family val="2"/>
    </font>
    <font>
      <sz val="12"/>
      <name val="MyriaMM_565 SB 300 CN"/>
      <family val="2"/>
    </font>
    <font>
      <i/>
      <sz val="8"/>
      <name val="Minion Display"/>
      <family val="1"/>
    </font>
    <font>
      <b/>
      <sz val="11"/>
      <color indexed="8"/>
      <name val="Calibri"/>
      <family val="2"/>
    </font>
    <font>
      <sz val="11"/>
      <color indexed="10"/>
      <name val="Calibri"/>
      <family val="2"/>
    </font>
    <font>
      <b/>
      <sz val="12"/>
      <name val="Arial"/>
      <family val="2"/>
    </font>
    <font>
      <b/>
      <u/>
      <sz val="10"/>
      <name val="Arial"/>
      <family val="2"/>
    </font>
    <font>
      <b/>
      <sz val="8"/>
      <name val="Arial"/>
      <family val="2"/>
    </font>
    <font>
      <sz val="8"/>
      <name val="Arial"/>
      <family val="2"/>
    </font>
    <font>
      <sz val="8"/>
      <color indexed="8"/>
      <name val="Calibri"/>
      <family val="2"/>
    </font>
    <font>
      <sz val="9"/>
      <name val="Arial"/>
      <family val="2"/>
    </font>
    <font>
      <sz val="9"/>
      <color indexed="8"/>
      <name val="Calibri"/>
      <family val="2"/>
    </font>
    <font>
      <b/>
      <sz val="10"/>
      <color indexed="10"/>
      <name val="Arial"/>
      <family val="2"/>
    </font>
    <font>
      <i/>
      <sz val="10"/>
      <color indexed="10"/>
      <name val="Arial"/>
      <family val="2"/>
    </font>
    <font>
      <i/>
      <sz val="8"/>
      <name val="Arial"/>
      <family val="2"/>
    </font>
    <font>
      <sz val="14"/>
      <name val="Arial"/>
      <family val="2"/>
    </font>
    <font>
      <b/>
      <i/>
      <u/>
      <sz val="14"/>
      <name val="Arial"/>
      <family val="2"/>
    </font>
    <font>
      <i/>
      <sz val="10"/>
      <name val="Arial"/>
      <family val="2"/>
    </font>
    <font>
      <b/>
      <i/>
      <sz val="10"/>
      <color indexed="10"/>
      <name val="Arial"/>
      <family val="2"/>
    </font>
    <font>
      <b/>
      <i/>
      <sz val="18"/>
      <name val="Arial"/>
      <family val="2"/>
    </font>
    <font>
      <i/>
      <sz val="12"/>
      <name val="Arial"/>
      <family val="2"/>
    </font>
    <font>
      <b/>
      <i/>
      <sz val="12"/>
      <name val="Arial"/>
      <family val="2"/>
    </font>
    <font>
      <sz val="12"/>
      <name val="Arial"/>
      <family val="2"/>
    </font>
    <font>
      <i/>
      <sz val="12"/>
      <name val="Arial"/>
      <family val="2"/>
    </font>
    <font>
      <b/>
      <sz val="16"/>
      <color indexed="10"/>
      <name val="Arial"/>
      <family val="2"/>
    </font>
    <font>
      <b/>
      <sz val="14"/>
      <color indexed="12"/>
      <name val="Arial"/>
      <family val="2"/>
    </font>
    <font>
      <b/>
      <sz val="36"/>
      <color indexed="12"/>
      <name val="Arial"/>
      <family val="2"/>
    </font>
    <font>
      <b/>
      <sz val="12"/>
      <color indexed="12"/>
      <name val="Arial"/>
      <family val="2"/>
    </font>
    <font>
      <b/>
      <i/>
      <sz val="24"/>
      <color indexed="12"/>
      <name val="Arial"/>
      <family val="2"/>
    </font>
    <font>
      <sz val="24"/>
      <color indexed="12"/>
      <name val="Arial"/>
      <family val="2"/>
    </font>
    <font>
      <i/>
      <sz val="12"/>
      <color indexed="12"/>
      <name val="Arial"/>
      <family val="2"/>
    </font>
    <font>
      <sz val="10"/>
      <color indexed="12"/>
      <name val="Arial"/>
      <family val="2"/>
    </font>
    <font>
      <sz val="12"/>
      <name val="Arial"/>
      <family val="2"/>
    </font>
    <font>
      <sz val="10"/>
      <color indexed="9"/>
      <name val="Arial"/>
      <family val="2"/>
    </font>
    <font>
      <vertAlign val="superscript"/>
      <sz val="8"/>
      <name val="Arial"/>
      <family val="2"/>
    </font>
    <font>
      <b/>
      <i/>
      <sz val="12"/>
      <color indexed="12"/>
      <name val="Arial"/>
      <family val="2"/>
    </font>
    <font>
      <i/>
      <u/>
      <sz val="10"/>
      <color indexed="12"/>
      <name val="Arial"/>
      <family val="2"/>
    </font>
    <font>
      <u/>
      <sz val="10"/>
      <name val="Arial"/>
      <family val="2"/>
    </font>
    <font>
      <sz val="10"/>
      <color indexed="10"/>
      <name val="Arial"/>
      <family val="2"/>
    </font>
    <font>
      <b/>
      <sz val="10"/>
      <color indexed="10"/>
      <name val="Arial"/>
      <family val="2"/>
    </font>
    <font>
      <b/>
      <i/>
      <sz val="11"/>
      <color indexed="10"/>
      <name val="Arial"/>
      <family val="2"/>
    </font>
    <font>
      <i/>
      <sz val="11"/>
      <color indexed="10"/>
      <name val="Arial"/>
      <family val="2"/>
    </font>
    <font>
      <b/>
      <i/>
      <sz val="12"/>
      <color indexed="10"/>
      <name val="Arial"/>
      <family val="2"/>
    </font>
    <font>
      <b/>
      <i/>
      <sz val="10"/>
      <color indexed="10"/>
      <name val="Arial"/>
      <family val="2"/>
    </font>
    <font>
      <sz val="14"/>
      <color indexed="10"/>
      <name val="Arial"/>
      <family val="2"/>
    </font>
    <font>
      <b/>
      <i/>
      <sz val="12"/>
      <color indexed="10"/>
      <name val="Arial"/>
      <family val="2"/>
    </font>
    <font>
      <b/>
      <i/>
      <sz val="10"/>
      <name val="Arial"/>
      <family val="2"/>
    </font>
    <font>
      <sz val="10"/>
      <color rgb="FFFF0000"/>
      <name val="Arial"/>
      <family val="2"/>
    </font>
    <font>
      <b/>
      <sz val="10"/>
      <color rgb="FFFF0000"/>
      <name val="Arial"/>
      <family val="2"/>
    </font>
    <font>
      <b/>
      <i/>
      <sz val="8"/>
      <name val="Arial"/>
      <family val="2"/>
    </font>
    <font>
      <b/>
      <sz val="10"/>
      <color theme="4"/>
      <name val="Arial"/>
      <family val="2"/>
    </font>
    <font>
      <sz val="10"/>
      <color theme="4"/>
      <name val="Arial"/>
      <family val="2"/>
    </font>
    <font>
      <b/>
      <sz val="10"/>
      <color theme="1"/>
      <name val="Arial"/>
      <family val="2"/>
    </font>
    <font>
      <b/>
      <sz val="10"/>
      <color theme="8"/>
      <name val="Arial"/>
      <family val="2"/>
    </font>
    <font>
      <sz val="10"/>
      <color theme="8"/>
      <name val="Arial"/>
      <family val="2"/>
    </font>
    <font>
      <b/>
      <sz val="10"/>
      <color theme="9"/>
      <name val="Arial"/>
      <family val="2"/>
    </font>
    <font>
      <sz val="10"/>
      <color theme="9"/>
      <name val="Arial"/>
      <family val="2"/>
    </font>
    <font>
      <b/>
      <i/>
      <vertAlign val="superscript"/>
      <sz val="14"/>
      <color indexed="12"/>
      <name val="Arial"/>
      <family val="2"/>
    </font>
    <font>
      <b/>
      <i/>
      <sz val="12"/>
      <color rgb="FFFF0000"/>
      <name val="Arial"/>
      <family val="2"/>
    </font>
    <font>
      <b/>
      <sz val="12"/>
      <color rgb="FFFF0000"/>
      <name val="Arial"/>
      <family val="2"/>
    </font>
    <font>
      <b/>
      <i/>
      <sz val="10"/>
      <color rgb="FFFF0000"/>
      <name val="Arial"/>
      <family val="2"/>
    </font>
    <font>
      <b/>
      <i/>
      <u/>
      <sz val="12"/>
      <color rgb="FFFF0000"/>
      <name val="Arial"/>
      <family val="2"/>
    </font>
    <font>
      <sz val="10"/>
      <color theme="0"/>
      <name val="Arial"/>
      <family val="2"/>
    </font>
    <font>
      <b/>
      <i/>
      <sz val="10"/>
      <color theme="0"/>
      <name val="Arial"/>
      <family val="2"/>
    </font>
    <font>
      <b/>
      <sz val="10"/>
      <color theme="0"/>
      <name val="Arial"/>
      <family val="2"/>
    </font>
    <font>
      <i/>
      <sz val="10"/>
      <color theme="0"/>
      <name val="Arial"/>
      <family val="2"/>
    </font>
    <font>
      <i/>
      <u/>
      <sz val="8"/>
      <color theme="0"/>
      <name val="Arial"/>
      <family val="2"/>
    </font>
    <font>
      <sz val="14"/>
      <name val="Arial"/>
      <family val="2"/>
    </font>
    <font>
      <u/>
      <sz val="10"/>
      <color theme="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55"/>
        <bgColor indexed="64"/>
      </patternFill>
    </fill>
    <fill>
      <patternFill patternType="solid">
        <fgColor indexed="8"/>
        <bgColor indexed="64"/>
      </patternFill>
    </fill>
    <fill>
      <patternFill patternType="solid">
        <fgColor indexed="13"/>
        <bgColor indexed="64"/>
      </patternFill>
    </fill>
    <fill>
      <patternFill patternType="solid">
        <fgColor theme="0"/>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56">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1" fillId="21" borderId="2" applyNumberFormat="0" applyAlignment="0" applyProtection="0"/>
    <xf numFmtId="0" fontId="12" fillId="0" borderId="3">
      <alignment horizontal="right"/>
    </xf>
    <xf numFmtId="43" fontId="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4"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7" applyNumberFormat="0" applyFill="0" applyAlignment="0" applyProtection="0"/>
    <xf numFmtId="0" fontId="21" fillId="22" borderId="0" applyNumberFormat="0" applyBorder="0" applyAlignment="0" applyProtection="0"/>
    <xf numFmtId="0" fontId="13" fillId="0" borderId="0"/>
    <xf numFmtId="0" fontId="7" fillId="0" borderId="0"/>
    <xf numFmtId="0" fontId="13" fillId="0" borderId="0"/>
    <xf numFmtId="0" fontId="1" fillId="23" borderId="8" applyNumberFormat="0" applyFont="0" applyAlignment="0" applyProtection="0"/>
    <xf numFmtId="0" fontId="22" fillId="20" borderId="9" applyNumberFormat="0" applyAlignment="0" applyProtection="0"/>
    <xf numFmtId="9" fontId="13" fillId="0" borderId="0" applyFont="0" applyFill="0" applyBorder="0" applyAlignment="0" applyProtection="0"/>
    <xf numFmtId="9" fontId="7" fillId="0" borderId="0" applyFont="0" applyFill="0" applyBorder="0" applyAlignment="0" applyProtection="0"/>
    <xf numFmtId="0" fontId="23" fillId="0" borderId="0" applyNumberFormat="0" applyFill="0" applyBorder="0" applyAlignment="0" applyProtection="0"/>
    <xf numFmtId="0" fontId="24" fillId="0" borderId="0">
      <alignment vertical="center"/>
    </xf>
    <xf numFmtId="0" fontId="25" fillId="0" borderId="0">
      <alignment vertical="center"/>
    </xf>
    <xf numFmtId="0" fontId="26" fillId="0" borderId="0">
      <alignment vertical="center"/>
    </xf>
    <xf numFmtId="0" fontId="27" fillId="0" borderId="10" applyNumberFormat="0" applyFill="0" applyAlignment="0" applyProtection="0"/>
    <xf numFmtId="0" fontId="28" fillId="0" borderId="0" applyNumberFormat="0" applyFill="0" applyBorder="0" applyAlignment="0" applyProtection="0"/>
  </cellStyleXfs>
  <cellXfs count="273">
    <xf numFmtId="0" fontId="0" fillId="0" borderId="0" xfId="0"/>
    <xf numFmtId="9" fontId="0" fillId="0" borderId="0" xfId="0" applyNumberFormat="1"/>
    <xf numFmtId="0" fontId="0" fillId="24" borderId="0" xfId="0" applyFill="1"/>
    <xf numFmtId="164" fontId="4" fillId="24" borderId="0" xfId="0" applyNumberFormat="1" applyFont="1" applyFill="1" applyAlignment="1">
      <alignment horizontal="center"/>
    </xf>
    <xf numFmtId="0" fontId="3" fillId="24" borderId="0" xfId="0" applyFont="1" applyFill="1" applyAlignment="1">
      <alignment horizontal="center"/>
    </xf>
    <xf numFmtId="0" fontId="5" fillId="24" borderId="0" xfId="0" applyFont="1" applyFill="1" applyAlignment="1">
      <alignment horizontal="center"/>
    </xf>
    <xf numFmtId="164" fontId="5" fillId="24" borderId="0" xfId="0" applyNumberFormat="1" applyFont="1" applyFill="1" applyAlignment="1">
      <alignment horizontal="center"/>
    </xf>
    <xf numFmtId="164" fontId="6" fillId="24" borderId="0" xfId="0" applyNumberFormat="1" applyFont="1" applyFill="1" applyAlignment="1">
      <alignment horizontal="center"/>
    </xf>
    <xf numFmtId="0" fontId="13" fillId="24" borderId="0" xfId="43" applyFont="1" applyFill="1" applyBorder="1" applyAlignment="1">
      <alignment horizontal="center" vertical="top"/>
    </xf>
    <xf numFmtId="0" fontId="3" fillId="24" borderId="11" xfId="43" applyFont="1" applyFill="1" applyBorder="1" applyAlignment="1">
      <alignment vertical="center"/>
    </xf>
    <xf numFmtId="0" fontId="13" fillId="24" borderId="12" xfId="43" applyFont="1" applyFill="1" applyBorder="1" applyAlignment="1">
      <alignment vertical="center"/>
    </xf>
    <xf numFmtId="6" fontId="3" fillId="25" borderId="12" xfId="32" applyNumberFormat="1" applyFont="1" applyFill="1" applyBorder="1" applyAlignment="1">
      <alignment horizontal="center" vertical="center"/>
    </xf>
    <xf numFmtId="6" fontId="3" fillId="25" borderId="12" xfId="43" applyNumberFormat="1" applyFont="1" applyFill="1" applyBorder="1" applyAlignment="1">
      <alignment horizontal="center" vertical="center"/>
    </xf>
    <xf numFmtId="0" fontId="37" fillId="0" borderId="0" xfId="0" applyFont="1"/>
    <xf numFmtId="6" fontId="3" fillId="25" borderId="13" xfId="32" applyNumberFormat="1" applyFont="1" applyFill="1" applyBorder="1" applyAlignment="1">
      <alignment horizontal="center" vertical="center"/>
    </xf>
    <xf numFmtId="6" fontId="30" fillId="24" borderId="14" xfId="32" applyNumberFormat="1" applyFont="1" applyFill="1" applyBorder="1" applyAlignment="1">
      <alignment horizontal="center" vertical="center"/>
    </xf>
    <xf numFmtId="0" fontId="3" fillId="24" borderId="15" xfId="43" applyFont="1" applyFill="1" applyBorder="1" applyAlignment="1">
      <alignment vertical="center"/>
    </xf>
    <xf numFmtId="0" fontId="13" fillId="24" borderId="0" xfId="43" applyFont="1" applyFill="1" applyBorder="1" applyAlignment="1">
      <alignment vertical="center"/>
    </xf>
    <xf numFmtId="38" fontId="13" fillId="25" borderId="0" xfId="32" applyNumberFormat="1" applyFont="1" applyFill="1" applyBorder="1" applyAlignment="1">
      <alignment horizontal="center" vertical="center"/>
    </xf>
    <xf numFmtId="38" fontId="13" fillId="25" borderId="0" xfId="43" applyNumberFormat="1" applyFont="1" applyFill="1" applyBorder="1" applyAlignment="1">
      <alignment horizontal="center" vertical="center"/>
    </xf>
    <xf numFmtId="38" fontId="13" fillId="25" borderId="16" xfId="32" applyNumberFormat="1" applyFont="1" applyFill="1" applyBorder="1" applyAlignment="1">
      <alignment horizontal="center" vertical="center"/>
    </xf>
    <xf numFmtId="6" fontId="3" fillId="24" borderId="17" xfId="32" applyNumberFormat="1" applyFont="1" applyFill="1" applyBorder="1" applyAlignment="1">
      <alignment horizontal="center" vertical="center"/>
    </xf>
    <xf numFmtId="0" fontId="31" fillId="24" borderId="15" xfId="43" applyFont="1" applyFill="1" applyBorder="1" applyAlignment="1">
      <alignment horizontal="center" vertical="center"/>
    </xf>
    <xf numFmtId="0" fontId="31" fillId="24" borderId="0" xfId="43" applyFont="1" applyFill="1" applyBorder="1" applyAlignment="1">
      <alignment horizontal="center" vertical="center"/>
    </xf>
    <xf numFmtId="43" fontId="32" fillId="0" borderId="0" xfId="43" applyNumberFormat="1" applyFont="1" applyFill="1" applyBorder="1" applyAlignment="1">
      <alignment horizontal="center" vertical="center"/>
    </xf>
    <xf numFmtId="43" fontId="3" fillId="24" borderId="0" xfId="29" applyFont="1" applyFill="1" applyBorder="1" applyAlignment="1">
      <alignment horizontal="center" vertical="center"/>
    </xf>
    <xf numFmtId="43" fontId="13" fillId="24" borderId="0" xfId="29" applyFont="1" applyFill="1" applyBorder="1" applyAlignment="1">
      <alignment horizontal="center" vertical="center"/>
    </xf>
    <xf numFmtId="2" fontId="3" fillId="24" borderId="17" xfId="29" applyNumberFormat="1" applyFont="1" applyFill="1" applyBorder="1" applyAlignment="1">
      <alignment horizontal="center" vertical="center"/>
    </xf>
    <xf numFmtId="43" fontId="3" fillId="24" borderId="16" xfId="29" applyFont="1" applyFill="1" applyBorder="1" applyAlignment="1">
      <alignment horizontal="center" vertical="center"/>
    </xf>
    <xf numFmtId="4" fontId="27" fillId="0" borderId="16" xfId="44" applyNumberFormat="1" applyFont="1" applyBorder="1" applyAlignment="1">
      <alignment horizontal="center"/>
    </xf>
    <xf numFmtId="43" fontId="3" fillId="24" borderId="17" xfId="29" applyFont="1" applyFill="1" applyBorder="1" applyAlignment="1">
      <alignment horizontal="center" vertical="center"/>
    </xf>
    <xf numFmtId="0" fontId="31" fillId="24" borderId="18" xfId="43" applyFont="1" applyFill="1" applyBorder="1" applyAlignment="1">
      <alignment horizontal="center" vertical="center"/>
    </xf>
    <xf numFmtId="0" fontId="31" fillId="24" borderId="19" xfId="43" applyFont="1" applyFill="1" applyBorder="1" applyAlignment="1">
      <alignment horizontal="center" vertical="center"/>
    </xf>
    <xf numFmtId="43" fontId="32" fillId="0" borderId="19" xfId="43" applyNumberFormat="1" applyFont="1" applyFill="1" applyBorder="1" applyAlignment="1">
      <alignment horizontal="center" vertical="center"/>
    </xf>
    <xf numFmtId="43" fontId="3" fillId="24" borderId="19" xfId="29" applyFont="1" applyFill="1" applyBorder="1" applyAlignment="1">
      <alignment horizontal="center" vertical="center"/>
    </xf>
    <xf numFmtId="43" fontId="3" fillId="24" borderId="20" xfId="29" applyFont="1" applyFill="1" applyBorder="1" applyAlignment="1">
      <alignment horizontal="center" vertical="center"/>
    </xf>
    <xf numFmtId="43" fontId="3" fillId="24" borderId="21" xfId="29" applyFont="1" applyFill="1" applyBorder="1" applyAlignment="1">
      <alignment horizontal="center" vertical="center"/>
    </xf>
    <xf numFmtId="0" fontId="13" fillId="24" borderId="0" xfId="43" applyFill="1" applyBorder="1" applyAlignment="1">
      <alignment vertical="center"/>
    </xf>
    <xf numFmtId="43" fontId="1" fillId="24" borderId="0" xfId="29" applyFont="1" applyFill="1" applyBorder="1" applyAlignment="1">
      <alignment horizontal="center" vertical="center"/>
    </xf>
    <xf numFmtId="0" fontId="29" fillId="24" borderId="0" xfId="43" applyFont="1" applyFill="1" applyBorder="1" applyAlignment="1">
      <alignment horizontal="left" vertical="center"/>
    </xf>
    <xf numFmtId="40" fontId="1" fillId="24" borderId="0" xfId="29" applyNumberFormat="1" applyFont="1" applyFill="1" applyBorder="1" applyAlignment="1">
      <alignment horizontal="right" vertical="center"/>
    </xf>
    <xf numFmtId="43" fontId="33" fillId="0" borderId="0" xfId="29" applyFont="1" applyBorder="1" applyAlignment="1">
      <alignment horizontal="center" vertical="center"/>
    </xf>
    <xf numFmtId="0" fontId="0" fillId="0" borderId="0" xfId="0" applyAlignment="1">
      <alignment horizontal="center"/>
    </xf>
    <xf numFmtId="43" fontId="32" fillId="0" borderId="0" xfId="29" applyFont="1" applyFill="1" applyBorder="1" applyAlignment="1">
      <alignment horizontal="center" vertical="center"/>
    </xf>
    <xf numFmtId="43" fontId="33" fillId="0" borderId="19" xfId="29" applyFont="1" applyBorder="1" applyAlignment="1">
      <alignment horizontal="center" vertical="center"/>
    </xf>
    <xf numFmtId="43" fontId="32" fillId="0" borderId="19" xfId="29" applyFont="1" applyFill="1" applyBorder="1" applyAlignment="1">
      <alignment horizontal="center" vertical="center"/>
    </xf>
    <xf numFmtId="0" fontId="29" fillId="24" borderId="0" xfId="43" applyFont="1" applyFill="1" applyBorder="1" applyAlignment="1"/>
    <xf numFmtId="0" fontId="13" fillId="0" borderId="0" xfId="43" applyBorder="1"/>
    <xf numFmtId="43" fontId="34" fillId="0" borderId="0" xfId="29" applyFont="1" applyFill="1" applyBorder="1" applyAlignment="1">
      <alignment horizontal="center" vertical="center"/>
    </xf>
    <xf numFmtId="0" fontId="0" fillId="26" borderId="0" xfId="0" applyFill="1"/>
    <xf numFmtId="43" fontId="3" fillId="24" borderId="0" xfId="29" applyNumberFormat="1" applyFont="1" applyFill="1" applyBorder="1" applyAlignment="1">
      <alignment horizontal="center" vertical="center"/>
    </xf>
    <xf numFmtId="43" fontId="3" fillId="24" borderId="16" xfId="29" applyNumberFormat="1" applyFont="1" applyFill="1" applyBorder="1" applyAlignment="1">
      <alignment horizontal="center" vertical="center"/>
    </xf>
    <xf numFmtId="43" fontId="3" fillId="24" borderId="19" xfId="29" applyNumberFormat="1" applyFont="1" applyFill="1" applyBorder="1" applyAlignment="1">
      <alignment horizontal="center" vertical="center"/>
    </xf>
    <xf numFmtId="43" fontId="3" fillId="24" borderId="20" xfId="29" applyNumberFormat="1" applyFont="1" applyFill="1" applyBorder="1" applyAlignment="1">
      <alignment horizontal="center" vertical="center"/>
    </xf>
    <xf numFmtId="43" fontId="32" fillId="24" borderId="19" xfId="29" applyFont="1" applyFill="1" applyBorder="1" applyAlignment="1">
      <alignment horizontal="center" vertical="center"/>
    </xf>
    <xf numFmtId="43" fontId="35" fillId="0" borderId="0" xfId="29" applyFont="1" applyBorder="1" applyAlignment="1">
      <alignment horizontal="center" vertical="center"/>
    </xf>
    <xf numFmtId="43" fontId="36" fillId="24" borderId="0" xfId="29" applyFont="1" applyFill="1" applyBorder="1" applyAlignment="1">
      <alignment horizontal="center" vertical="center"/>
    </xf>
    <xf numFmtId="43" fontId="35" fillId="0" borderId="19" xfId="29" applyFont="1" applyBorder="1" applyAlignment="1">
      <alignment horizontal="center" vertical="center"/>
    </xf>
    <xf numFmtId="2" fontId="3" fillId="24" borderId="16" xfId="29" applyNumberFormat="1" applyFont="1" applyFill="1" applyBorder="1" applyAlignment="1">
      <alignment horizontal="center" vertical="center"/>
    </xf>
    <xf numFmtId="43" fontId="13" fillId="0" borderId="0" xfId="29" applyFont="1" applyFill="1" applyBorder="1" applyAlignment="1">
      <alignment horizontal="center" vertical="center"/>
    </xf>
    <xf numFmtId="0" fontId="37" fillId="0" borderId="0" xfId="0" applyFont="1" applyAlignment="1">
      <alignment horizontal="left"/>
    </xf>
    <xf numFmtId="164" fontId="0" fillId="0" borderId="0" xfId="0" applyNumberFormat="1"/>
    <xf numFmtId="6" fontId="0" fillId="0" borderId="0" xfId="0" applyNumberFormat="1"/>
    <xf numFmtId="0" fontId="5" fillId="0" borderId="22" xfId="0" applyFont="1" applyBorder="1" applyAlignment="1">
      <alignment horizontal="right" vertical="center" wrapText="1"/>
    </xf>
    <xf numFmtId="0" fontId="40" fillId="0" borderId="21" xfId="0" applyFont="1" applyBorder="1" applyAlignment="1">
      <alignment horizontal="center"/>
    </xf>
    <xf numFmtId="0" fontId="40" fillId="24" borderId="21" xfId="0" applyFont="1" applyFill="1" applyBorder="1" applyAlignment="1">
      <alignment horizontal="center"/>
    </xf>
    <xf numFmtId="49" fontId="0" fillId="0" borderId="0" xfId="0" applyNumberFormat="1"/>
    <xf numFmtId="1" fontId="0" fillId="0" borderId="0" xfId="0" applyNumberFormat="1"/>
    <xf numFmtId="165" fontId="0" fillId="0" borderId="0" xfId="0" applyNumberFormat="1"/>
    <xf numFmtId="0" fontId="0" fillId="0" borderId="0" xfId="0" applyAlignment="1">
      <alignment horizontal="right"/>
    </xf>
    <xf numFmtId="49" fontId="13" fillId="24" borderId="0" xfId="43" applyNumberFormat="1" applyFont="1" applyFill="1" applyBorder="1" applyAlignment="1">
      <alignment vertical="center"/>
    </xf>
    <xf numFmtId="0" fontId="41" fillId="24" borderId="0" xfId="0" applyFont="1" applyFill="1" applyAlignment="1">
      <alignment horizontal="right"/>
    </xf>
    <xf numFmtId="0" fontId="29" fillId="24" borderId="0" xfId="0" applyFont="1" applyFill="1"/>
    <xf numFmtId="0" fontId="29" fillId="24" borderId="0" xfId="0" applyFont="1" applyFill="1" applyAlignment="1">
      <alignment horizontal="left"/>
    </xf>
    <xf numFmtId="0" fontId="44" fillId="24" borderId="0" xfId="0" applyFont="1" applyFill="1" applyAlignment="1">
      <alignment horizontal="right"/>
    </xf>
    <xf numFmtId="165" fontId="46" fillId="24" borderId="0" xfId="0" applyNumberFormat="1" applyFont="1" applyFill="1"/>
    <xf numFmtId="0" fontId="45" fillId="24" borderId="0" xfId="0" applyFont="1" applyFill="1" applyAlignment="1">
      <alignment horizontal="right"/>
    </xf>
    <xf numFmtId="165" fontId="29" fillId="24" borderId="0" xfId="0" applyNumberFormat="1" applyFont="1" applyFill="1"/>
    <xf numFmtId="0" fontId="1" fillId="24" borderId="23" xfId="0" applyFont="1" applyFill="1" applyBorder="1"/>
    <xf numFmtId="0" fontId="47" fillId="24" borderId="23" xfId="0" applyFont="1" applyFill="1" applyBorder="1" applyAlignment="1">
      <alignment horizontal="right"/>
    </xf>
    <xf numFmtId="165" fontId="46" fillId="24" borderId="23" xfId="0" applyNumberFormat="1" applyFont="1" applyFill="1" applyBorder="1"/>
    <xf numFmtId="0" fontId="29" fillId="24" borderId="0" xfId="0" applyFont="1" applyFill="1" applyAlignment="1">
      <alignment horizontal="center"/>
    </xf>
    <xf numFmtId="0" fontId="45" fillId="0" borderId="0" xfId="0" applyFont="1" applyAlignment="1">
      <alignment horizontal="left"/>
    </xf>
    <xf numFmtId="0" fontId="45" fillId="24" borderId="0" xfId="0" applyFont="1" applyFill="1" applyAlignment="1">
      <alignment horizontal="left"/>
    </xf>
    <xf numFmtId="164" fontId="48" fillId="24" borderId="0" xfId="0" applyNumberFormat="1" applyFont="1" applyFill="1" applyAlignment="1">
      <alignment horizontal="center"/>
    </xf>
    <xf numFmtId="0" fontId="1" fillId="24" borderId="0" xfId="0" applyFont="1" applyFill="1" applyBorder="1"/>
    <xf numFmtId="0" fontId="29" fillId="0" borderId="0" xfId="0" applyFont="1" applyAlignment="1">
      <alignment horizontal="center"/>
    </xf>
    <xf numFmtId="0" fontId="47" fillId="24" borderId="0" xfId="0" applyFont="1" applyFill="1" applyBorder="1" applyAlignment="1">
      <alignment horizontal="right"/>
    </xf>
    <xf numFmtId="165" fontId="46" fillId="24" borderId="0" xfId="0" applyNumberFormat="1" applyFont="1" applyFill="1" applyBorder="1"/>
    <xf numFmtId="165" fontId="29" fillId="24" borderId="0" xfId="0" applyNumberFormat="1" applyFont="1" applyFill="1" applyAlignment="1">
      <alignment vertical="top"/>
    </xf>
    <xf numFmtId="165" fontId="44" fillId="24" borderId="0" xfId="0" applyNumberFormat="1" applyFont="1" applyFill="1" applyAlignment="1">
      <alignment horizontal="right"/>
    </xf>
    <xf numFmtId="0" fontId="45" fillId="24" borderId="0" xfId="0" applyFont="1" applyFill="1" applyAlignment="1">
      <alignment horizontal="right" vertical="top"/>
    </xf>
    <xf numFmtId="0" fontId="41" fillId="24" borderId="24" xfId="0" applyFont="1" applyFill="1" applyBorder="1" applyAlignment="1">
      <alignment horizontal="center"/>
    </xf>
    <xf numFmtId="164" fontId="49" fillId="24" borderId="0" xfId="0" applyNumberFormat="1" applyFont="1" applyFill="1" applyAlignment="1">
      <alignment horizontal="center"/>
    </xf>
    <xf numFmtId="164" fontId="50" fillId="24" borderId="0" xfId="0" applyNumberFormat="1" applyFont="1" applyFill="1" applyAlignment="1">
      <alignment horizontal="center"/>
    </xf>
    <xf numFmtId="0" fontId="49" fillId="24" borderId="0" xfId="0" applyFont="1" applyFill="1" applyAlignment="1">
      <alignment horizontal="center"/>
    </xf>
    <xf numFmtId="0" fontId="51" fillId="24" borderId="0" xfId="0" applyFont="1" applyFill="1" applyAlignment="1">
      <alignment horizontal="center"/>
    </xf>
    <xf numFmtId="0" fontId="54" fillId="24" borderId="0" xfId="0" applyFont="1" applyFill="1" applyAlignment="1">
      <alignment horizontal="right"/>
    </xf>
    <xf numFmtId="0" fontId="49" fillId="24" borderId="0" xfId="0" applyFont="1" applyFill="1"/>
    <xf numFmtId="0" fontId="49" fillId="24" borderId="0" xfId="0" applyFont="1" applyFill="1" applyAlignment="1">
      <alignment horizontal="right"/>
    </xf>
    <xf numFmtId="0" fontId="56" fillId="24" borderId="0" xfId="0" applyFont="1" applyFill="1" applyAlignment="1">
      <alignment horizontal="center"/>
    </xf>
    <xf numFmtId="165" fontId="13" fillId="24" borderId="0" xfId="0" applyNumberFormat="1" applyFont="1" applyFill="1" applyAlignment="1">
      <alignment horizontal="right"/>
    </xf>
    <xf numFmtId="0" fontId="0" fillId="27" borderId="0" xfId="0" applyFill="1"/>
    <xf numFmtId="165" fontId="0" fillId="24" borderId="0" xfId="0" applyNumberFormat="1" applyFill="1"/>
    <xf numFmtId="0" fontId="39" fillId="27" borderId="21" xfId="0" applyFont="1" applyFill="1" applyBorder="1" applyAlignment="1" applyProtection="1">
      <alignment horizontal="center"/>
      <protection locked="0"/>
    </xf>
    <xf numFmtId="0" fontId="39" fillId="27" borderId="24" xfId="0" applyFont="1" applyFill="1" applyBorder="1" applyAlignment="1" applyProtection="1">
      <alignment horizontal="center"/>
      <protection locked="0"/>
    </xf>
    <xf numFmtId="164" fontId="39" fillId="27" borderId="24" xfId="0" applyNumberFormat="1" applyFont="1" applyFill="1" applyBorder="1" applyAlignment="1" applyProtection="1">
      <alignment horizontal="center"/>
      <protection locked="0"/>
    </xf>
    <xf numFmtId="0" fontId="39" fillId="27" borderId="24" xfId="0" applyFont="1" applyFill="1" applyBorder="1" applyAlignment="1" applyProtection="1">
      <alignment horizontal="center" wrapText="1"/>
      <protection locked="0"/>
    </xf>
    <xf numFmtId="0" fontId="62" fillId="24" borderId="0" xfId="0" applyFont="1" applyFill="1"/>
    <xf numFmtId="0" fontId="62" fillId="24" borderId="0" xfId="0" applyFont="1" applyFill="1" applyAlignment="1">
      <alignment horizontal="right"/>
    </xf>
    <xf numFmtId="0" fontId="42" fillId="24" borderId="0" xfId="0" applyFont="1" applyFill="1" applyAlignment="1">
      <alignment horizontal="center" vertical="top"/>
    </xf>
    <xf numFmtId="43" fontId="13" fillId="24" borderId="16" xfId="29" applyFont="1" applyFill="1" applyBorder="1" applyAlignment="1">
      <alignment horizontal="center" vertical="center"/>
    </xf>
    <xf numFmtId="0" fontId="62" fillId="0" borderId="0" xfId="0" applyFont="1"/>
    <xf numFmtId="0" fontId="67" fillId="24" borderId="0" xfId="0" applyFont="1" applyFill="1" applyBorder="1" applyAlignment="1">
      <alignment horizontal="center"/>
    </xf>
    <xf numFmtId="0" fontId="63" fillId="24" borderId="0" xfId="0" applyFont="1" applyFill="1" applyBorder="1" applyAlignment="1">
      <alignment horizontal="center"/>
    </xf>
    <xf numFmtId="0" fontId="68" fillId="27" borderId="25" xfId="0" applyFont="1" applyFill="1" applyBorder="1" applyAlignment="1" applyProtection="1">
      <alignment horizontal="center"/>
      <protection locked="0"/>
    </xf>
    <xf numFmtId="0" fontId="63" fillId="24" borderId="0" xfId="0" applyFont="1" applyFill="1" applyBorder="1" applyAlignment="1">
      <alignment horizontal="left" wrapText="1"/>
    </xf>
    <xf numFmtId="0" fontId="57" fillId="0" borderId="0" xfId="0" applyFont="1"/>
    <xf numFmtId="0" fontId="57" fillId="0" borderId="0" xfId="0" applyFont="1" applyAlignment="1">
      <alignment horizontal="right"/>
    </xf>
    <xf numFmtId="0" fontId="3" fillId="24" borderId="0" xfId="29" applyNumberFormat="1" applyFont="1" applyFill="1" applyBorder="1" applyAlignment="1">
      <alignment horizontal="center" vertical="center"/>
    </xf>
    <xf numFmtId="0" fontId="3" fillId="24" borderId="16" xfId="29" applyNumberFormat="1" applyFont="1" applyFill="1" applyBorder="1" applyAlignment="1">
      <alignment horizontal="center" vertical="center"/>
    </xf>
    <xf numFmtId="0" fontId="3" fillId="24" borderId="19" xfId="29" applyNumberFormat="1" applyFont="1" applyFill="1" applyBorder="1" applyAlignment="1">
      <alignment horizontal="center" vertical="center"/>
    </xf>
    <xf numFmtId="0" fontId="3" fillId="24" borderId="20" xfId="29" applyNumberFormat="1" applyFont="1" applyFill="1" applyBorder="1" applyAlignment="1">
      <alignment horizontal="center" vertical="center"/>
    </xf>
    <xf numFmtId="0" fontId="70" fillId="0" borderId="24" xfId="0" applyFont="1" applyBorder="1" applyAlignment="1">
      <alignment horizontal="right"/>
    </xf>
    <xf numFmtId="0" fontId="44" fillId="27" borderId="24" xfId="0" applyFont="1" applyFill="1" applyBorder="1" applyAlignment="1" applyProtection="1">
      <alignment horizontal="center"/>
      <protection locked="0"/>
    </xf>
    <xf numFmtId="0" fontId="45" fillId="24" borderId="0" xfId="0" applyFont="1" applyFill="1"/>
    <xf numFmtId="43" fontId="13" fillId="24" borderId="0" xfId="29" applyFont="1" applyFill="1" applyBorder="1" applyAlignment="1">
      <alignment horizontal="center" vertical="center"/>
    </xf>
    <xf numFmtId="43" fontId="13" fillId="24" borderId="16" xfId="29" applyFont="1" applyFill="1" applyBorder="1" applyAlignment="1">
      <alignment horizontal="center" vertical="center"/>
    </xf>
    <xf numFmtId="0" fontId="31" fillId="24" borderId="15" xfId="43" applyFont="1" applyFill="1" applyBorder="1" applyAlignment="1">
      <alignment horizontal="center" vertical="center"/>
    </xf>
    <xf numFmtId="0" fontId="31" fillId="24" borderId="0" xfId="43" applyFont="1" applyFill="1" applyBorder="1" applyAlignment="1">
      <alignment horizontal="center" vertical="center"/>
    </xf>
    <xf numFmtId="0" fontId="13" fillId="24" borderId="0" xfId="43" applyFont="1" applyFill="1" applyBorder="1" applyAlignment="1">
      <alignment horizontal="center" vertical="top"/>
    </xf>
    <xf numFmtId="0" fontId="31" fillId="24" borderId="15" xfId="43" applyFont="1" applyFill="1" applyBorder="1" applyAlignment="1">
      <alignment horizontal="center" vertical="center"/>
    </xf>
    <xf numFmtId="0" fontId="31" fillId="24" borderId="0" xfId="43" applyFont="1" applyFill="1" applyBorder="1" applyAlignment="1">
      <alignment horizontal="center" vertical="center"/>
    </xf>
    <xf numFmtId="43" fontId="13" fillId="24" borderId="0" xfId="29" applyFont="1" applyFill="1" applyBorder="1" applyAlignment="1">
      <alignment horizontal="center" vertical="center"/>
    </xf>
    <xf numFmtId="0" fontId="13" fillId="24" borderId="0" xfId="43" applyFont="1" applyFill="1" applyBorder="1" applyAlignment="1">
      <alignment horizontal="center" vertical="top"/>
    </xf>
    <xf numFmtId="0" fontId="71" fillId="24" borderId="0" xfId="0" applyFont="1" applyFill="1"/>
    <xf numFmtId="0" fontId="71" fillId="0" borderId="0" xfId="0" applyFont="1"/>
    <xf numFmtId="0" fontId="71" fillId="26" borderId="0" xfId="0" applyFont="1" applyFill="1"/>
    <xf numFmtId="0" fontId="13" fillId="0" borderId="0" xfId="0" applyFont="1"/>
    <xf numFmtId="0" fontId="72" fillId="24" borderId="11" xfId="43" applyFont="1" applyFill="1" applyBorder="1" applyAlignment="1">
      <alignment vertical="center"/>
    </xf>
    <xf numFmtId="43" fontId="72" fillId="24" borderId="0" xfId="29" applyFont="1" applyFill="1" applyBorder="1" applyAlignment="1">
      <alignment horizontal="center" vertical="center"/>
    </xf>
    <xf numFmtId="49" fontId="71" fillId="24" borderId="0" xfId="43" applyNumberFormat="1" applyFont="1" applyFill="1" applyBorder="1" applyAlignment="1">
      <alignment vertical="center"/>
    </xf>
    <xf numFmtId="43" fontId="72" fillId="24" borderId="16" xfId="29" applyFont="1" applyFill="1" applyBorder="1" applyAlignment="1">
      <alignment horizontal="center" vertical="center"/>
    </xf>
    <xf numFmtId="43" fontId="13" fillId="24" borderId="0" xfId="29" applyFont="1" applyFill="1" applyBorder="1" applyAlignment="1">
      <alignment horizontal="center" vertical="center"/>
    </xf>
    <xf numFmtId="43" fontId="13" fillId="24" borderId="16" xfId="29" applyFont="1" applyFill="1" applyBorder="1" applyAlignment="1">
      <alignment horizontal="center" vertical="center"/>
    </xf>
    <xf numFmtId="0" fontId="31" fillId="24" borderId="15" xfId="43" applyFont="1" applyFill="1" applyBorder="1" applyAlignment="1">
      <alignment horizontal="center" vertical="center"/>
    </xf>
    <xf numFmtId="0" fontId="31" fillId="24" borderId="0" xfId="43" applyFont="1" applyFill="1" applyBorder="1" applyAlignment="1">
      <alignment horizontal="center" vertical="center"/>
    </xf>
    <xf numFmtId="0" fontId="13" fillId="24" borderId="0" xfId="43" applyFont="1" applyFill="1" applyBorder="1" applyAlignment="1">
      <alignment horizontal="center" vertical="top"/>
    </xf>
    <xf numFmtId="0" fontId="72" fillId="24" borderId="0" xfId="29" applyNumberFormat="1" applyFont="1" applyFill="1" applyBorder="1" applyAlignment="1">
      <alignment horizontal="center" vertical="center"/>
    </xf>
    <xf numFmtId="0" fontId="72" fillId="24" borderId="16" xfId="29" applyNumberFormat="1" applyFont="1" applyFill="1" applyBorder="1" applyAlignment="1">
      <alignment horizontal="center" vertical="center"/>
    </xf>
    <xf numFmtId="0" fontId="73" fillId="0" borderId="0" xfId="0" applyFont="1"/>
    <xf numFmtId="0" fontId="31" fillId="24" borderId="15" xfId="43" applyFont="1" applyFill="1" applyBorder="1" applyAlignment="1">
      <alignment horizontal="center" vertical="center"/>
    </xf>
    <xf numFmtId="0" fontId="31" fillId="24" borderId="0" xfId="43" applyFont="1" applyFill="1" applyBorder="1" applyAlignment="1">
      <alignment horizontal="center" vertical="center"/>
    </xf>
    <xf numFmtId="43" fontId="13" fillId="24" borderId="0" xfId="29" applyFont="1" applyFill="1" applyBorder="1" applyAlignment="1">
      <alignment horizontal="center" vertical="center"/>
    </xf>
    <xf numFmtId="43" fontId="13" fillId="24" borderId="16" xfId="29" applyFont="1" applyFill="1" applyBorder="1" applyAlignment="1">
      <alignment horizontal="center" vertical="center"/>
    </xf>
    <xf numFmtId="0" fontId="13" fillId="24" borderId="0" xfId="43" applyFont="1" applyFill="1" applyBorder="1" applyAlignment="1">
      <alignment horizontal="center" vertical="top"/>
    </xf>
    <xf numFmtId="43" fontId="74" fillId="24" borderId="0" xfId="29" applyFont="1" applyFill="1" applyBorder="1" applyAlignment="1">
      <alignment horizontal="center" vertical="center"/>
    </xf>
    <xf numFmtId="49" fontId="75" fillId="24" borderId="0" xfId="43" applyNumberFormat="1" applyFont="1" applyFill="1" applyBorder="1" applyAlignment="1">
      <alignment vertical="center"/>
    </xf>
    <xf numFmtId="43" fontId="74" fillId="24" borderId="16" xfId="29" applyFont="1" applyFill="1" applyBorder="1" applyAlignment="1">
      <alignment horizontal="center" vertical="center"/>
    </xf>
    <xf numFmtId="0" fontId="74" fillId="24" borderId="0" xfId="29" applyNumberFormat="1" applyFont="1" applyFill="1" applyBorder="1" applyAlignment="1">
      <alignment horizontal="center" vertical="center"/>
    </xf>
    <xf numFmtId="0" fontId="74" fillId="24" borderId="16" xfId="29" applyNumberFormat="1" applyFont="1" applyFill="1" applyBorder="1" applyAlignment="1">
      <alignment horizontal="center" vertical="center"/>
    </xf>
    <xf numFmtId="0" fontId="41" fillId="24" borderId="0" xfId="0" applyFont="1" applyFill="1" applyAlignment="1">
      <alignment horizontal="left" vertical="top" wrapText="1"/>
    </xf>
    <xf numFmtId="43" fontId="77" fillId="24" borderId="0" xfId="29" applyFont="1" applyFill="1" applyBorder="1" applyAlignment="1">
      <alignment horizontal="center" vertical="center"/>
    </xf>
    <xf numFmtId="49" fontId="78" fillId="24" borderId="0" xfId="43" applyNumberFormat="1" applyFont="1" applyFill="1" applyBorder="1" applyAlignment="1">
      <alignment vertical="center"/>
    </xf>
    <xf numFmtId="43" fontId="77" fillId="24" borderId="16" xfId="29" applyFont="1" applyFill="1" applyBorder="1" applyAlignment="1">
      <alignment horizontal="center" vertical="center"/>
    </xf>
    <xf numFmtId="43" fontId="76" fillId="24" borderId="0" xfId="29" applyFont="1" applyFill="1" applyBorder="1" applyAlignment="1">
      <alignment horizontal="center" vertical="center"/>
    </xf>
    <xf numFmtId="164" fontId="13" fillId="0" borderId="0" xfId="0" applyNumberFormat="1" applyFont="1"/>
    <xf numFmtId="49" fontId="13" fillId="0" borderId="0" xfId="0" applyNumberFormat="1" applyFont="1"/>
    <xf numFmtId="43" fontId="79" fillId="24" borderId="0" xfId="29" applyFont="1" applyFill="1" applyBorder="1" applyAlignment="1">
      <alignment horizontal="center" vertical="center"/>
    </xf>
    <xf numFmtId="43" fontId="79" fillId="24" borderId="16" xfId="29" applyFont="1" applyFill="1" applyBorder="1" applyAlignment="1">
      <alignment horizontal="center" vertical="center"/>
    </xf>
    <xf numFmtId="49" fontId="80" fillId="24" borderId="0" xfId="43" applyNumberFormat="1" applyFont="1" applyFill="1" applyBorder="1" applyAlignment="1">
      <alignment vertical="center"/>
    </xf>
    <xf numFmtId="0" fontId="41" fillId="0" borderId="0" xfId="0" applyFont="1"/>
    <xf numFmtId="0" fontId="87" fillId="28" borderId="0" xfId="0" applyFont="1" applyFill="1" applyAlignment="1">
      <alignment horizontal="center" vertical="center" wrapText="1"/>
    </xf>
    <xf numFmtId="6" fontId="13" fillId="0" borderId="0" xfId="0" applyNumberFormat="1" applyFont="1"/>
    <xf numFmtId="0" fontId="86" fillId="28" borderId="0" xfId="0" applyFont="1" applyFill="1"/>
    <xf numFmtId="0" fontId="89" fillId="24" borderId="0" xfId="0" applyFont="1" applyFill="1" applyAlignment="1">
      <alignment horizontal="right"/>
    </xf>
    <xf numFmtId="0" fontId="86" fillId="24" borderId="0" xfId="0" applyFont="1" applyFill="1"/>
    <xf numFmtId="1" fontId="86" fillId="24" borderId="0" xfId="0" applyNumberFormat="1" applyFont="1" applyFill="1" applyAlignment="1">
      <alignment horizontal="center"/>
    </xf>
    <xf numFmtId="0" fontId="86" fillId="24" borderId="0" xfId="0" applyFont="1" applyFill="1" applyAlignment="1">
      <alignment horizontal="center"/>
    </xf>
    <xf numFmtId="0" fontId="86" fillId="24" borderId="0" xfId="0" applyFont="1" applyFill="1" applyAlignment="1">
      <alignment horizontal="right"/>
    </xf>
    <xf numFmtId="0" fontId="86" fillId="0" borderId="0" xfId="0" applyFont="1"/>
    <xf numFmtId="0" fontId="89" fillId="0" borderId="0" xfId="0" applyFont="1"/>
    <xf numFmtId="0" fontId="90" fillId="24" borderId="0" xfId="0" quotePrefix="1" applyFont="1" applyFill="1" applyAlignment="1">
      <alignment horizontal="center"/>
    </xf>
    <xf numFmtId="0" fontId="90" fillId="24" borderId="0" xfId="0" applyFont="1" applyFill="1" applyAlignment="1">
      <alignment horizontal="center"/>
    </xf>
    <xf numFmtId="0" fontId="88" fillId="24" borderId="0" xfId="0" applyFont="1" applyFill="1" applyAlignment="1">
      <alignment horizontal="center"/>
    </xf>
    <xf numFmtId="0" fontId="89" fillId="24" borderId="0" xfId="0" applyFont="1" applyFill="1"/>
    <xf numFmtId="49" fontId="86" fillId="24" borderId="0" xfId="0" applyNumberFormat="1" applyFont="1" applyFill="1" applyAlignment="1">
      <alignment horizontal="center"/>
    </xf>
    <xf numFmtId="0" fontId="71" fillId="28" borderId="0" xfId="0" applyFont="1" applyFill="1"/>
    <xf numFmtId="0" fontId="71" fillId="28" borderId="0" xfId="0" applyFont="1" applyFill="1" applyAlignment="1">
      <alignment horizontal="right"/>
    </xf>
    <xf numFmtId="0" fontId="72" fillId="28" borderId="0" xfId="0" applyFont="1" applyFill="1" applyBorder="1" applyAlignment="1">
      <alignment horizontal="left"/>
    </xf>
    <xf numFmtId="0" fontId="72" fillId="24" borderId="0" xfId="0" applyFont="1" applyFill="1" applyBorder="1" applyAlignment="1">
      <alignment horizontal="left"/>
    </xf>
    <xf numFmtId="0" fontId="72" fillId="24" borderId="0" xfId="0" applyFont="1" applyFill="1" applyBorder="1" applyAlignment="1">
      <alignment horizontal="center"/>
    </xf>
    <xf numFmtId="49" fontId="71" fillId="24" borderId="0" xfId="0" applyNumberFormat="1" applyFont="1" applyFill="1" applyAlignment="1">
      <alignment horizontal="center"/>
    </xf>
    <xf numFmtId="0" fontId="91" fillId="24" borderId="0" xfId="0" applyFont="1" applyFill="1"/>
    <xf numFmtId="0" fontId="46" fillId="24" borderId="0" xfId="0" applyFont="1" applyFill="1"/>
    <xf numFmtId="0" fontId="67" fillId="24" borderId="0" xfId="0" applyFont="1" applyFill="1" applyBorder="1" applyAlignment="1">
      <alignment horizontal="left"/>
    </xf>
    <xf numFmtId="0" fontId="62" fillId="0" borderId="0" xfId="0" applyFont="1" applyBorder="1" applyAlignment="1">
      <alignment horizontal="left"/>
    </xf>
    <xf numFmtId="0" fontId="67" fillId="24" borderId="0" xfId="0" applyFont="1" applyFill="1" applyBorder="1" applyAlignment="1">
      <alignment horizontal="center" wrapText="1"/>
    </xf>
    <xf numFmtId="0" fontId="62" fillId="0" borderId="0" xfId="0" applyFont="1" applyAlignment="1">
      <alignment horizontal="center" wrapText="1"/>
    </xf>
    <xf numFmtId="0" fontId="43" fillId="0" borderId="0" xfId="0" applyFont="1" applyBorder="1" applyAlignment="1">
      <alignment horizontal="center"/>
    </xf>
    <xf numFmtId="0" fontId="41" fillId="0" borderId="0" xfId="0" applyFont="1" applyBorder="1" applyAlignment="1">
      <alignment horizontal="center"/>
    </xf>
    <xf numFmtId="0" fontId="63" fillId="24" borderId="0" xfId="0" applyFont="1" applyFill="1" applyBorder="1" applyAlignment="1">
      <alignment horizontal="left"/>
    </xf>
    <xf numFmtId="0" fontId="67" fillId="24" borderId="0" xfId="0" applyFont="1" applyFill="1" applyBorder="1" applyAlignment="1">
      <alignment horizontal="center"/>
    </xf>
    <xf numFmtId="0" fontId="63" fillId="24" borderId="0" xfId="0" applyFont="1" applyFill="1" applyBorder="1" applyAlignment="1">
      <alignment horizontal="center"/>
    </xf>
    <xf numFmtId="0" fontId="66" fillId="24" borderId="0" xfId="0" applyFont="1" applyFill="1" applyAlignment="1">
      <alignment horizontal="center" wrapText="1"/>
    </xf>
    <xf numFmtId="0" fontId="66" fillId="0" borderId="0" xfId="0" applyFont="1" applyAlignment="1">
      <alignment horizontal="center" wrapText="1"/>
    </xf>
    <xf numFmtId="0" fontId="44" fillId="27" borderId="14" xfId="0" applyFont="1" applyFill="1" applyBorder="1" applyAlignment="1">
      <alignment horizontal="center" vertical="center" wrapText="1"/>
    </xf>
    <xf numFmtId="0" fontId="0" fillId="0" borderId="17" xfId="0" applyBorder="1" applyAlignment="1">
      <alignment wrapText="1"/>
    </xf>
    <xf numFmtId="0" fontId="0" fillId="0" borderId="21" xfId="0" applyBorder="1" applyAlignment="1">
      <alignment wrapText="1"/>
    </xf>
    <xf numFmtId="0" fontId="67" fillId="24" borderId="15" xfId="0" applyFont="1" applyFill="1" applyBorder="1" applyAlignment="1">
      <alignment horizontal="left"/>
    </xf>
    <xf numFmtId="0" fontId="62" fillId="0" borderId="0" xfId="0" applyFont="1" applyAlignment="1">
      <alignment horizontal="left"/>
    </xf>
    <xf numFmtId="0" fontId="87" fillId="24" borderId="0" xfId="0" applyFont="1" applyFill="1" applyBorder="1" applyAlignment="1">
      <alignment horizontal="left"/>
    </xf>
    <xf numFmtId="0" fontId="86" fillId="0" borderId="0" xfId="0" applyFont="1" applyBorder="1" applyAlignment="1">
      <alignment horizontal="left"/>
    </xf>
    <xf numFmtId="0" fontId="58" fillId="24" borderId="0" xfId="0" applyFont="1" applyFill="1" applyAlignment="1">
      <alignment vertical="top" wrapText="1"/>
    </xf>
    <xf numFmtId="0" fontId="0" fillId="0" borderId="0" xfId="0" applyAlignment="1">
      <alignment vertical="top" wrapText="1"/>
    </xf>
    <xf numFmtId="0" fontId="56" fillId="24" borderId="0" xfId="0" applyFont="1" applyFill="1" applyAlignment="1">
      <alignment horizontal="center"/>
    </xf>
    <xf numFmtId="0" fontId="51" fillId="24" borderId="0" xfId="0" applyFont="1" applyFill="1" applyAlignment="1">
      <alignment horizontal="center"/>
    </xf>
    <xf numFmtId="0" fontId="42" fillId="24" borderId="0" xfId="0" applyFont="1" applyFill="1" applyAlignment="1">
      <alignment horizontal="center" vertical="top" wrapText="1"/>
    </xf>
    <xf numFmtId="0" fontId="69" fillId="24" borderId="0" xfId="0" applyFont="1" applyFill="1" applyAlignment="1">
      <alignment horizontal="center"/>
    </xf>
    <xf numFmtId="0" fontId="69" fillId="0" borderId="0" xfId="0" applyFont="1" applyAlignment="1">
      <alignment horizontal="center"/>
    </xf>
    <xf numFmtId="0" fontId="82" fillId="24" borderId="0" xfId="0" applyFont="1" applyFill="1" applyAlignment="1">
      <alignment horizontal="center"/>
    </xf>
    <xf numFmtId="0" fontId="82" fillId="0" borderId="0" xfId="0" applyFont="1" applyAlignment="1">
      <alignment horizontal="center"/>
    </xf>
    <xf numFmtId="164" fontId="83" fillId="24" borderId="0" xfId="0" applyNumberFormat="1" applyFont="1" applyFill="1" applyAlignment="1">
      <alignment horizontal="center"/>
    </xf>
    <xf numFmtId="0" fontId="83" fillId="0" borderId="0" xfId="0" applyFont="1" applyAlignment="1">
      <alignment horizontal="center"/>
    </xf>
    <xf numFmtId="0" fontId="52" fillId="24" borderId="0" xfId="0" applyFont="1" applyFill="1" applyAlignment="1">
      <alignment horizontal="center"/>
    </xf>
    <xf numFmtId="0" fontId="53" fillId="0" borderId="0" xfId="0" applyFont="1" applyAlignment="1">
      <alignment horizontal="center"/>
    </xf>
    <xf numFmtId="164" fontId="49" fillId="24" borderId="0" xfId="0" applyNumberFormat="1" applyFont="1" applyFill="1" applyAlignment="1">
      <alignment horizontal="center"/>
    </xf>
    <xf numFmtId="0" fontId="59" fillId="24" borderId="0" xfId="0" applyFont="1" applyFill="1" applyAlignment="1">
      <alignment horizontal="center" vertical="top"/>
    </xf>
    <xf numFmtId="0" fontId="38" fillId="24" borderId="0" xfId="0" applyFont="1" applyFill="1" applyAlignment="1">
      <alignment horizontal="right" vertical="top"/>
    </xf>
    <xf numFmtId="0" fontId="0" fillId="0" borderId="0" xfId="0" applyAlignment="1">
      <alignment vertical="top"/>
    </xf>
    <xf numFmtId="0" fontId="41" fillId="24" borderId="0" xfId="0" applyFont="1" applyFill="1" applyAlignment="1">
      <alignment vertical="top" wrapText="1"/>
    </xf>
    <xf numFmtId="0" fontId="0" fillId="0" borderId="0" xfId="0" applyAlignment="1">
      <alignment wrapText="1"/>
    </xf>
    <xf numFmtId="0" fontId="41" fillId="24" borderId="0" xfId="0" applyFont="1" applyFill="1" applyAlignment="1">
      <alignment horizontal="left" vertical="top" wrapText="1"/>
    </xf>
    <xf numFmtId="0" fontId="0" fillId="0" borderId="0" xfId="0" applyAlignment="1">
      <alignment horizontal="left" vertical="top" wrapText="1"/>
    </xf>
    <xf numFmtId="0" fontId="64" fillId="24" borderId="0" xfId="0" applyFont="1" applyFill="1" applyAlignment="1">
      <alignment horizontal="center" vertical="top" wrapText="1"/>
    </xf>
    <xf numFmtId="0" fontId="65" fillId="0" borderId="0" xfId="0" applyFont="1" applyAlignment="1">
      <alignment horizontal="center" vertical="top" wrapText="1"/>
    </xf>
    <xf numFmtId="164" fontId="49" fillId="0" borderId="0" xfId="0" applyNumberFormat="1" applyFont="1" applyAlignment="1">
      <alignment horizontal="center"/>
    </xf>
    <xf numFmtId="0" fontId="56" fillId="24" borderId="0" xfId="0" applyFont="1" applyFill="1" applyAlignment="1">
      <alignment horizontal="center" vertical="center"/>
    </xf>
    <xf numFmtId="0" fontId="51" fillId="24" borderId="0" xfId="0" applyFont="1" applyFill="1" applyAlignment="1">
      <alignment horizontal="center" vertical="top"/>
    </xf>
    <xf numFmtId="0" fontId="84" fillId="24" borderId="0" xfId="0" applyFont="1" applyFill="1" applyAlignment="1">
      <alignment horizontal="center"/>
    </xf>
    <xf numFmtId="0" fontId="84" fillId="0" borderId="0" xfId="0" applyFont="1" applyAlignment="1">
      <alignment horizontal="center"/>
    </xf>
    <xf numFmtId="0" fontId="29" fillId="24" borderId="0" xfId="0" applyFont="1" applyFill="1" applyAlignment="1">
      <alignment horizontal="center"/>
    </xf>
    <xf numFmtId="0" fontId="55" fillId="0" borderId="0" xfId="0" applyFont="1" applyAlignment="1"/>
    <xf numFmtId="0" fontId="0" fillId="0" borderId="0" xfId="0" applyAlignment="1">
      <alignment horizontal="center" vertical="top"/>
    </xf>
    <xf numFmtId="0" fontId="41" fillId="24" borderId="0" xfId="0" applyFont="1" applyFill="1" applyAlignment="1">
      <alignment horizontal="center" vertical="top" wrapText="1"/>
    </xf>
    <xf numFmtId="164" fontId="6" fillId="24" borderId="0" xfId="0" applyNumberFormat="1" applyFont="1" applyFill="1" applyAlignment="1">
      <alignment horizontal="center"/>
    </xf>
    <xf numFmtId="0" fontId="2" fillId="24" borderId="0" xfId="0" applyFont="1" applyFill="1" applyAlignment="1">
      <alignment horizontal="justify" vertical="top" wrapText="1"/>
    </xf>
    <xf numFmtId="0" fontId="38" fillId="24" borderId="0" xfId="0" applyFont="1" applyFill="1" applyAlignment="1">
      <alignment horizontal="center"/>
    </xf>
    <xf numFmtId="0" fontId="60" fillId="24" borderId="0" xfId="0" applyFont="1" applyFill="1" applyAlignment="1">
      <alignment horizontal="center"/>
    </xf>
    <xf numFmtId="0" fontId="61" fillId="0" borderId="0" xfId="0" applyFont="1" applyAlignment="1">
      <alignment horizontal="center"/>
    </xf>
    <xf numFmtId="164" fontId="5" fillId="24" borderId="0" xfId="0" applyNumberFormat="1" applyFont="1" applyFill="1" applyAlignment="1">
      <alignment horizontal="center"/>
    </xf>
    <xf numFmtId="0" fontId="3" fillId="24" borderId="0" xfId="0" applyFont="1" applyFill="1" applyAlignment="1">
      <alignment horizontal="center"/>
    </xf>
    <xf numFmtId="43" fontId="13" fillId="24" borderId="0" xfId="29" applyFont="1" applyFill="1" applyBorder="1" applyAlignment="1">
      <alignment horizontal="center" vertical="center"/>
    </xf>
    <xf numFmtId="43" fontId="13" fillId="24" borderId="16" xfId="29" applyFont="1" applyFill="1" applyBorder="1" applyAlignment="1">
      <alignment horizontal="center" vertical="center"/>
    </xf>
    <xf numFmtId="0" fontId="31" fillId="24" borderId="15" xfId="43" applyFont="1" applyFill="1" applyBorder="1" applyAlignment="1">
      <alignment horizontal="center" vertical="center"/>
    </xf>
    <xf numFmtId="0" fontId="31" fillId="24" borderId="0" xfId="43" applyFont="1" applyFill="1" applyBorder="1" applyAlignment="1">
      <alignment horizontal="center" vertical="center"/>
    </xf>
    <xf numFmtId="0" fontId="29" fillId="24" borderId="0" xfId="43" applyFont="1" applyFill="1" applyBorder="1" applyAlignment="1">
      <alignment horizontal="center"/>
    </xf>
    <xf numFmtId="0" fontId="3" fillId="24" borderId="0" xfId="43" applyFont="1" applyFill="1" applyBorder="1" applyAlignment="1">
      <alignment horizontal="center"/>
    </xf>
    <xf numFmtId="0" fontId="13" fillId="24" borderId="0" xfId="43" applyFont="1" applyFill="1" applyBorder="1" applyAlignment="1">
      <alignment horizontal="center" vertical="top"/>
    </xf>
    <xf numFmtId="0" fontId="13" fillId="0" borderId="0" xfId="43" applyFont="1" applyBorder="1" applyAlignment="1">
      <alignment horizontal="center"/>
    </xf>
    <xf numFmtId="0" fontId="13" fillId="0" borderId="12" xfId="43" applyBorder="1" applyAlignment="1">
      <alignment horizontal="right"/>
    </xf>
    <xf numFmtId="0" fontId="1" fillId="0" borderId="0" xfId="0" applyFont="1"/>
    <xf numFmtId="49" fontId="86" fillId="28" borderId="0" xfId="0" applyNumberFormat="1" applyFont="1" applyFill="1"/>
    <xf numFmtId="0" fontId="86" fillId="28" borderId="0" xfId="0" applyFont="1" applyFill="1" applyAlignment="1">
      <alignment horizontal="right"/>
    </xf>
    <xf numFmtId="0" fontId="89" fillId="28" borderId="0" xfId="0" applyFont="1" applyFill="1" applyAlignment="1">
      <alignment horizontal="right"/>
    </xf>
    <xf numFmtId="0" fontId="92" fillId="28" borderId="0" xfId="0" applyFont="1" applyFill="1"/>
    <xf numFmtId="0" fontId="92" fillId="24" borderId="0" xfId="0" applyFont="1" applyFill="1"/>
    <xf numFmtId="0" fontId="92" fillId="0" borderId="0" xfId="0" applyFont="1"/>
    <xf numFmtId="1" fontId="86" fillId="24" borderId="0" xfId="0" applyNumberFormat="1" applyFont="1" applyFill="1"/>
    <xf numFmtId="49" fontId="86" fillId="24" borderId="0" xfId="0" applyNumberFormat="1" applyFont="1" applyFill="1"/>
    <xf numFmtId="0" fontId="86" fillId="24" borderId="0" xfId="0" quotePrefix="1" applyNumberFormat="1" applyFont="1" applyFill="1" applyAlignment="1">
      <alignment horizontal="center"/>
    </xf>
    <xf numFmtId="49" fontId="86" fillId="24" borderId="0" xfId="0" applyNumberFormat="1" applyFont="1" applyFill="1" applyAlignment="1">
      <alignment horizontal="right"/>
    </xf>
    <xf numFmtId="0" fontId="92" fillId="24" borderId="0" xfId="0" applyFont="1" applyFill="1" applyAlignment="1">
      <alignment horizontal="center"/>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lumn heading border A&amp;B" xfId="28"/>
    <cellStyle name="Comma" xfId="29" builtinId="3"/>
    <cellStyle name="Comma 2" xfId="30"/>
    <cellStyle name="Comma 3" xfId="31"/>
    <cellStyle name="Currency" xfId="32" builtinId="4"/>
    <cellStyle name="Currency 2" xfId="33"/>
    <cellStyle name="Explanatory Text" xfId="34" builtinId="53" customBuiltin="1"/>
    <cellStyle name="Good" xfId="35" builtinId="26" customBuiltin="1"/>
    <cellStyle name="Heading 1" xfId="36" builtinId="16" customBuiltin="1"/>
    <cellStyle name="Heading 2" xfId="37" builtinId="17" customBuiltin="1"/>
    <cellStyle name="Heading 3" xfId="38" builtinId="18" customBuiltin="1"/>
    <cellStyle name="Heading 4" xfId="39" builtinId="19" customBuiltin="1"/>
    <cellStyle name="Input" xfId="40" builtinId="20" customBuiltin="1"/>
    <cellStyle name="Linked Cell" xfId="41" builtinId="24" customBuiltin="1"/>
    <cellStyle name="Neutral" xfId="42" builtinId="28" customBuiltin="1"/>
    <cellStyle name="Normal" xfId="0" builtinId="0"/>
    <cellStyle name="Normal 2" xfId="43"/>
    <cellStyle name="Normal 3" xfId="44"/>
    <cellStyle name="Normal 4" xfId="45"/>
    <cellStyle name="Note" xfId="46" builtinId="10" customBuiltin="1"/>
    <cellStyle name="Output" xfId="47" builtinId="21" customBuiltin="1"/>
    <cellStyle name="Percent 2" xfId="48"/>
    <cellStyle name="Percent 3" xfId="49"/>
    <cellStyle name="Title" xfId="50" builtinId="15" customBuiltin="1"/>
    <cellStyle name="title 1" xfId="51"/>
    <cellStyle name="title 2" xfId="52"/>
    <cellStyle name="title 3" xfId="53"/>
    <cellStyle name="Total" xfId="54" builtinId="25" customBuiltin="1"/>
    <cellStyle name="Warning Text" xfId="55" builtinId="11" customBuiltin="1"/>
  </cellStyles>
  <dxfs count="92">
    <dxf>
      <border>
        <left style="thin">
          <color indexed="64"/>
        </left>
        <right style="thin">
          <color indexed="64"/>
        </right>
        <top style="thin">
          <color indexed="64"/>
        </top>
        <bottom style="thin">
          <color indexed="64"/>
        </bottom>
      </border>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13"/>
        </patternFill>
      </fill>
    </dxf>
    <dxf>
      <fill>
        <patternFill>
          <bgColor indexed="13"/>
        </patternFill>
      </fill>
    </dxf>
    <dxf>
      <fill>
        <patternFill>
          <bgColor indexed="46"/>
        </patternFill>
      </fill>
    </dxf>
    <dxf>
      <fill>
        <patternFill>
          <bgColor indexed="13"/>
        </patternFill>
      </fill>
    </dxf>
    <dxf>
      <fill>
        <patternFill>
          <bgColor indexed="13"/>
        </patternFill>
      </fill>
    </dxf>
    <dxf>
      <fill>
        <patternFill>
          <bgColor indexed="15"/>
        </patternFill>
      </fill>
    </dxf>
    <dxf>
      <fill>
        <patternFill>
          <bgColor indexed="15"/>
        </patternFill>
      </fill>
    </dxf>
    <dxf>
      <font>
        <condense val="0"/>
        <extend val="0"/>
        <color indexed="9"/>
      </font>
      <fill>
        <patternFill>
          <bgColor indexed="9"/>
        </patternFill>
      </fill>
    </dxf>
    <dxf>
      <font>
        <condense val="0"/>
        <extend val="0"/>
        <color indexed="9"/>
      </font>
      <fill>
        <patternFill>
          <bgColor indexed="9"/>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13"/>
        </patternFill>
      </fill>
    </dxf>
    <dxf>
      <fill>
        <patternFill>
          <bgColor indexed="13"/>
        </patternFill>
      </fill>
    </dxf>
    <dxf>
      <fill>
        <patternFill>
          <bgColor indexed="46"/>
        </patternFill>
      </fill>
    </dxf>
    <dxf>
      <fill>
        <patternFill>
          <bgColor indexed="13"/>
        </patternFill>
      </fill>
    </dxf>
    <dxf>
      <fill>
        <patternFill>
          <bgColor indexed="13"/>
        </patternFill>
      </fill>
    </dxf>
    <dxf>
      <fill>
        <patternFill>
          <bgColor indexed="15"/>
        </patternFill>
      </fill>
    </dxf>
    <dxf>
      <fill>
        <patternFill>
          <bgColor indexed="15"/>
        </patternFill>
      </fill>
    </dxf>
    <dxf>
      <font>
        <condense val="0"/>
        <extend val="0"/>
        <color indexed="9"/>
      </font>
      <fill>
        <patternFill>
          <bgColor indexed="9"/>
        </patternFill>
      </fill>
    </dxf>
    <dxf>
      <font>
        <condense val="0"/>
        <extend val="0"/>
        <color indexed="9"/>
      </font>
      <fill>
        <patternFill>
          <bgColor indexed="9"/>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13"/>
        </patternFill>
      </fill>
    </dxf>
    <dxf>
      <fill>
        <patternFill>
          <bgColor indexed="13"/>
        </patternFill>
      </fill>
    </dxf>
    <dxf>
      <fill>
        <patternFill>
          <bgColor indexed="46"/>
        </patternFill>
      </fill>
    </dxf>
    <dxf>
      <fill>
        <patternFill>
          <bgColor indexed="13"/>
        </patternFill>
      </fill>
    </dxf>
    <dxf>
      <fill>
        <patternFill>
          <bgColor indexed="13"/>
        </patternFill>
      </fill>
    </dxf>
    <dxf>
      <fill>
        <patternFill>
          <bgColor indexed="15"/>
        </patternFill>
      </fill>
    </dxf>
    <dxf>
      <fill>
        <patternFill>
          <bgColor indexed="1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theme="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val="0"/>
        <i val="0"/>
        <condense val="0"/>
        <extend val="0"/>
        <color indexed="9"/>
      </font>
      <fill>
        <patternFill>
          <bgColor indexed="9"/>
        </patternFill>
      </fill>
      <border>
        <right/>
        <top/>
        <bottom/>
      </border>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9"/>
        </patternFill>
      </fill>
      <border>
        <left/>
        <right/>
        <top/>
        <bottom/>
      </border>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val="0"/>
        <i val="0"/>
        <condense val="0"/>
        <extend val="0"/>
        <color indexed="9"/>
      </font>
      <fill>
        <patternFill>
          <bgColor indexed="9"/>
        </patternFill>
      </fill>
      <border>
        <right/>
        <top/>
        <bottom/>
      </border>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9"/>
        </patternFill>
      </fill>
      <border>
        <left/>
        <right/>
        <top/>
        <bottom/>
      </border>
    </dxf>
    <dxf>
      <font>
        <b val="0"/>
        <i val="0"/>
        <condense val="0"/>
        <extend val="0"/>
        <color indexed="9"/>
      </font>
      <fill>
        <patternFill>
          <bgColor indexed="9"/>
        </patternFill>
      </fill>
      <border>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1" Type="http://schemas.openxmlformats.org/officeDocument/2006/relationships/image" Target="../media/image14.emf"/></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3920889210008"/>
          <c:y val="0.43308677931505646"/>
          <c:w val="0.27391314039612363"/>
          <c:h val="0.26208255743958359"/>
        </c:manualLayout>
      </c:layout>
      <c:scatterChart>
        <c:scatterStyle val="lineMarker"/>
        <c:varyColors val="0"/>
        <c:ser>
          <c:idx val="0"/>
          <c:order val="0"/>
          <c:spPr>
            <a:ln w="19050">
              <a:noFill/>
            </a:ln>
          </c:spPr>
          <c:marker>
            <c:symbol val="diamond"/>
            <c:size val="5"/>
            <c:spPr>
              <a:solidFill>
                <a:srgbClr val="000080"/>
              </a:solidFill>
              <a:ln>
                <a:solidFill>
                  <a:srgbClr val="000080"/>
                </a:solidFill>
                <a:prstDash val="solid"/>
              </a:ln>
            </c:spPr>
          </c:marker>
          <c:dPt>
            <c:idx val="0"/>
            <c:marker>
              <c:symbol val="picture"/>
              <c:spPr>
                <a:blipFill dpi="0" rotWithShape="0">
                  <a:blip xmlns:r="http://schemas.openxmlformats.org/officeDocument/2006/relationships" r:embed="rId1"/>
                  <a:srcRect/>
                  <a:stretch>
                    <a:fillRect/>
                  </a:stretch>
                </a:blipFill>
                <a:ln w="6350">
                  <a:noFill/>
                </a:ln>
              </c:spPr>
            </c:marker>
            <c:bubble3D val="0"/>
          </c:dPt>
          <c:dPt>
            <c:idx val="1"/>
            <c:bubble3D val="0"/>
          </c:dPt>
          <c:xVal>
            <c:numRef>
              <c:f>temp1!$E$34</c:f>
              <c:numCache>
                <c:formatCode>General</c:formatCode>
                <c:ptCount val="1"/>
                <c:pt idx="0">
                  <c:v>5</c:v>
                </c:pt>
              </c:numCache>
            </c:numRef>
          </c:xVal>
          <c:yVal>
            <c:numRef>
              <c:f>temp1!$F$34</c:f>
              <c:numCache>
                <c:formatCode>General</c:formatCode>
                <c:ptCount val="1"/>
                <c:pt idx="0">
                  <c:v>5</c:v>
                </c:pt>
              </c:numCache>
            </c:numRef>
          </c:yVal>
          <c:smooth val="0"/>
        </c:ser>
        <c:dLbls>
          <c:showLegendKey val="0"/>
          <c:showVal val="0"/>
          <c:showCatName val="0"/>
          <c:showSerName val="0"/>
          <c:showPercent val="0"/>
          <c:showBubbleSize val="0"/>
        </c:dLbls>
        <c:axId val="168967072"/>
        <c:axId val="168967464"/>
      </c:scatterChart>
      <c:valAx>
        <c:axId val="168967072"/>
        <c:scaling>
          <c:orientation val="minMax"/>
        </c:scaling>
        <c:delete val="1"/>
        <c:axPos val="b"/>
        <c:numFmt formatCode="General" sourceLinked="1"/>
        <c:majorTickMark val="out"/>
        <c:minorTickMark val="none"/>
        <c:tickLblPos val="nextTo"/>
        <c:crossAx val="168967464"/>
        <c:crosses val="autoZero"/>
        <c:crossBetween val="midCat"/>
      </c:valAx>
      <c:valAx>
        <c:axId val="168967464"/>
        <c:scaling>
          <c:orientation val="minMax"/>
        </c:scaling>
        <c:delete val="1"/>
        <c:axPos val="l"/>
        <c:numFmt formatCode="General" sourceLinked="1"/>
        <c:majorTickMark val="out"/>
        <c:minorTickMark val="none"/>
        <c:tickLblPos val="nextTo"/>
        <c:crossAx val="168967072"/>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2</xdr:col>
      <xdr:colOff>1973580</xdr:colOff>
      <xdr:row>16</xdr:row>
      <xdr:rowOff>121920</xdr:rowOff>
    </xdr:from>
    <xdr:to>
      <xdr:col>3</xdr:col>
      <xdr:colOff>76200</xdr:colOff>
      <xdr:row>16</xdr:row>
      <xdr:rowOff>137160</xdr:rowOff>
    </xdr:to>
    <xdr:sp macro="" textlink="">
      <xdr:nvSpPr>
        <xdr:cNvPr id="3110" name="Line 38"/>
        <xdr:cNvSpPr>
          <a:spLocks noChangeShapeType="1"/>
        </xdr:cNvSpPr>
      </xdr:nvSpPr>
      <xdr:spPr bwMode="auto">
        <a:xfrm>
          <a:off x="5913120" y="3794760"/>
          <a:ext cx="251460" cy="1524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7620</xdr:colOff>
          <xdr:row>6</xdr:row>
          <xdr:rowOff>7620</xdr:rowOff>
        </xdr:from>
        <xdr:to>
          <xdr:col>4</xdr:col>
          <xdr:colOff>563880</xdr:colOff>
          <xdr:row>7</xdr:row>
          <xdr:rowOff>30480</xdr:rowOff>
        </xdr:to>
        <xdr:sp macro="" textlink="">
          <xdr:nvSpPr>
            <xdr:cNvPr id="3116" name="CommandButton1" hidden="1">
              <a:extLst>
                <a:ext uri="{63B3BB69-23CF-44E3-9099-C40C66FF867C}">
                  <a14:compatExt spid="_x0000_s3116"/>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xdr:row>
          <xdr:rowOff>7620</xdr:rowOff>
        </xdr:from>
        <xdr:to>
          <xdr:col>7</xdr:col>
          <xdr:colOff>7620</xdr:colOff>
          <xdr:row>7</xdr:row>
          <xdr:rowOff>22860</xdr:rowOff>
        </xdr:to>
        <xdr:sp macro="" textlink="">
          <xdr:nvSpPr>
            <xdr:cNvPr id="3118" name="CommandButton2" hidden="1">
              <a:extLst>
                <a:ext uri="{63B3BB69-23CF-44E3-9099-C40C66FF867C}">
                  <a14:compatExt spid="_x0000_s3118"/>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495300</xdr:colOff>
      <xdr:row>5</xdr:row>
      <xdr:rowOff>7620</xdr:rowOff>
    </xdr:from>
    <xdr:to>
      <xdr:col>8</xdr:col>
      <xdr:colOff>99060</xdr:colOff>
      <xdr:row>23</xdr:row>
      <xdr:rowOff>190500</xdr:rowOff>
    </xdr:to>
    <xdr:grpSp>
      <xdr:nvGrpSpPr>
        <xdr:cNvPr id="1073" name="Group 49"/>
        <xdr:cNvGrpSpPr>
          <a:grpSpLocks/>
        </xdr:cNvGrpSpPr>
      </xdr:nvGrpSpPr>
      <xdr:grpSpPr bwMode="auto">
        <a:xfrm>
          <a:off x="4051300" y="1176020"/>
          <a:ext cx="4419600" cy="4439920"/>
          <a:chOff x="412" y="122"/>
          <a:chExt cx="448" cy="456"/>
        </a:xfrm>
      </xdr:grpSpPr>
      <xdr:pic>
        <xdr:nvPicPr>
          <xdr:cNvPr id="1074" name="Picture 5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0" y="386"/>
            <a:ext cx="110" cy="10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075" name="Picture 51"/>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2" y="385"/>
            <a:ext cx="106" cy="10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076" name="Picture 5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 y="485"/>
            <a:ext cx="75" cy="9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077" name="Picture 53" descr="PlainBucket wMoney"/>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7" y="122"/>
            <a:ext cx="334" cy="4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1341120</xdr:colOff>
      <xdr:row>23</xdr:row>
      <xdr:rowOff>7620</xdr:rowOff>
    </xdr:from>
    <xdr:to>
      <xdr:col>6</xdr:col>
      <xdr:colOff>1607820</xdr:colOff>
      <xdr:row>24</xdr:row>
      <xdr:rowOff>198120</xdr:rowOff>
    </xdr:to>
    <xdr:sp macro="" textlink="">
      <xdr:nvSpPr>
        <xdr:cNvPr id="1040" name="AutoShape 16"/>
        <xdr:cNvSpPr>
          <a:spLocks noChangeArrowheads="1"/>
        </xdr:cNvSpPr>
      </xdr:nvSpPr>
      <xdr:spPr bwMode="auto">
        <a:xfrm>
          <a:off x="6118860" y="5326380"/>
          <a:ext cx="266700" cy="419100"/>
        </a:xfrm>
        <a:prstGeom prst="downArrow">
          <a:avLst>
            <a:gd name="adj1" fmla="val 48148"/>
            <a:gd name="adj2" fmla="val 47827"/>
          </a:avLst>
        </a:prstGeom>
        <a:solidFill>
          <a:srgbClr xmlns:mc="http://schemas.openxmlformats.org/markup-compatibility/2006" xmlns:a14="http://schemas.microsoft.com/office/drawing/2010/main" val="0000FF" mc:Ignorable="a14" a14:legacySpreadsheetColorIndex="12"/>
        </a:solidFill>
        <a:ln w="12700">
          <a:solidFill>
            <a:srgbClr xmlns:mc="http://schemas.openxmlformats.org/markup-compatibility/2006" xmlns:a14="http://schemas.microsoft.com/office/drawing/2010/main" val="0000FF" mc:Ignorable="a14" a14:legacySpreadsheetColorIndex="12"/>
          </a:solidFill>
          <a:miter lim="800000"/>
          <a:headEnd/>
          <a:tailEnd/>
        </a:ln>
      </xdr:spPr>
    </xdr:sp>
    <xdr:clientData/>
  </xdr:twoCellAnchor>
  <xdr:twoCellAnchor>
    <xdr:from>
      <xdr:col>4</xdr:col>
      <xdr:colOff>487680</xdr:colOff>
      <xdr:row>19</xdr:row>
      <xdr:rowOff>449580</xdr:rowOff>
    </xdr:from>
    <xdr:to>
      <xdr:col>5</xdr:col>
      <xdr:colOff>137160</xdr:colOff>
      <xdr:row>20</xdr:row>
      <xdr:rowOff>144780</xdr:rowOff>
    </xdr:to>
    <xdr:sp macro="" textlink="">
      <xdr:nvSpPr>
        <xdr:cNvPr id="1038" name="AutoShape 14"/>
        <xdr:cNvSpPr>
          <a:spLocks noChangeArrowheads="1"/>
        </xdr:cNvSpPr>
      </xdr:nvSpPr>
      <xdr:spPr bwMode="auto">
        <a:xfrm>
          <a:off x="4046220" y="4610100"/>
          <a:ext cx="259080" cy="167640"/>
        </a:xfrm>
        <a:prstGeom prst="downArrow">
          <a:avLst>
            <a:gd name="adj1" fmla="val 48148"/>
            <a:gd name="adj2" fmla="val 30435"/>
          </a:avLst>
        </a:prstGeom>
        <a:solidFill>
          <a:srgbClr xmlns:mc="http://schemas.openxmlformats.org/markup-compatibility/2006" xmlns:a14="http://schemas.microsoft.com/office/drawing/2010/main" val="0000FF" mc:Ignorable="a14" a14:legacySpreadsheetColorIndex="12"/>
        </a:solidFill>
        <a:ln w="12700">
          <a:solidFill>
            <a:srgbClr xmlns:mc="http://schemas.openxmlformats.org/markup-compatibility/2006" xmlns:a14="http://schemas.microsoft.com/office/drawing/2010/main" val="0000FF" mc:Ignorable="a14" a14:legacySpreadsheetColorIndex="12"/>
          </a:solidFill>
          <a:miter lim="800000"/>
          <a:headEnd/>
          <a:tailEnd/>
        </a:ln>
      </xdr:spPr>
    </xdr:sp>
    <xdr:clientData/>
  </xdr:twoCellAnchor>
  <xdr:twoCellAnchor>
    <xdr:from>
      <xdr:col>7</xdr:col>
      <xdr:colOff>464820</xdr:colOff>
      <xdr:row>19</xdr:row>
      <xdr:rowOff>457200</xdr:rowOff>
    </xdr:from>
    <xdr:to>
      <xdr:col>8</xdr:col>
      <xdr:colOff>114300</xdr:colOff>
      <xdr:row>20</xdr:row>
      <xdr:rowOff>152400</xdr:rowOff>
    </xdr:to>
    <xdr:sp macro="" textlink="">
      <xdr:nvSpPr>
        <xdr:cNvPr id="1039" name="AutoShape 15"/>
        <xdr:cNvSpPr>
          <a:spLocks noChangeArrowheads="1"/>
        </xdr:cNvSpPr>
      </xdr:nvSpPr>
      <xdr:spPr bwMode="auto">
        <a:xfrm>
          <a:off x="8161020" y="4617720"/>
          <a:ext cx="259080" cy="167640"/>
        </a:xfrm>
        <a:prstGeom prst="downArrow">
          <a:avLst>
            <a:gd name="adj1" fmla="val 48148"/>
            <a:gd name="adj2" fmla="val 30435"/>
          </a:avLst>
        </a:prstGeom>
        <a:solidFill>
          <a:srgbClr xmlns:mc="http://schemas.openxmlformats.org/markup-compatibility/2006" xmlns:a14="http://schemas.microsoft.com/office/drawing/2010/main" val="0000FF" mc:Ignorable="a14" a14:legacySpreadsheetColorIndex="12"/>
        </a:solidFill>
        <a:ln w="12700">
          <a:solidFill>
            <a:srgbClr xmlns:mc="http://schemas.openxmlformats.org/markup-compatibility/2006" xmlns:a14="http://schemas.microsoft.com/office/drawing/2010/main" val="0000FF" mc:Ignorable="a14" a14:legacySpreadsheetColorIndex="12"/>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13</xdr:col>
          <xdr:colOff>7620</xdr:colOff>
          <xdr:row>0</xdr:row>
          <xdr:rowOff>38100</xdr:rowOff>
        </xdr:from>
        <xdr:to>
          <xdr:col>14</xdr:col>
          <xdr:colOff>556260</xdr:colOff>
          <xdr:row>1</xdr:row>
          <xdr:rowOff>38100</xdr:rowOff>
        </xdr:to>
        <xdr:sp macro="" textlink="">
          <xdr:nvSpPr>
            <xdr:cNvPr id="1070" name="CommandButton1" hidden="1">
              <a:extLst>
                <a:ext uri="{63B3BB69-23CF-44E3-9099-C40C66FF867C}">
                  <a14:compatExt spid="_x0000_s107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twoCellAnchor>
    <xdr:from>
      <xdr:col>3</xdr:col>
      <xdr:colOff>203200</xdr:colOff>
      <xdr:row>19</xdr:row>
      <xdr:rowOff>76200</xdr:rowOff>
    </xdr:from>
    <xdr:to>
      <xdr:col>4</xdr:col>
      <xdr:colOff>76200</xdr:colOff>
      <xdr:row>26</xdr:row>
      <xdr:rowOff>196850</xdr:rowOff>
    </xdr:to>
    <xdr:sp macro="" textlink="">
      <xdr:nvSpPr>
        <xdr:cNvPr id="2" name="Bent Arrow 1"/>
        <xdr:cNvSpPr/>
      </xdr:nvSpPr>
      <xdr:spPr>
        <a:xfrm rot="16200000">
          <a:off x="2441575" y="5102225"/>
          <a:ext cx="1974850" cy="279400"/>
        </a:xfrm>
        <a:prstGeom prst="bentArrow">
          <a:avLst>
            <a:gd name="adj1" fmla="val 25000"/>
            <a:gd name="adj2" fmla="val 32000"/>
            <a:gd name="adj3" fmla="val 25000"/>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144780</xdr:colOff>
      <xdr:row>6</xdr:row>
      <xdr:rowOff>38100</xdr:rowOff>
    </xdr:from>
    <xdr:to>
      <xdr:col>10</xdr:col>
      <xdr:colOff>45720</xdr:colOff>
      <xdr:row>17</xdr:row>
      <xdr:rowOff>83820</xdr:rowOff>
    </xdr:to>
    <xdr:grpSp>
      <xdr:nvGrpSpPr>
        <xdr:cNvPr id="6175" name="Group 31"/>
        <xdr:cNvGrpSpPr>
          <a:grpSpLocks/>
        </xdr:cNvGrpSpPr>
      </xdr:nvGrpSpPr>
      <xdr:grpSpPr bwMode="auto">
        <a:xfrm>
          <a:off x="4696460" y="1501140"/>
          <a:ext cx="2766060" cy="2484120"/>
          <a:chOff x="480" y="156"/>
          <a:chExt cx="265" cy="255"/>
        </a:xfrm>
      </xdr:grpSpPr>
      <xdr:pic>
        <xdr:nvPicPr>
          <xdr:cNvPr id="6176" name="Picture 3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4" y="307"/>
            <a:ext cx="61" cy="6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177" name="Picture 33"/>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 y="307"/>
            <a:ext cx="65"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nvGrpSpPr>
          <xdr:cNvPr id="6178" name="Group 34"/>
          <xdr:cNvGrpSpPr>
            <a:grpSpLocks/>
          </xdr:cNvGrpSpPr>
        </xdr:nvGrpSpPr>
        <xdr:grpSpPr bwMode="auto">
          <a:xfrm>
            <a:off x="513" y="156"/>
            <a:ext cx="203" cy="255"/>
            <a:chOff x="1439" y="337"/>
            <a:chExt cx="334" cy="456"/>
          </a:xfrm>
        </xdr:grpSpPr>
        <xdr:pic>
          <xdr:nvPicPr>
            <xdr:cNvPr id="617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71" y="700"/>
              <a:ext cx="75" cy="9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180" name="Picture 36" descr="PlainBucket wMoney"/>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39" y="337"/>
              <a:ext cx="334" cy="4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81" name="Rectangle 37"/>
            <xdr:cNvSpPr>
              <a:spLocks noChangeArrowheads="1"/>
            </xdr:cNvSpPr>
          </xdr:nvSpPr>
          <xdr:spPr bwMode="auto">
            <a:xfrm>
              <a:off x="1596" y="753"/>
              <a:ext cx="26" cy="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twoCellAnchor>
    <xdr:from>
      <xdr:col>7</xdr:col>
      <xdr:colOff>579120</xdr:colOff>
      <xdr:row>17</xdr:row>
      <xdr:rowOff>7620</xdr:rowOff>
    </xdr:from>
    <xdr:to>
      <xdr:col>8</xdr:col>
      <xdr:colOff>91440</xdr:colOff>
      <xdr:row>18</xdr:row>
      <xdr:rowOff>0</xdr:rowOff>
    </xdr:to>
    <xdr:sp macro="" textlink="">
      <xdr:nvSpPr>
        <xdr:cNvPr id="6148" name="AutoShape 4"/>
        <xdr:cNvSpPr>
          <a:spLocks noChangeArrowheads="1"/>
        </xdr:cNvSpPr>
      </xdr:nvSpPr>
      <xdr:spPr bwMode="auto">
        <a:xfrm>
          <a:off x="5974080" y="3832860"/>
          <a:ext cx="129540" cy="220980"/>
        </a:xfrm>
        <a:prstGeom prst="downArrow">
          <a:avLst>
            <a:gd name="adj1" fmla="val 48148"/>
            <a:gd name="adj2" fmla="val 51919"/>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sp>
    <xdr:clientData/>
  </xdr:twoCellAnchor>
  <xdr:twoCellAnchor>
    <xdr:from>
      <xdr:col>6</xdr:col>
      <xdr:colOff>167640</xdr:colOff>
      <xdr:row>15</xdr:row>
      <xdr:rowOff>83820</xdr:rowOff>
    </xdr:from>
    <xdr:to>
      <xdr:col>6</xdr:col>
      <xdr:colOff>281940</xdr:colOff>
      <xdr:row>16</xdr:row>
      <xdr:rowOff>15240</xdr:rowOff>
    </xdr:to>
    <xdr:sp macro="" textlink="">
      <xdr:nvSpPr>
        <xdr:cNvPr id="6149" name="AutoShape 5"/>
        <xdr:cNvSpPr>
          <a:spLocks noChangeArrowheads="1"/>
        </xdr:cNvSpPr>
      </xdr:nvSpPr>
      <xdr:spPr bwMode="auto">
        <a:xfrm>
          <a:off x="4716780" y="3451860"/>
          <a:ext cx="114300" cy="160020"/>
        </a:xfrm>
        <a:prstGeom prst="downArrow">
          <a:avLst>
            <a:gd name="adj1" fmla="val 48148"/>
            <a:gd name="adj2" fmla="val 42609"/>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sp>
    <xdr:clientData/>
  </xdr:twoCellAnchor>
  <xdr:twoCellAnchor>
    <xdr:from>
      <xdr:col>9</xdr:col>
      <xdr:colOff>548640</xdr:colOff>
      <xdr:row>15</xdr:row>
      <xdr:rowOff>106680</xdr:rowOff>
    </xdr:from>
    <xdr:to>
      <xdr:col>10</xdr:col>
      <xdr:colOff>45720</xdr:colOff>
      <xdr:row>16</xdr:row>
      <xdr:rowOff>38100</xdr:rowOff>
    </xdr:to>
    <xdr:sp macro="" textlink="">
      <xdr:nvSpPr>
        <xdr:cNvPr id="6150" name="AutoShape 6"/>
        <xdr:cNvSpPr>
          <a:spLocks noChangeArrowheads="1"/>
        </xdr:cNvSpPr>
      </xdr:nvSpPr>
      <xdr:spPr bwMode="auto">
        <a:xfrm>
          <a:off x="7178040" y="3474720"/>
          <a:ext cx="114300" cy="160020"/>
        </a:xfrm>
        <a:prstGeom prst="downArrow">
          <a:avLst>
            <a:gd name="adj1" fmla="val 48148"/>
            <a:gd name="adj2" fmla="val 42609"/>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sp>
    <xdr:clientData/>
  </xdr:twoCellAnchor>
  <xdr:twoCellAnchor>
    <xdr:from>
      <xdr:col>6</xdr:col>
      <xdr:colOff>167640</xdr:colOff>
      <xdr:row>30</xdr:row>
      <xdr:rowOff>60960</xdr:rowOff>
    </xdr:from>
    <xdr:to>
      <xdr:col>6</xdr:col>
      <xdr:colOff>281940</xdr:colOff>
      <xdr:row>31</xdr:row>
      <xdr:rowOff>30480</xdr:rowOff>
    </xdr:to>
    <xdr:sp macro="" textlink="">
      <xdr:nvSpPr>
        <xdr:cNvPr id="6155" name="AutoShape 11"/>
        <xdr:cNvSpPr>
          <a:spLocks noChangeArrowheads="1"/>
        </xdr:cNvSpPr>
      </xdr:nvSpPr>
      <xdr:spPr bwMode="auto">
        <a:xfrm>
          <a:off x="4716780" y="6858000"/>
          <a:ext cx="114300" cy="190500"/>
        </a:xfrm>
        <a:prstGeom prst="downArrow">
          <a:avLst>
            <a:gd name="adj1" fmla="val 48148"/>
            <a:gd name="adj2" fmla="val 50725"/>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sp>
    <xdr:clientData/>
  </xdr:twoCellAnchor>
  <xdr:twoCellAnchor>
    <xdr:from>
      <xdr:col>9</xdr:col>
      <xdr:colOff>548640</xdr:colOff>
      <xdr:row>30</xdr:row>
      <xdr:rowOff>83820</xdr:rowOff>
    </xdr:from>
    <xdr:to>
      <xdr:col>10</xdr:col>
      <xdr:colOff>45720</xdr:colOff>
      <xdr:row>31</xdr:row>
      <xdr:rowOff>45720</xdr:rowOff>
    </xdr:to>
    <xdr:sp macro="" textlink="">
      <xdr:nvSpPr>
        <xdr:cNvPr id="6156" name="AutoShape 12"/>
        <xdr:cNvSpPr>
          <a:spLocks noChangeArrowheads="1"/>
        </xdr:cNvSpPr>
      </xdr:nvSpPr>
      <xdr:spPr bwMode="auto">
        <a:xfrm>
          <a:off x="7178040" y="6880860"/>
          <a:ext cx="114300" cy="182880"/>
        </a:xfrm>
        <a:prstGeom prst="downArrow">
          <a:avLst>
            <a:gd name="adj1" fmla="val 48148"/>
            <a:gd name="adj2" fmla="val 48696"/>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sp>
    <xdr:clientData/>
  </xdr:twoCellAnchor>
  <xdr:twoCellAnchor editAs="oneCell">
    <xdr:from>
      <xdr:col>17</xdr:col>
      <xdr:colOff>182880</xdr:colOff>
      <xdr:row>35</xdr:row>
      <xdr:rowOff>38100</xdr:rowOff>
    </xdr:from>
    <xdr:to>
      <xdr:col>17</xdr:col>
      <xdr:colOff>495300</xdr:colOff>
      <xdr:row>37</xdr:row>
      <xdr:rowOff>129540</xdr:rowOff>
    </xdr:to>
    <xdr:pic>
      <xdr:nvPicPr>
        <xdr:cNvPr id="6167" name="Bucket" hidden="1"/>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41780" y="7917180"/>
          <a:ext cx="312420" cy="4572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editAs="oneCell">
        <xdr:from>
          <xdr:col>14</xdr:col>
          <xdr:colOff>30480</xdr:colOff>
          <xdr:row>0</xdr:row>
          <xdr:rowOff>45720</xdr:rowOff>
        </xdr:from>
        <xdr:to>
          <xdr:col>15</xdr:col>
          <xdr:colOff>655320</xdr:colOff>
          <xdr:row>1</xdr:row>
          <xdr:rowOff>45720</xdr:rowOff>
        </xdr:to>
        <xdr:sp macro="" textlink="">
          <xdr:nvSpPr>
            <xdr:cNvPr id="6168" name="CommandButton1" hidden="1">
              <a:extLst>
                <a:ext uri="{63B3BB69-23CF-44E3-9099-C40C66FF867C}">
                  <a14:compatExt spid="_x0000_s6168"/>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twoCellAnchor>
    <xdr:from>
      <xdr:col>6</xdr:col>
      <xdr:colOff>144780</xdr:colOff>
      <xdr:row>21</xdr:row>
      <xdr:rowOff>160020</xdr:rowOff>
    </xdr:from>
    <xdr:to>
      <xdr:col>10</xdr:col>
      <xdr:colOff>45720</xdr:colOff>
      <xdr:row>32</xdr:row>
      <xdr:rowOff>76200</xdr:rowOff>
    </xdr:to>
    <xdr:grpSp>
      <xdr:nvGrpSpPr>
        <xdr:cNvPr id="6182" name="Group 38"/>
        <xdr:cNvGrpSpPr>
          <a:grpSpLocks/>
        </xdr:cNvGrpSpPr>
      </xdr:nvGrpSpPr>
      <xdr:grpSpPr bwMode="auto">
        <a:xfrm>
          <a:off x="4696460" y="4996180"/>
          <a:ext cx="2766060" cy="2466340"/>
          <a:chOff x="480" y="156"/>
          <a:chExt cx="265" cy="255"/>
        </a:xfrm>
      </xdr:grpSpPr>
      <xdr:pic>
        <xdr:nvPicPr>
          <xdr:cNvPr id="6183" name="Picture 39"/>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4" y="307"/>
            <a:ext cx="61" cy="6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184" name="Picture 40"/>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 y="307"/>
            <a:ext cx="65"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nvGrpSpPr>
          <xdr:cNvPr id="6185" name="Group 41"/>
          <xdr:cNvGrpSpPr>
            <a:grpSpLocks/>
          </xdr:cNvGrpSpPr>
        </xdr:nvGrpSpPr>
        <xdr:grpSpPr bwMode="auto">
          <a:xfrm>
            <a:off x="513" y="156"/>
            <a:ext cx="203" cy="255"/>
            <a:chOff x="1439" y="337"/>
            <a:chExt cx="334" cy="456"/>
          </a:xfrm>
        </xdr:grpSpPr>
        <xdr:pic>
          <xdr:nvPicPr>
            <xdr:cNvPr id="618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71" y="700"/>
              <a:ext cx="75" cy="9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187" name="Picture 43" descr="PlainBucket wMoney"/>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39" y="337"/>
              <a:ext cx="334" cy="4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88" name="Rectangle 44"/>
            <xdr:cNvSpPr>
              <a:spLocks noChangeArrowheads="1"/>
            </xdr:cNvSpPr>
          </xdr:nvSpPr>
          <xdr:spPr bwMode="auto">
            <a:xfrm>
              <a:off x="1596" y="753"/>
              <a:ext cx="26" cy="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twoCellAnchor>
    <xdr:from>
      <xdr:col>7</xdr:col>
      <xdr:colOff>579120</xdr:colOff>
      <xdr:row>31</xdr:row>
      <xdr:rowOff>213360</xdr:rowOff>
    </xdr:from>
    <xdr:to>
      <xdr:col>8</xdr:col>
      <xdr:colOff>106680</xdr:colOff>
      <xdr:row>33</xdr:row>
      <xdr:rowOff>0</xdr:rowOff>
    </xdr:to>
    <xdr:sp macro="" textlink="">
      <xdr:nvSpPr>
        <xdr:cNvPr id="6157" name="AutoShape 13"/>
        <xdr:cNvSpPr>
          <a:spLocks noChangeArrowheads="1"/>
        </xdr:cNvSpPr>
      </xdr:nvSpPr>
      <xdr:spPr bwMode="auto">
        <a:xfrm>
          <a:off x="5974080" y="7231380"/>
          <a:ext cx="144780" cy="236220"/>
        </a:xfrm>
        <a:prstGeom prst="downArrow">
          <a:avLst>
            <a:gd name="adj1" fmla="val 48148"/>
            <a:gd name="adj2" fmla="val 49657"/>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sp>
    <xdr:clientData/>
  </xdr:twoCellAnchor>
  <xdr:twoCellAnchor>
    <xdr:from>
      <xdr:col>3</xdr:col>
      <xdr:colOff>152400</xdr:colOff>
      <xdr:row>19</xdr:row>
      <xdr:rowOff>38100</xdr:rowOff>
    </xdr:from>
    <xdr:to>
      <xdr:col>5</xdr:col>
      <xdr:colOff>25400</xdr:colOff>
      <xdr:row>20</xdr:row>
      <xdr:rowOff>190500</xdr:rowOff>
    </xdr:to>
    <xdr:sp macro="" textlink="">
      <xdr:nvSpPr>
        <xdr:cNvPr id="24" name="Bent Arrow 23"/>
        <xdr:cNvSpPr/>
      </xdr:nvSpPr>
      <xdr:spPr>
        <a:xfrm rot="16200000">
          <a:off x="3479800" y="4089400"/>
          <a:ext cx="381000" cy="863600"/>
        </a:xfrm>
        <a:prstGeom prst="bentArrow">
          <a:avLst>
            <a:gd name="adj1" fmla="val 25000"/>
            <a:gd name="adj2" fmla="val 32000"/>
            <a:gd name="adj3" fmla="val 25000"/>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xdr:col>
      <xdr:colOff>152400</xdr:colOff>
      <xdr:row>34</xdr:row>
      <xdr:rowOff>12700</xdr:rowOff>
    </xdr:from>
    <xdr:to>
      <xdr:col>5</xdr:col>
      <xdr:colOff>25400</xdr:colOff>
      <xdr:row>36</xdr:row>
      <xdr:rowOff>0</xdr:rowOff>
    </xdr:to>
    <xdr:sp macro="" textlink="">
      <xdr:nvSpPr>
        <xdr:cNvPr id="25" name="Bent Arrow 24"/>
        <xdr:cNvSpPr/>
      </xdr:nvSpPr>
      <xdr:spPr>
        <a:xfrm rot="16200000">
          <a:off x="3479800" y="7493000"/>
          <a:ext cx="381000" cy="863600"/>
        </a:xfrm>
        <a:prstGeom prst="bentArrow">
          <a:avLst>
            <a:gd name="adj1" fmla="val 25000"/>
            <a:gd name="adj2" fmla="val 32000"/>
            <a:gd name="adj3" fmla="val 25000"/>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365760</xdr:colOff>
      <xdr:row>38</xdr:row>
      <xdr:rowOff>68580</xdr:rowOff>
    </xdr:from>
    <xdr:to>
      <xdr:col>6</xdr:col>
      <xdr:colOff>1965960</xdr:colOff>
      <xdr:row>62</xdr:row>
      <xdr:rowOff>144780</xdr:rowOff>
    </xdr:to>
    <xdr:graphicFrame macro="">
      <xdr:nvGraphicFramePr>
        <xdr:cNvPr id="206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373380</xdr:colOff>
      <xdr:row>6</xdr:row>
      <xdr:rowOff>76200</xdr:rowOff>
    </xdr:from>
    <xdr:to>
      <xdr:col>12</xdr:col>
      <xdr:colOff>114300</xdr:colOff>
      <xdr:row>25</xdr:row>
      <xdr:rowOff>68580</xdr:rowOff>
    </xdr:to>
    <xdr:pic>
      <xdr:nvPicPr>
        <xdr:cNvPr id="2057" name="Picture 9" descr="bucket1"/>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49440" y="1082040"/>
          <a:ext cx="2788920" cy="3794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137160</xdr:colOff>
      <xdr:row>6</xdr:row>
      <xdr:rowOff>99060</xdr:rowOff>
    </xdr:from>
    <xdr:to>
      <xdr:col>7</xdr:col>
      <xdr:colOff>106680</xdr:colOff>
      <xdr:row>27</xdr:row>
      <xdr:rowOff>30480</xdr:rowOff>
    </xdr:to>
    <xdr:pic>
      <xdr:nvPicPr>
        <xdr:cNvPr id="2058" name="Picture 10"/>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94760" y="1104900"/>
          <a:ext cx="2887980" cy="40690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22860</xdr:colOff>
      <xdr:row>0</xdr:row>
      <xdr:rowOff>30480</xdr:rowOff>
    </xdr:from>
    <xdr:to>
      <xdr:col>6</xdr:col>
      <xdr:colOff>175260</xdr:colOff>
      <xdr:row>11</xdr:row>
      <xdr:rowOff>129540</xdr:rowOff>
    </xdr:to>
    <xdr:pic>
      <xdr:nvPicPr>
        <xdr:cNvPr id="2061" name="Picture 13" descr="cash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2460" y="30480"/>
          <a:ext cx="3200400"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2430780</xdr:colOff>
      <xdr:row>30</xdr:row>
      <xdr:rowOff>60960</xdr:rowOff>
    </xdr:from>
    <xdr:to>
      <xdr:col>11</xdr:col>
      <xdr:colOff>121920</xdr:colOff>
      <xdr:row>55</xdr:row>
      <xdr:rowOff>45720</xdr:rowOff>
    </xdr:to>
    <xdr:sp macro="" textlink="">
      <xdr:nvSpPr>
        <xdr:cNvPr id="2064" name="Text Box 16"/>
        <xdr:cNvSpPr txBox="1">
          <a:spLocks noChangeArrowheads="1"/>
        </xdr:cNvSpPr>
      </xdr:nvSpPr>
      <xdr:spPr bwMode="auto">
        <a:xfrm>
          <a:off x="6088380" y="5760720"/>
          <a:ext cx="3048000" cy="41757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Arial"/>
              <a:cs typeface="Arial"/>
            </a:rPr>
            <a:t>The chart is an XY scatter chart. It contains a single series with J3:K11 as its data source.</a:t>
          </a:r>
        </a:p>
        <a:p>
          <a:pPr algn="l" rtl="0">
            <a:defRPr sz="1000"/>
          </a:pPr>
          <a:r>
            <a:rPr lang="en-US" sz="1000" b="0" i="0" u="none" strike="noStrike" baseline="0">
              <a:solidFill>
                <a:srgbClr val="000000"/>
              </a:solidFill>
              <a:latin typeface="Arial"/>
              <a:cs typeface="Arial"/>
            </a:rPr>
            <a:t>Both axis have a scale 0 - 10 with line and tick marks set to none.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To populate the chart with the pictures you,</a:t>
          </a:r>
        </a:p>
        <a:p>
          <a:pPr algn="l" rtl="0">
            <a:defRPr sz="1000"/>
          </a:pPr>
          <a:r>
            <a:rPr lang="en-US" sz="1000" b="0" i="0" u="none" strike="noStrike" baseline="0">
              <a:solidFill>
                <a:srgbClr val="000000"/>
              </a:solidFill>
              <a:latin typeface="Arial"/>
              <a:cs typeface="Arial"/>
            </a:rPr>
            <a:t>1. copy the appropriate picture</a:t>
          </a:r>
        </a:p>
        <a:p>
          <a:pPr algn="l" rtl="0">
            <a:defRPr sz="1000"/>
          </a:pPr>
          <a:r>
            <a:rPr lang="en-US" sz="1000" b="0" i="0" u="none" strike="noStrike" baseline="0">
              <a:solidFill>
                <a:srgbClr val="000000"/>
              </a:solidFill>
              <a:latin typeface="Arial"/>
              <a:cs typeface="Arial"/>
            </a:rPr>
            <a:t>2. select the corresponding name in the list, this will bring the matching data point to the center of the chart</a:t>
          </a:r>
        </a:p>
        <a:p>
          <a:pPr algn="l" rtl="0">
            <a:defRPr sz="1000"/>
          </a:pPr>
          <a:r>
            <a:rPr lang="en-US" sz="1000" b="0" i="0" u="none" strike="noStrike" baseline="0">
              <a:solidFill>
                <a:srgbClr val="000000"/>
              </a:solidFill>
              <a:latin typeface="Arial"/>
              <a:cs typeface="Arial"/>
            </a:rPr>
            <a:t>3. click the data point once to select all data points</a:t>
          </a:r>
        </a:p>
        <a:p>
          <a:pPr algn="l" rtl="0">
            <a:defRPr sz="1000"/>
          </a:pPr>
          <a:r>
            <a:rPr lang="en-US" sz="1000" b="0" i="0" u="none" strike="noStrike" baseline="0">
              <a:solidFill>
                <a:srgbClr val="000000"/>
              </a:solidFill>
              <a:latin typeface="Arial"/>
              <a:cs typeface="Arial"/>
            </a:rPr>
            <a:t>4. click the data point again to select specific data point</a:t>
          </a:r>
        </a:p>
        <a:p>
          <a:pPr algn="l" rtl="0">
            <a:defRPr sz="1000"/>
          </a:pPr>
          <a:r>
            <a:rPr lang="en-US" sz="1000" b="0" i="0" u="none" strike="noStrike" baseline="0">
              <a:solidFill>
                <a:srgbClr val="000000"/>
              </a:solidFill>
              <a:latin typeface="Arial"/>
              <a:cs typeface="Arial"/>
            </a:rPr>
            <a:t>5. paste picture on data point</a:t>
          </a:r>
        </a:p>
        <a:p>
          <a:pPr algn="l" rtl="0">
            <a:defRPr sz="1000"/>
          </a:pPr>
          <a:r>
            <a:rPr lang="en-US" sz="1000" b="0" i="0" u="none" strike="noStrike" baseline="0">
              <a:solidFill>
                <a:srgbClr val="000000"/>
              </a:solidFill>
              <a:latin typeface="Arial"/>
              <a:cs typeface="Arial"/>
            </a:rPr>
            <a:t>Repeat for all items, this can be automatedwith a macro.</a:t>
          </a:r>
        </a:p>
        <a:p>
          <a:pPr algn="l" rtl="0">
            <a:defRPr sz="1000"/>
          </a:pPr>
          <a:r>
            <a:rPr lang="en-US" sz="1000" b="0" i="0" u="none" strike="noStrike" baseline="0">
              <a:solidFill>
                <a:srgbClr val="000000"/>
              </a:solidFill>
              <a:latin typeface="Arial"/>
              <a:cs typeface="Arial"/>
            </a:rPr>
            <a:t>Once this is done the pictures that appear on the worksheet can be deleted or stored in a separate workbook if required.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description is obtained by creating a textbox within the chart and linking the contents to the named range Description.</a:t>
          </a:r>
        </a:p>
      </xdr:txBody>
    </xdr:sp>
    <xdr:clientData/>
  </xdr:twoCellAnchor>
  <xdr:twoCellAnchor>
    <xdr:from>
      <xdr:col>6</xdr:col>
      <xdr:colOff>2446020</xdr:colOff>
      <xdr:row>25</xdr:row>
      <xdr:rowOff>7620</xdr:rowOff>
    </xdr:from>
    <xdr:to>
      <xdr:col>11</xdr:col>
      <xdr:colOff>144780</xdr:colOff>
      <xdr:row>29</xdr:row>
      <xdr:rowOff>160020</xdr:rowOff>
    </xdr:to>
    <xdr:sp macro="" textlink="">
      <xdr:nvSpPr>
        <xdr:cNvPr id="2065" name="Text Box 17"/>
        <xdr:cNvSpPr txBox="1">
          <a:spLocks noChangeArrowheads="1"/>
        </xdr:cNvSpPr>
      </xdr:nvSpPr>
      <xdr:spPr bwMode="auto">
        <a:xfrm>
          <a:off x="6103620" y="4815840"/>
          <a:ext cx="3055620" cy="876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Arial"/>
              <a:cs typeface="Arial"/>
            </a:rPr>
            <a:t>The table above contains the XY value for each data point. The values are derived from formula that cause all of the points except the current employee to be plotted of the edge of the chart.</a:t>
          </a:r>
        </a:p>
      </xdr:txBody>
    </xdr:sp>
    <xdr:clientData/>
  </xdr:twoCellAnchor>
  <xdr:twoCellAnchor editAs="oneCell">
    <xdr:from>
      <xdr:col>11</xdr:col>
      <xdr:colOff>259080</xdr:colOff>
      <xdr:row>41</xdr:row>
      <xdr:rowOff>38100</xdr:rowOff>
    </xdr:from>
    <xdr:to>
      <xdr:col>16</xdr:col>
      <xdr:colOff>327660</xdr:colOff>
      <xdr:row>53</xdr:row>
      <xdr:rowOff>60960</xdr:rowOff>
    </xdr:to>
    <xdr:pic>
      <xdr:nvPicPr>
        <xdr:cNvPr id="2066" name="Picture 1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73540" y="7581900"/>
          <a:ext cx="3116580" cy="20345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17</xdr:col>
      <xdr:colOff>350520</xdr:colOff>
      <xdr:row>47</xdr:row>
      <xdr:rowOff>160020</xdr:rowOff>
    </xdr:from>
    <xdr:to>
      <xdr:col>25</xdr:col>
      <xdr:colOff>556260</xdr:colOff>
      <xdr:row>66</xdr:row>
      <xdr:rowOff>30480</xdr:rowOff>
    </xdr:to>
    <xdr:pic>
      <xdr:nvPicPr>
        <xdr:cNvPr id="2067" name="Picture 1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22580" y="8709660"/>
          <a:ext cx="5082540" cy="305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198120</xdr:colOff>
      <xdr:row>56</xdr:row>
      <xdr:rowOff>99060</xdr:rowOff>
    </xdr:from>
    <xdr:to>
      <xdr:col>11</xdr:col>
      <xdr:colOff>198120</xdr:colOff>
      <xdr:row>69</xdr:row>
      <xdr:rowOff>68580</xdr:rowOff>
    </xdr:to>
    <xdr:pic>
      <xdr:nvPicPr>
        <xdr:cNvPr id="2069" name="Picture 21" descr="claim-Graphic"/>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774180" y="10157460"/>
          <a:ext cx="2438400" cy="2148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449580</xdr:colOff>
      <xdr:row>58</xdr:row>
      <xdr:rowOff>45720</xdr:rowOff>
    </xdr:from>
    <xdr:to>
      <xdr:col>13</xdr:col>
      <xdr:colOff>449580</xdr:colOff>
      <xdr:row>71</xdr:row>
      <xdr:rowOff>22860</xdr:rowOff>
    </xdr:to>
    <xdr:pic>
      <xdr:nvPicPr>
        <xdr:cNvPr id="2071" name="Picture 23" descr="claim-Graphic"/>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44840" y="10439400"/>
          <a:ext cx="2438400" cy="215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78</xdr:row>
      <xdr:rowOff>0</xdr:rowOff>
    </xdr:from>
    <xdr:to>
      <xdr:col>11</xdr:col>
      <xdr:colOff>259080</xdr:colOff>
      <xdr:row>104</xdr:row>
      <xdr:rowOff>30480</xdr:rowOff>
    </xdr:to>
    <xdr:pic>
      <xdr:nvPicPr>
        <xdr:cNvPr id="2072" name="Picture 2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28800" y="13746480"/>
          <a:ext cx="7444740" cy="43891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19</xdr:col>
      <xdr:colOff>487680</xdr:colOff>
      <xdr:row>36</xdr:row>
      <xdr:rowOff>68580</xdr:rowOff>
    </xdr:from>
    <xdr:to>
      <xdr:col>24</xdr:col>
      <xdr:colOff>83820</xdr:colOff>
      <xdr:row>46</xdr:row>
      <xdr:rowOff>0</xdr:rowOff>
    </xdr:to>
    <xdr:pic>
      <xdr:nvPicPr>
        <xdr:cNvPr id="2075" name="Picture 2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378940" y="6774180"/>
          <a:ext cx="2644140" cy="16078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8.emf"/><Relationship Id="rId4" Type="http://schemas.openxmlformats.org/officeDocument/2006/relationships/control" Target="../activeX/activeX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Q251"/>
  <sheetViews>
    <sheetView tabSelected="1" zoomScale="89" zoomScaleNormal="89" workbookViewId="0">
      <selection activeCell="C11" sqref="C11"/>
    </sheetView>
  </sheetViews>
  <sheetFormatPr defaultRowHeight="13.2"/>
  <cols>
    <col min="1" max="1" width="27.5546875" customWidth="1"/>
    <col min="2" max="2" width="29.88671875" customWidth="1"/>
    <col min="3" max="3" width="31.33203125" customWidth="1"/>
    <col min="4" max="4" width="10.6640625" customWidth="1"/>
    <col min="8" max="8" width="16.6640625" customWidth="1"/>
    <col min="9" max="9" width="12.6640625" customWidth="1"/>
    <col min="10" max="10" width="13.109375" customWidth="1"/>
    <col min="11" max="11" width="12.44140625" customWidth="1"/>
    <col min="12" max="12" width="12.5546875" customWidth="1"/>
    <col min="13" max="13" width="13" customWidth="1"/>
    <col min="14" max="14" width="12.109375" customWidth="1"/>
    <col min="17" max="17" width="1.88671875" style="49" customWidth="1"/>
    <col min="25" max="25" width="1.88671875" style="49" customWidth="1"/>
    <col min="29" max="29" width="11" customWidth="1"/>
    <col min="33" max="33" width="1.88671875" style="49" customWidth="1"/>
  </cols>
  <sheetData>
    <row r="1" spans="1:43">
      <c r="A1" s="2"/>
      <c r="B1" s="2"/>
      <c r="C1" s="2"/>
      <c r="D1" s="108"/>
      <c r="E1" s="108"/>
      <c r="F1" s="108"/>
      <c r="G1" s="108"/>
      <c r="H1" s="135"/>
      <c r="I1" s="135"/>
      <c r="J1" s="187"/>
      <c r="K1" s="174" t="s">
        <v>217</v>
      </c>
      <c r="L1" s="262">
        <f>ROUND('One Insured'!L20,2)</f>
        <v>557.6</v>
      </c>
      <c r="M1" s="174">
        <f>ROUND('Two Insured'!M21,2)</f>
        <v>1181.28</v>
      </c>
      <c r="N1" s="174"/>
      <c r="O1" s="174"/>
      <c r="P1" s="174"/>
      <c r="Q1" s="174"/>
      <c r="R1" s="174"/>
      <c r="S1" s="174"/>
      <c r="T1" s="176"/>
      <c r="U1" s="135"/>
      <c r="V1" s="135"/>
      <c r="W1" s="135"/>
      <c r="X1" s="135"/>
      <c r="Y1" s="135"/>
      <c r="Z1" s="135"/>
      <c r="AA1" s="135"/>
      <c r="AB1" s="135"/>
      <c r="AC1" s="135"/>
      <c r="AD1" s="135"/>
      <c r="AE1" s="135"/>
      <c r="AF1" s="135"/>
      <c r="AG1" s="135"/>
      <c r="AH1" s="135"/>
      <c r="AI1" s="135"/>
      <c r="AJ1" s="135"/>
      <c r="AK1" s="135"/>
      <c r="AL1" s="135"/>
      <c r="AM1" s="135"/>
      <c r="AN1" s="135"/>
      <c r="AO1" s="112"/>
      <c r="AP1" s="112"/>
      <c r="AQ1" s="112"/>
    </row>
    <row r="2" spans="1:43" ht="21.75" customHeight="1" thickBot="1">
      <c r="A2" s="199" t="s">
        <v>359</v>
      </c>
      <c r="B2" s="199"/>
      <c r="C2" s="200"/>
      <c r="D2" s="204" t="s">
        <v>259</v>
      </c>
      <c r="E2" s="205"/>
      <c r="F2" s="205"/>
      <c r="G2" s="205"/>
      <c r="H2" s="135"/>
      <c r="I2" s="135"/>
      <c r="J2" s="187"/>
      <c r="K2" s="174" t="s">
        <v>216</v>
      </c>
      <c r="L2" s="174"/>
      <c r="M2" s="263"/>
      <c r="N2" s="174"/>
      <c r="O2" s="174"/>
      <c r="P2" s="174"/>
      <c r="Q2" s="174"/>
      <c r="R2" s="174"/>
      <c r="S2" s="174"/>
      <c r="T2" s="176"/>
      <c r="U2" s="135"/>
      <c r="V2" s="135"/>
      <c r="W2" s="135"/>
      <c r="X2" s="135"/>
      <c r="Y2" s="135"/>
      <c r="Z2" s="135"/>
      <c r="AA2" s="135"/>
      <c r="AB2" s="135"/>
      <c r="AC2" s="135"/>
      <c r="AD2" s="135"/>
      <c r="AE2" s="135"/>
      <c r="AF2" s="135"/>
      <c r="AG2" s="135"/>
      <c r="AH2" s="135"/>
      <c r="AI2" s="135"/>
      <c r="AJ2" s="135"/>
      <c r="AK2" s="135"/>
      <c r="AL2" s="135"/>
      <c r="AM2" s="135"/>
      <c r="AN2" s="135"/>
      <c r="AO2" s="112"/>
      <c r="AP2" s="112"/>
      <c r="AQ2" s="112"/>
    </row>
    <row r="3" spans="1:43" ht="19.5" customHeight="1" thickBot="1">
      <c r="A3" s="123" t="s">
        <v>277</v>
      </c>
      <c r="B3" s="124" t="s">
        <v>283</v>
      </c>
      <c r="C3" s="124" t="s">
        <v>284</v>
      </c>
      <c r="D3" s="204"/>
      <c r="E3" s="205"/>
      <c r="F3" s="205"/>
      <c r="G3" s="205"/>
      <c r="H3" s="135"/>
      <c r="I3" s="135"/>
      <c r="J3" s="187"/>
      <c r="K3" s="174"/>
      <c r="L3" s="174"/>
      <c r="M3" s="263"/>
      <c r="N3" s="174"/>
      <c r="O3" s="174"/>
      <c r="P3" s="174"/>
      <c r="Q3" s="174"/>
      <c r="R3" s="174"/>
      <c r="S3" s="174"/>
      <c r="T3" s="176"/>
      <c r="U3" s="135"/>
      <c r="V3" s="135"/>
      <c r="W3" s="135"/>
      <c r="X3" s="135"/>
      <c r="Y3" s="135"/>
      <c r="Z3" s="135"/>
      <c r="AA3" s="135"/>
      <c r="AB3" s="135"/>
      <c r="AC3" s="135"/>
      <c r="AD3" s="135"/>
      <c r="AE3" s="135"/>
      <c r="AF3" s="135"/>
      <c r="AG3" s="135"/>
      <c r="AH3" s="135"/>
      <c r="AI3" s="135"/>
      <c r="AJ3" s="135"/>
      <c r="AK3" s="135"/>
      <c r="AL3" s="135"/>
      <c r="AM3" s="135"/>
      <c r="AN3" s="135"/>
      <c r="AO3" s="112"/>
      <c r="AP3" s="112"/>
      <c r="AQ3" s="112"/>
    </row>
    <row r="4" spans="1:43" ht="12" customHeight="1">
      <c r="A4" s="2"/>
      <c r="B4" s="2"/>
      <c r="C4" s="2"/>
      <c r="D4" s="205"/>
      <c r="E4" s="205"/>
      <c r="F4" s="205"/>
      <c r="G4" s="205"/>
      <c r="H4" s="135"/>
      <c r="I4" s="136"/>
      <c r="J4" s="188"/>
      <c r="K4" s="264" t="s">
        <v>326</v>
      </c>
      <c r="L4" s="174" t="str">
        <f>IF(B6="LA","OK",IF(B6="SD","OK",IF(B6="KS","OK",IF(B6="MN","OK","NO"))))</f>
        <v>NO</v>
      </c>
      <c r="M4" s="174" t="str">
        <f>L4</f>
        <v>NO</v>
      </c>
      <c r="N4" s="174"/>
      <c r="O4" s="174"/>
      <c r="P4" s="174"/>
      <c r="Q4" s="174"/>
      <c r="R4" s="174"/>
      <c r="S4" s="174"/>
      <c r="T4" s="176"/>
      <c r="U4" s="135"/>
      <c r="V4" s="135"/>
      <c r="W4" s="135"/>
      <c r="X4" s="135"/>
      <c r="Y4" s="135"/>
      <c r="Z4" s="135"/>
      <c r="AA4" s="135"/>
      <c r="AB4" s="135"/>
      <c r="AC4" s="135"/>
      <c r="AD4" s="135"/>
      <c r="AE4" s="135"/>
      <c r="AF4" s="135"/>
      <c r="AG4" s="135"/>
      <c r="AH4" s="135"/>
      <c r="AI4" s="135"/>
      <c r="AJ4" s="135"/>
      <c r="AK4" s="135"/>
      <c r="AL4" s="135"/>
      <c r="AM4" s="135"/>
      <c r="AN4" s="135"/>
      <c r="AO4" s="112"/>
      <c r="AP4" s="112"/>
      <c r="AQ4" s="112"/>
    </row>
    <row r="5" spans="1:43" ht="25.5" customHeight="1" thickBot="1">
      <c r="B5" s="64" t="s">
        <v>3</v>
      </c>
      <c r="C5" s="65" t="s">
        <v>4</v>
      </c>
      <c r="D5" s="205"/>
      <c r="E5" s="205"/>
      <c r="F5" s="205"/>
      <c r="G5" s="205"/>
      <c r="H5" s="135"/>
      <c r="I5" s="135"/>
      <c r="J5" s="187"/>
      <c r="K5" s="264" t="s">
        <v>159</v>
      </c>
      <c r="L5" s="174" t="str">
        <f>VLOOKUP(B6,STATECHART,4,0)</f>
        <v>YES</v>
      </c>
      <c r="M5" s="174" t="str">
        <f>L5</f>
        <v>YES</v>
      </c>
      <c r="N5" s="174"/>
      <c r="O5" s="174"/>
      <c r="P5" s="174"/>
      <c r="Q5" s="174"/>
      <c r="R5" s="174"/>
      <c r="S5" s="174"/>
      <c r="T5" s="176"/>
      <c r="U5" s="135"/>
      <c r="V5" s="135"/>
      <c r="W5" s="135"/>
      <c r="X5" s="135"/>
      <c r="Y5" s="135"/>
      <c r="Z5" s="135"/>
      <c r="AA5" s="135"/>
      <c r="AB5" s="135"/>
      <c r="AC5" s="135"/>
      <c r="AD5" s="135"/>
      <c r="AE5" s="135"/>
      <c r="AF5" s="135"/>
      <c r="AG5" s="135"/>
      <c r="AH5" s="135"/>
      <c r="AI5" s="135"/>
      <c r="AJ5" s="135"/>
      <c r="AK5" s="135"/>
      <c r="AL5" s="135"/>
      <c r="AM5" s="135"/>
      <c r="AN5" s="135"/>
      <c r="AO5" s="112"/>
      <c r="AP5" s="112"/>
      <c r="AQ5" s="112"/>
    </row>
    <row r="6" spans="1:43" ht="20.100000000000001" customHeight="1" thickBot="1">
      <c r="A6" s="63" t="s">
        <v>5</v>
      </c>
      <c r="B6" s="104" t="s">
        <v>27</v>
      </c>
      <c r="C6" s="92" t="str">
        <f>IF($B17="Yes",CONCATENATE(K1," ",M1),CONCATENATE(K1," ",L1))</f>
        <v>Premium Glance: $ 557.6</v>
      </c>
      <c r="D6" s="209" t="str">
        <f>IF(L5="YES","","Sorry, Critical Cash is not currently available in 1st Client's State!")</f>
        <v/>
      </c>
      <c r="E6" s="210"/>
      <c r="F6" s="210"/>
      <c r="G6" s="210"/>
      <c r="H6" s="210"/>
      <c r="I6" s="210"/>
      <c r="J6" s="189"/>
      <c r="K6" s="264" t="s">
        <v>160</v>
      </c>
      <c r="L6" s="174" t="str">
        <f t="shared" ref="L6:M8" si="0">B6</f>
        <v>KY</v>
      </c>
      <c r="M6" s="174" t="str">
        <f>L6</f>
        <v>KY</v>
      </c>
      <c r="N6" s="174"/>
      <c r="O6" s="174"/>
      <c r="P6" s="265" t="s">
        <v>400</v>
      </c>
      <c r="Q6" s="174"/>
      <c r="R6" s="174"/>
      <c r="S6" s="174"/>
      <c r="T6" s="176"/>
      <c r="U6" s="135"/>
      <c r="V6" s="135"/>
      <c r="W6" s="135"/>
      <c r="X6" s="135"/>
      <c r="Y6" s="135"/>
      <c r="Z6" s="135"/>
      <c r="AA6" s="135"/>
      <c r="AB6" s="135"/>
      <c r="AC6" s="135"/>
      <c r="AD6" s="135"/>
      <c r="AE6" s="135"/>
      <c r="AF6" s="135"/>
      <c r="AG6" s="135"/>
      <c r="AH6" s="135"/>
      <c r="AI6" s="135"/>
      <c r="AJ6" s="135"/>
      <c r="AK6" s="135"/>
      <c r="AL6" s="135"/>
      <c r="AM6" s="135"/>
      <c r="AN6" s="135"/>
      <c r="AO6" s="136"/>
      <c r="AP6" s="136"/>
      <c r="AQ6" s="112"/>
    </row>
    <row r="7" spans="1:43" ht="20.100000000000001" customHeight="1" thickBot="1">
      <c r="A7" s="63" t="s">
        <v>0</v>
      </c>
      <c r="B7" s="105" t="s">
        <v>401</v>
      </c>
      <c r="C7" s="105" t="s">
        <v>403</v>
      </c>
      <c r="D7" s="202"/>
      <c r="E7" s="203"/>
      <c r="F7" s="203"/>
      <c r="G7" s="203"/>
      <c r="H7" s="203"/>
      <c r="I7" s="203"/>
      <c r="J7" s="203"/>
      <c r="K7" s="175" t="s">
        <v>161</v>
      </c>
      <c r="L7" s="176" t="str">
        <f t="shared" si="0"/>
        <v>Valued</v>
      </c>
      <c r="M7" s="176" t="str">
        <f t="shared" si="0"/>
        <v>Spouse</v>
      </c>
      <c r="N7" s="176"/>
      <c r="O7" s="176"/>
      <c r="P7" s="176" t="str">
        <f>IF(L6="MD","MDBENPER","BENPER")</f>
        <v>BENPER</v>
      </c>
      <c r="Q7" s="176"/>
      <c r="R7" s="176"/>
      <c r="S7" s="176"/>
      <c r="T7" s="176"/>
      <c r="U7" s="135"/>
      <c r="V7" s="135"/>
      <c r="W7" s="135"/>
      <c r="X7" s="135"/>
      <c r="Y7" s="135"/>
      <c r="Z7" s="135"/>
      <c r="AA7" s="135"/>
      <c r="AB7" s="135"/>
      <c r="AC7" s="135"/>
      <c r="AD7" s="135"/>
      <c r="AE7" s="135"/>
      <c r="AF7" s="135"/>
      <c r="AG7" s="135"/>
      <c r="AH7" s="135"/>
      <c r="AI7" s="135"/>
      <c r="AJ7" s="135"/>
      <c r="AK7" s="135"/>
      <c r="AL7" s="135"/>
      <c r="AM7" s="135"/>
      <c r="AN7" s="135"/>
      <c r="AO7" s="136"/>
      <c r="AP7" s="136"/>
      <c r="AQ7" s="112"/>
    </row>
    <row r="8" spans="1:43" ht="20.100000000000001" customHeight="1" thickBot="1">
      <c r="A8" s="63" t="s">
        <v>1</v>
      </c>
      <c r="B8" s="105" t="s">
        <v>402</v>
      </c>
      <c r="C8" s="105" t="s">
        <v>258</v>
      </c>
      <c r="D8" s="195" t="str">
        <f>IF(AND(L12&gt;5500,L4="NO"),"Sorry, 1st Client's Monthly Benefit amount is too high!","")</f>
        <v/>
      </c>
      <c r="E8" s="196"/>
      <c r="F8" s="196"/>
      <c r="G8" s="196"/>
      <c r="H8" s="196"/>
      <c r="I8" s="196"/>
      <c r="J8" s="190"/>
      <c r="K8" s="175" t="s">
        <v>162</v>
      </c>
      <c r="L8" s="176" t="str">
        <f t="shared" si="0"/>
        <v>Client</v>
      </c>
      <c r="M8" s="176" t="str">
        <f t="shared" si="0"/>
        <v>Prospect</v>
      </c>
      <c r="N8" s="176"/>
      <c r="O8" s="176"/>
      <c r="P8" s="266" t="s">
        <v>396</v>
      </c>
      <c r="Q8" s="266"/>
      <c r="R8" s="266" t="s">
        <v>397</v>
      </c>
      <c r="S8" s="176"/>
      <c r="T8" s="176"/>
      <c r="U8" s="135"/>
      <c r="V8" s="135"/>
      <c r="W8" s="135"/>
      <c r="X8" s="135"/>
      <c r="Y8" s="135"/>
      <c r="Z8" s="135"/>
      <c r="AA8" s="135"/>
      <c r="AB8" s="135"/>
      <c r="AC8" s="135"/>
      <c r="AD8" s="135"/>
      <c r="AE8" s="135"/>
      <c r="AF8" s="135"/>
      <c r="AG8" s="176"/>
      <c r="AH8" s="176"/>
      <c r="AI8" s="176"/>
      <c r="AJ8" s="176"/>
      <c r="AK8" s="176"/>
      <c r="AL8" s="176"/>
      <c r="AM8" s="176"/>
      <c r="AN8" s="176"/>
      <c r="AO8" s="136"/>
      <c r="AP8" s="136"/>
      <c r="AQ8" s="112"/>
    </row>
    <row r="9" spans="1:43" ht="20.100000000000001" customHeight="1" thickBot="1">
      <c r="A9" s="63" t="s">
        <v>2</v>
      </c>
      <c r="B9" s="105">
        <v>53</v>
      </c>
      <c r="C9" s="105">
        <v>55</v>
      </c>
      <c r="D9" s="195" t="str">
        <f>IF(AND(M12&gt;5500,M4="NO",B17="Yes"),"Sorry, 2nd Client's Monthly Benefit amount is too high!","")</f>
        <v/>
      </c>
      <c r="E9" s="196"/>
      <c r="F9" s="196"/>
      <c r="G9" s="196"/>
      <c r="H9" s="196"/>
      <c r="I9" s="196"/>
      <c r="J9" s="190"/>
      <c r="K9" s="175" t="s">
        <v>163</v>
      </c>
      <c r="L9" s="176" t="str">
        <f>VLOOKUP(B9,AGERANGE,2,0)</f>
        <v>50-54</v>
      </c>
      <c r="M9" s="176" t="str">
        <f>VLOOKUP(C9,AGERANGE,2,0)</f>
        <v>55-59</v>
      </c>
      <c r="N9" s="176"/>
      <c r="O9" s="176"/>
      <c r="P9" s="176" t="str">
        <f>IF(OR($B$6="KS",$B$6="MN",$B$6="SD"),"_5750",(VLOOKUP(B12,DROPID,3,0)))</f>
        <v>_1000</v>
      </c>
      <c r="Q9" s="176"/>
      <c r="R9" s="176" t="str">
        <f>IF(OR($B$6="KS",$B$6="MN",$B$6="SD"),"_5750",(VLOOKUP(C12,DROPID,3,0)))</f>
        <v>_1000</v>
      </c>
      <c r="S9" s="176"/>
      <c r="T9" s="176"/>
      <c r="U9" s="135"/>
      <c r="V9" s="135"/>
      <c r="W9" s="135"/>
      <c r="X9" s="135"/>
      <c r="Y9" s="135"/>
      <c r="Z9" s="135"/>
      <c r="AA9" s="135"/>
      <c r="AB9" s="135"/>
      <c r="AC9" s="135"/>
      <c r="AD9" s="135"/>
      <c r="AE9" s="135"/>
      <c r="AF9" s="135"/>
      <c r="AG9" s="176"/>
      <c r="AH9" s="176"/>
      <c r="AI9" s="176"/>
      <c r="AJ9" s="176"/>
      <c r="AK9" s="176"/>
      <c r="AL9" s="176"/>
      <c r="AM9" s="176"/>
      <c r="AN9" s="176"/>
      <c r="AO9" s="136"/>
      <c r="AP9" s="136"/>
      <c r="AQ9" s="112"/>
    </row>
    <row r="10" spans="1:43" ht="20.100000000000001" customHeight="1" thickBot="1">
      <c r="A10" s="63" t="s">
        <v>6</v>
      </c>
      <c r="B10" s="105" t="s">
        <v>103</v>
      </c>
      <c r="C10" s="105" t="s">
        <v>103</v>
      </c>
      <c r="D10" s="195" t="str">
        <f>IF(AND(B9&gt;69,L15="Yes"),"Sorry, Return of Premium Not Available Past Age 69!",IF(AND(L15="Yes",L6="TX",B9&gt;54),"Sorry, TX Return of Premium Not Available Past Age 54!",""))</f>
        <v/>
      </c>
      <c r="E10" s="196"/>
      <c r="F10" s="196"/>
      <c r="G10" s="196"/>
      <c r="H10" s="196"/>
      <c r="I10" s="196"/>
      <c r="J10" s="191"/>
      <c r="K10" s="175" t="s">
        <v>164</v>
      </c>
      <c r="L10" s="176" t="str">
        <f>B10</f>
        <v>No</v>
      </c>
      <c r="M10" s="176" t="str">
        <f>C10</f>
        <v>No</v>
      </c>
      <c r="N10" s="176"/>
      <c r="O10" s="176"/>
      <c r="P10" s="266" t="s">
        <v>367</v>
      </c>
      <c r="Q10" s="176"/>
      <c r="R10" s="176"/>
      <c r="S10" s="176"/>
      <c r="T10" s="176"/>
      <c r="U10" s="135"/>
      <c r="V10" s="135"/>
      <c r="W10" s="135"/>
      <c r="X10" s="135"/>
      <c r="Y10" s="135"/>
      <c r="Z10" s="135"/>
      <c r="AA10" s="135"/>
      <c r="AB10" s="135"/>
      <c r="AC10" s="135"/>
      <c r="AD10" s="135"/>
      <c r="AE10" s="135"/>
      <c r="AF10" s="135"/>
      <c r="AG10" s="176"/>
      <c r="AH10" s="176"/>
      <c r="AI10" s="176"/>
      <c r="AJ10" s="176"/>
      <c r="AK10" s="176"/>
      <c r="AL10" s="176"/>
      <c r="AM10" s="176"/>
      <c r="AN10" s="176"/>
      <c r="AO10" s="136"/>
      <c r="AP10" s="136"/>
      <c r="AQ10" s="112"/>
    </row>
    <row r="11" spans="1:43" ht="20.100000000000001" customHeight="1" thickBot="1">
      <c r="A11" s="63" t="s">
        <v>7</v>
      </c>
      <c r="B11" s="105" t="s">
        <v>324</v>
      </c>
      <c r="C11" s="105" t="s">
        <v>324</v>
      </c>
      <c r="D11" s="195" t="str">
        <f>IF(AND(B6="MD",L15="Yes"),"Sorry, Return of Premium Not Available In Maryland!",IF(AND(L15="Yes",B6="NJ"),"Sorry, Return of Premium Not Available In New Jersey!",IF(AND(L15="Yes",B6="MN"),"Sorry, Return of Premium Not Available In Minnesota!","")))</f>
        <v/>
      </c>
      <c r="E11" s="196"/>
      <c r="F11" s="196"/>
      <c r="G11" s="196"/>
      <c r="H11" s="196"/>
      <c r="I11" s="196"/>
      <c r="J11" s="191"/>
      <c r="K11" s="175" t="s">
        <v>165</v>
      </c>
      <c r="L11" s="176" t="str">
        <f>VLOOKUP(B11,PLANCHART,2,0)</f>
        <v>A</v>
      </c>
      <c r="M11" s="176" t="str">
        <f>VLOOKUP(C11,PLANCHART,2,0)</f>
        <v>A</v>
      </c>
      <c r="N11" s="176" t="str">
        <f>VLOOKUP(B20,PLANCHART,2,0)</f>
        <v>A</v>
      </c>
      <c r="O11" s="176"/>
      <c r="P11" s="267" t="s">
        <v>368</v>
      </c>
      <c r="Q11" s="266"/>
      <c r="R11" s="266" t="s">
        <v>369</v>
      </c>
      <c r="S11" s="176"/>
      <c r="T11" s="176"/>
      <c r="U11" s="135"/>
      <c r="V11" s="135"/>
      <c r="W11" s="135"/>
      <c r="X11" s="135"/>
      <c r="Y11" s="135"/>
      <c r="Z11" s="135"/>
      <c r="AA11" s="135"/>
      <c r="AB11" s="135"/>
      <c r="AC11" s="135"/>
      <c r="AD11" s="135"/>
      <c r="AE11" s="135"/>
      <c r="AF11" s="135"/>
      <c r="AG11" s="176"/>
      <c r="AH11" s="176"/>
      <c r="AI11" s="176"/>
      <c r="AJ11" s="176"/>
      <c r="AK11" s="176"/>
      <c r="AL11" s="176"/>
      <c r="AM11" s="176"/>
      <c r="AN11" s="176"/>
      <c r="AO11" s="136"/>
      <c r="AP11" s="136"/>
      <c r="AQ11" s="112"/>
    </row>
    <row r="12" spans="1:43" ht="20.100000000000001" customHeight="1" thickBot="1">
      <c r="A12" s="63" t="s">
        <v>323</v>
      </c>
      <c r="B12" s="106">
        <v>1000</v>
      </c>
      <c r="C12" s="106">
        <v>1000</v>
      </c>
      <c r="D12" s="195" t="str">
        <f>IF(AND(B6="HI",(OR(B9&lt;60,B18="Yes"))),"Sorry, Hawaii Only Allows Age 60 &amp; Over!",(IF(AND(B6="HI",B17="Yes",C9&lt;60),"Sorry, Hawaii Only Allows Age 60 &amp; Over!","")))</f>
        <v/>
      </c>
      <c r="E12" s="196"/>
      <c r="F12" s="196"/>
      <c r="G12" s="196"/>
      <c r="H12" s="196"/>
      <c r="I12" s="196"/>
      <c r="J12" s="191"/>
      <c r="K12" s="175" t="s">
        <v>327</v>
      </c>
      <c r="L12" s="268">
        <f>VLOOKUP(B12,MOSBENCHART,2,0)</f>
        <v>1000</v>
      </c>
      <c r="M12" s="268">
        <f>VLOOKUP(C12,MOSBENCHART,2,0)</f>
        <v>1000</v>
      </c>
      <c r="N12" s="176">
        <v>500</v>
      </c>
      <c r="O12" s="176"/>
      <c r="P12" s="177">
        <f>L12+L13</f>
        <v>6000</v>
      </c>
      <c r="Q12" s="178"/>
      <c r="R12" s="177">
        <f>M12+M13</f>
        <v>6000</v>
      </c>
      <c r="S12" s="176"/>
      <c r="T12" s="176"/>
      <c r="U12" s="135"/>
      <c r="V12" s="135"/>
      <c r="W12" s="135"/>
      <c r="X12" s="135"/>
      <c r="Y12" s="135"/>
      <c r="Z12" s="135"/>
      <c r="AA12" s="135"/>
      <c r="AB12" s="135"/>
      <c r="AC12" s="135"/>
      <c r="AD12" s="135"/>
      <c r="AE12" s="135"/>
      <c r="AF12" s="135"/>
      <c r="AG12" s="176"/>
      <c r="AH12" s="176"/>
      <c r="AI12" s="176"/>
      <c r="AJ12" s="176"/>
      <c r="AK12" s="176"/>
      <c r="AL12" s="176"/>
      <c r="AM12" s="176"/>
      <c r="AN12" s="176"/>
      <c r="AO12" s="136"/>
      <c r="AP12" s="136"/>
      <c r="AQ12" s="112"/>
    </row>
    <row r="13" spans="1:43" ht="20.100000000000001" customHeight="1" thickBot="1">
      <c r="A13" s="63" t="s">
        <v>372</v>
      </c>
      <c r="B13" s="106">
        <v>5000</v>
      </c>
      <c r="C13" s="106">
        <v>5000</v>
      </c>
      <c r="D13" s="195" t="str">
        <f>IF(OR(P12&gt;6000,R12&gt;6000),"Sorry, Sum of Monthly 'BASE' + 'NH' May Not Exceed $6000","")</f>
        <v/>
      </c>
      <c r="E13" s="196"/>
      <c r="F13" s="196"/>
      <c r="G13" s="196"/>
      <c r="H13" s="196"/>
      <c r="I13" s="196"/>
      <c r="J13" s="191"/>
      <c r="K13" s="175" t="s">
        <v>328</v>
      </c>
      <c r="L13" s="268">
        <f>VLOOKUP(B13,NHBENCHART,2,0)</f>
        <v>5000</v>
      </c>
      <c r="M13" s="268">
        <f>VLOOKUP(C13,NHBENCHART,2,0)</f>
        <v>5000</v>
      </c>
      <c r="N13" s="176">
        <v>500</v>
      </c>
      <c r="O13" s="176"/>
      <c r="P13" s="176"/>
      <c r="Q13" s="176"/>
      <c r="R13" s="176"/>
      <c r="S13" s="176"/>
      <c r="T13" s="176"/>
      <c r="U13" s="135"/>
      <c r="V13" s="135"/>
      <c r="W13" s="135"/>
      <c r="X13" s="135"/>
      <c r="Y13" s="135"/>
      <c r="Z13" s="135"/>
      <c r="AA13" s="135"/>
      <c r="AB13" s="135"/>
      <c r="AC13" s="135"/>
      <c r="AD13" s="135"/>
      <c r="AE13" s="135"/>
      <c r="AF13" s="135"/>
      <c r="AG13" s="176"/>
      <c r="AH13" s="176"/>
      <c r="AI13" s="176"/>
      <c r="AJ13" s="176"/>
      <c r="AK13" s="176"/>
      <c r="AL13" s="176"/>
      <c r="AM13" s="176"/>
      <c r="AN13" s="176"/>
      <c r="AO13" s="136"/>
      <c r="AP13" s="136"/>
      <c r="AQ13" s="112"/>
    </row>
    <row r="14" spans="1:43" ht="20.100000000000001" customHeight="1" thickBot="1">
      <c r="A14" s="63" t="s">
        <v>8</v>
      </c>
      <c r="B14" s="105" t="s">
        <v>119</v>
      </c>
      <c r="C14" s="105" t="s">
        <v>118</v>
      </c>
      <c r="D14" s="211" t="str">
        <f>IF(OR(AND(L13&gt;0,L4="OK"),(AND(B17="Yes",M13&gt;0,M4="OK"))),"Sorry, There is No Addn'l Facility Benefit in KS, MN or SD!","")</f>
        <v/>
      </c>
      <c r="E14" s="212"/>
      <c r="F14" s="212"/>
      <c r="G14" s="212"/>
      <c r="H14" s="212"/>
      <c r="I14" s="212"/>
      <c r="J14" s="191"/>
      <c r="K14" s="175" t="s">
        <v>166</v>
      </c>
      <c r="L14" s="176">
        <f>VLOOKUP(B14,BENPERCHART,2,0)</f>
        <v>24</v>
      </c>
      <c r="M14" s="176">
        <f>VLOOKUP(C14,BENPERCHART,2,0)</f>
        <v>18</v>
      </c>
      <c r="N14" s="176">
        <f>L21</f>
        <v>0</v>
      </c>
      <c r="O14" s="176"/>
      <c r="P14" s="176"/>
      <c r="Q14" s="176"/>
      <c r="R14" s="176"/>
      <c r="S14" s="176"/>
      <c r="T14" s="176"/>
      <c r="U14" s="135"/>
      <c r="V14" s="135"/>
      <c r="W14" s="135"/>
      <c r="X14" s="135"/>
      <c r="Y14" s="135"/>
      <c r="Z14" s="135"/>
      <c r="AA14" s="135"/>
      <c r="AB14" s="135"/>
      <c r="AC14" s="135"/>
      <c r="AD14" s="135"/>
      <c r="AE14" s="135"/>
      <c r="AF14" s="135"/>
      <c r="AG14" s="176"/>
      <c r="AH14" s="176"/>
      <c r="AI14" s="176"/>
      <c r="AJ14" s="176"/>
      <c r="AK14" s="176"/>
      <c r="AL14" s="176"/>
      <c r="AM14" s="176"/>
      <c r="AN14" s="176"/>
      <c r="AO14" s="136"/>
      <c r="AP14" s="136"/>
      <c r="AQ14" s="112"/>
    </row>
    <row r="15" spans="1:43" ht="20.100000000000001" customHeight="1" thickBot="1">
      <c r="A15" s="63" t="s">
        <v>134</v>
      </c>
      <c r="B15" s="105" t="s">
        <v>103</v>
      </c>
      <c r="C15" s="206" t="s">
        <v>257</v>
      </c>
      <c r="D15" s="195" t="str">
        <f>IF(AND(B6="WA",B17="Yes",(OR(NOT(B11=C11),NOT(B12=C12),NOT(B14=C14)))),"In WA, Spousal Plans Must Be Identical, or They Must Apply Seperately!","")</f>
        <v/>
      </c>
      <c r="E15" s="201"/>
      <c r="F15" s="201"/>
      <c r="G15" s="201"/>
      <c r="H15" s="201"/>
      <c r="I15" s="201"/>
      <c r="J15" s="201"/>
      <c r="K15" s="175" t="s">
        <v>167</v>
      </c>
      <c r="L15" s="176" t="str">
        <f>B15</f>
        <v>No</v>
      </c>
      <c r="M15" s="176"/>
      <c r="N15" s="176"/>
      <c r="O15" s="176"/>
      <c r="P15" s="176"/>
      <c r="Q15" s="176"/>
      <c r="R15" s="176"/>
      <c r="S15" s="176"/>
      <c r="T15" s="176"/>
      <c r="U15" s="135"/>
      <c r="V15" s="135"/>
      <c r="W15" s="135"/>
      <c r="X15" s="135"/>
      <c r="Y15" s="135"/>
      <c r="Z15" s="135"/>
      <c r="AA15" s="135"/>
      <c r="AB15" s="135"/>
      <c r="AC15" s="135"/>
      <c r="AD15" s="135"/>
      <c r="AE15" s="135"/>
      <c r="AF15" s="135"/>
      <c r="AG15" s="176"/>
      <c r="AH15" s="176"/>
      <c r="AI15" s="176"/>
      <c r="AJ15" s="176"/>
      <c r="AK15" s="176"/>
      <c r="AL15" s="176"/>
      <c r="AM15" s="176"/>
      <c r="AN15" s="176"/>
      <c r="AO15" s="136"/>
      <c r="AP15" s="136"/>
      <c r="AQ15" s="112"/>
    </row>
    <row r="16" spans="1:43" ht="20.100000000000001" customHeight="1" thickBot="1">
      <c r="A16" s="63" t="s">
        <v>9</v>
      </c>
      <c r="B16" s="107" t="s">
        <v>124</v>
      </c>
      <c r="C16" s="207"/>
      <c r="D16" s="113"/>
      <c r="E16" s="114"/>
      <c r="F16" s="114"/>
      <c r="G16" s="114"/>
      <c r="H16" s="114"/>
      <c r="I16" s="114"/>
      <c r="J16" s="114"/>
      <c r="K16" s="175" t="s">
        <v>168</v>
      </c>
      <c r="L16" s="176">
        <f>IF($B$6="HI",VLOOKUP($B$16,MODECHART,3,0),(IF($B$6="MN",VLOOKUP($B$16,MODECHART,3,0),VLOOKUP(B16,MODECHART,2,0))))</f>
        <v>1</v>
      </c>
      <c r="M16" s="176"/>
      <c r="N16" s="176"/>
      <c r="O16" s="176"/>
      <c r="P16" s="176"/>
      <c r="Q16" s="176"/>
      <c r="R16" s="176"/>
      <c r="S16" s="176"/>
      <c r="T16" s="176"/>
      <c r="U16" s="135"/>
      <c r="V16" s="135"/>
      <c r="W16" s="135"/>
      <c r="X16" s="135"/>
      <c r="Y16" s="135"/>
      <c r="Z16" s="135"/>
      <c r="AA16" s="135"/>
      <c r="AB16" s="135"/>
      <c r="AC16" s="135"/>
      <c r="AD16" s="135"/>
      <c r="AE16" s="135"/>
      <c r="AF16" s="135"/>
      <c r="AG16" s="176"/>
      <c r="AH16" s="176"/>
      <c r="AI16" s="176"/>
      <c r="AJ16" s="176"/>
      <c r="AK16" s="176"/>
      <c r="AL16" s="176"/>
      <c r="AM16" s="176"/>
      <c r="AN16" s="176"/>
      <c r="AO16" s="136"/>
      <c r="AP16" s="136"/>
      <c r="AQ16" s="112"/>
    </row>
    <row r="17" spans="1:43" ht="20.100000000000001" customHeight="1" thickBot="1">
      <c r="A17" s="63" t="s">
        <v>105</v>
      </c>
      <c r="B17" s="105" t="s">
        <v>103</v>
      </c>
      <c r="C17" s="208"/>
      <c r="D17" s="115" t="s">
        <v>103</v>
      </c>
      <c r="E17" s="114"/>
      <c r="F17" s="114"/>
      <c r="G17" s="114"/>
      <c r="H17" s="114"/>
      <c r="I17" s="114"/>
      <c r="J17" s="114"/>
      <c r="K17" s="175" t="s">
        <v>169</v>
      </c>
      <c r="L17" s="176" t="str">
        <f>B17</f>
        <v>No</v>
      </c>
      <c r="M17" s="176"/>
      <c r="N17" s="176"/>
      <c r="O17" s="176"/>
      <c r="P17" s="176"/>
      <c r="Q17" s="176"/>
      <c r="R17" s="176"/>
      <c r="S17" s="176"/>
      <c r="T17" s="176"/>
      <c r="U17" s="135"/>
      <c r="V17" s="135"/>
      <c r="W17" s="135"/>
      <c r="X17" s="135"/>
      <c r="Y17" s="135"/>
      <c r="Z17" s="135"/>
      <c r="AA17" s="135"/>
      <c r="AB17" s="135"/>
      <c r="AC17" s="135"/>
      <c r="AD17" s="135"/>
      <c r="AE17" s="135"/>
      <c r="AF17" s="135"/>
      <c r="AG17" s="176"/>
      <c r="AH17" s="176"/>
      <c r="AI17" s="176"/>
      <c r="AJ17" s="176"/>
      <c r="AK17" s="176"/>
      <c r="AL17" s="176"/>
      <c r="AM17" s="176"/>
      <c r="AN17" s="176"/>
      <c r="AO17" s="136"/>
      <c r="AP17" s="136"/>
      <c r="AQ17" s="112"/>
    </row>
    <row r="18" spans="1:43" ht="38.25" customHeight="1" thickBot="1">
      <c r="A18" s="63" t="s">
        <v>125</v>
      </c>
      <c r="B18" s="105" t="s">
        <v>103</v>
      </c>
      <c r="C18" s="172" t="str">
        <f>IF(AND(B6="HI",B18="Yes"),"Sorry, Hawaii Does Not Allow Dependent Coverage!","")</f>
        <v/>
      </c>
      <c r="D18" s="197" t="str">
        <f>IF(AND($B$17="No",$L$21&gt;$L$14),"Sorry, the Dependent's Benefit Period Cannot Be Greater Than The 1st Client's!",IF(AND($B$17="Yes",$L$21&gt;$L$14,$L$21&gt;$M$14),"Sorry, the Dependent's Benefit Period Cannot Be Greater Than Both Clients' Benefit Periods!",""))</f>
        <v/>
      </c>
      <c r="E18" s="198"/>
      <c r="F18" s="198"/>
      <c r="G18" s="198"/>
      <c r="H18" s="198"/>
      <c r="I18" s="198"/>
      <c r="J18" s="116"/>
      <c r="K18" s="175" t="s">
        <v>170</v>
      </c>
      <c r="L18" s="176" t="str">
        <f>B18</f>
        <v>No</v>
      </c>
      <c r="M18" s="176"/>
      <c r="N18" s="176"/>
      <c r="O18" s="176"/>
      <c r="P18" s="176"/>
      <c r="Q18" s="176"/>
      <c r="R18" s="176"/>
      <c r="S18" s="176"/>
      <c r="T18" s="176"/>
      <c r="U18" s="135"/>
      <c r="V18" s="135"/>
      <c r="W18" s="135"/>
      <c r="X18" s="135"/>
      <c r="Y18" s="135"/>
      <c r="Z18" s="135"/>
      <c r="AA18" s="135"/>
      <c r="AB18" s="135"/>
      <c r="AC18" s="135"/>
      <c r="AD18" s="135"/>
      <c r="AE18" s="135"/>
      <c r="AF18" s="135"/>
      <c r="AG18" s="176"/>
      <c r="AH18" s="176"/>
      <c r="AI18" s="176"/>
      <c r="AJ18" s="176"/>
      <c r="AK18" s="176"/>
      <c r="AL18" s="176"/>
      <c r="AM18" s="176"/>
      <c r="AN18" s="176"/>
      <c r="AO18" s="136"/>
      <c r="AP18" s="136"/>
      <c r="AQ18" s="112"/>
    </row>
    <row r="19" spans="1:43" ht="20.100000000000001" customHeight="1" thickBot="1">
      <c r="A19" s="63" t="s">
        <v>126</v>
      </c>
      <c r="B19" s="105">
        <v>1</v>
      </c>
      <c r="C19" s="2"/>
      <c r="D19" s="197" t="str">
        <f>IF(AND($B$6="WA",$B$18="Yes",$B$17="No",NOT(B20=B11)),"In WA, Dependent's Must Choose The Same Plan Type as One of the Parent's!",IF(AND($B$6="WA",$B18="Yes",$B$17="Yes",(OR(NOT(B20=B11),NOT(B20=C11)))),"In WA, Dependent's Must Choose The Same Plan Type as One of the Parent's!",""))</f>
        <v/>
      </c>
      <c r="E19" s="198"/>
      <c r="F19" s="198"/>
      <c r="G19" s="198"/>
      <c r="H19" s="198"/>
      <c r="I19" s="198"/>
      <c r="J19" s="114"/>
      <c r="K19" s="175" t="s">
        <v>171</v>
      </c>
      <c r="L19" s="176">
        <f>IF(L18="Yes",B19,0)</f>
        <v>0</v>
      </c>
      <c r="M19" s="176"/>
      <c r="N19" s="176"/>
      <c r="O19" s="176"/>
      <c r="P19" s="176"/>
      <c r="Q19" s="176"/>
      <c r="R19" s="176"/>
      <c r="S19" s="176"/>
      <c r="T19" s="176"/>
      <c r="U19" s="135"/>
      <c r="V19" s="135"/>
      <c r="W19" s="135"/>
      <c r="X19" s="135"/>
      <c r="Y19" s="135"/>
      <c r="Z19" s="135"/>
      <c r="AA19" s="135"/>
      <c r="AB19" s="135"/>
      <c r="AC19" s="135"/>
      <c r="AD19" s="135"/>
      <c r="AE19" s="135"/>
      <c r="AF19" s="135"/>
      <c r="AG19" s="176"/>
      <c r="AH19" s="176"/>
      <c r="AI19" s="176"/>
      <c r="AJ19" s="176"/>
      <c r="AK19" s="176"/>
      <c r="AL19" s="176"/>
      <c r="AM19" s="176"/>
      <c r="AN19" s="176"/>
      <c r="AO19" s="136"/>
      <c r="AP19" s="136"/>
      <c r="AQ19" s="112"/>
    </row>
    <row r="20" spans="1:43" ht="20.100000000000001" customHeight="1" thickBot="1">
      <c r="A20" s="63" t="s">
        <v>174</v>
      </c>
      <c r="B20" s="105" t="s">
        <v>324</v>
      </c>
      <c r="C20" s="2"/>
      <c r="D20" s="198"/>
      <c r="E20" s="198"/>
      <c r="F20" s="198"/>
      <c r="G20" s="198"/>
      <c r="H20" s="198"/>
      <c r="I20" s="198"/>
      <c r="J20" s="114"/>
      <c r="K20" s="175" t="s">
        <v>172</v>
      </c>
      <c r="L20" s="176" t="str">
        <f>VLOOKUP(B20,PLANCHART,2,0)</f>
        <v>A</v>
      </c>
      <c r="M20" s="176"/>
      <c r="N20" s="176"/>
      <c r="O20" s="176"/>
      <c r="P20" s="176"/>
      <c r="Q20" s="176"/>
      <c r="R20" s="176"/>
      <c r="S20" s="176"/>
      <c r="T20" s="176"/>
      <c r="U20" s="135"/>
      <c r="V20" s="135"/>
      <c r="W20" s="135"/>
      <c r="X20" s="135"/>
      <c r="Y20" s="135"/>
      <c r="Z20" s="135"/>
      <c r="AA20" s="135"/>
      <c r="AB20" s="135"/>
      <c r="AC20" s="135"/>
      <c r="AD20" s="135"/>
      <c r="AE20" s="135"/>
      <c r="AF20" s="135"/>
      <c r="AG20" s="176"/>
      <c r="AH20" s="176"/>
      <c r="AI20" s="176"/>
      <c r="AJ20" s="176"/>
      <c r="AK20" s="176"/>
      <c r="AL20" s="176"/>
      <c r="AM20" s="176"/>
      <c r="AN20" s="176"/>
      <c r="AO20" s="136"/>
      <c r="AP20" s="136"/>
      <c r="AQ20" s="112"/>
    </row>
    <row r="21" spans="1:43" ht="20.100000000000001" customHeight="1" thickBot="1">
      <c r="A21" s="63" t="s">
        <v>128</v>
      </c>
      <c r="B21" s="105" t="s">
        <v>117</v>
      </c>
      <c r="C21" s="2"/>
      <c r="D21" s="108"/>
      <c r="E21" s="108"/>
      <c r="F21" s="108"/>
      <c r="G21" s="108"/>
      <c r="H21" s="108"/>
      <c r="I21" s="108"/>
      <c r="J21" s="108"/>
      <c r="K21" s="175" t="s">
        <v>175</v>
      </c>
      <c r="L21" s="176">
        <f>IF(L18="Yes",(VLOOKUP(B21,BENPERCHART,2,0)),0)</f>
        <v>0</v>
      </c>
      <c r="M21" s="176"/>
      <c r="N21" s="176"/>
      <c r="O21" s="176"/>
      <c r="P21" s="176"/>
      <c r="Q21" s="176"/>
      <c r="R21" s="176"/>
      <c r="S21" s="176"/>
      <c r="T21" s="176"/>
      <c r="U21" s="135"/>
      <c r="V21" s="135"/>
      <c r="W21" s="135"/>
      <c r="X21" s="135"/>
      <c r="Y21" s="135"/>
      <c r="Z21" s="135"/>
      <c r="AA21" s="135"/>
      <c r="AB21" s="135"/>
      <c r="AC21" s="135"/>
      <c r="AD21" s="135"/>
      <c r="AE21" s="135"/>
      <c r="AF21" s="135"/>
      <c r="AG21" s="176"/>
      <c r="AH21" s="176"/>
      <c r="AI21" s="176"/>
      <c r="AJ21" s="176"/>
      <c r="AK21" s="176"/>
      <c r="AL21" s="176"/>
      <c r="AM21" s="176"/>
      <c r="AN21" s="176"/>
      <c r="AO21" s="136"/>
      <c r="AP21" s="136"/>
      <c r="AQ21" s="112"/>
    </row>
    <row r="22" spans="1:43" ht="20.100000000000001" customHeight="1">
      <c r="A22" s="2"/>
      <c r="B22" s="2"/>
      <c r="D22" s="108"/>
      <c r="E22" s="108"/>
      <c r="F22" s="108"/>
      <c r="G22" s="108"/>
      <c r="H22" s="108"/>
      <c r="I22" s="108"/>
      <c r="J22" s="109"/>
      <c r="K22" s="175" t="s">
        <v>173</v>
      </c>
      <c r="L22" s="176">
        <f>IF(L18="Yes",500,0)</f>
        <v>0</v>
      </c>
      <c r="M22" s="176"/>
      <c r="N22" s="176"/>
      <c r="O22" s="176"/>
      <c r="P22" s="176"/>
      <c r="Q22" s="176"/>
      <c r="R22" s="176"/>
      <c r="S22" s="176"/>
      <c r="T22" s="176"/>
      <c r="U22" s="135"/>
      <c r="V22" s="135"/>
      <c r="W22" s="135"/>
      <c r="X22" s="135"/>
      <c r="Y22" s="135"/>
      <c r="Z22" s="135"/>
      <c r="AA22" s="135"/>
      <c r="AB22" s="135"/>
      <c r="AC22" s="135"/>
      <c r="AD22" s="135"/>
      <c r="AE22" s="135"/>
      <c r="AF22" s="135"/>
      <c r="AG22" s="176"/>
      <c r="AH22" s="176"/>
      <c r="AI22" s="176"/>
      <c r="AJ22" s="176"/>
      <c r="AK22" s="176"/>
      <c r="AL22" s="176"/>
      <c r="AM22" s="176"/>
      <c r="AN22" s="176"/>
      <c r="AO22" s="136"/>
      <c r="AP22" s="136"/>
      <c r="AQ22" s="112"/>
    </row>
    <row r="23" spans="1:43" ht="20.100000000000001" customHeight="1">
      <c r="A23" s="194" t="s">
        <v>404</v>
      </c>
      <c r="B23" s="2"/>
      <c r="C23" s="2"/>
      <c r="D23" s="108"/>
      <c r="E23" s="108"/>
      <c r="F23" s="108"/>
      <c r="G23" s="108"/>
      <c r="H23" s="108"/>
      <c r="I23" s="108"/>
      <c r="J23" s="179"/>
      <c r="K23" s="175" t="s">
        <v>136</v>
      </c>
      <c r="L23" s="269" t="str">
        <f>VLOOKUP(L6,STATECHART,3,0)</f>
        <v>65</v>
      </c>
      <c r="M23" s="176" t="str">
        <f>VLOOKUP(M6,STATECHART,3,0)</f>
        <v>65</v>
      </c>
      <c r="N23" s="176" t="str">
        <f>M23</f>
        <v>65</v>
      </c>
      <c r="O23" s="176"/>
      <c r="P23" s="176"/>
      <c r="Q23" s="176"/>
      <c r="R23" s="176"/>
      <c r="S23" s="175" t="s">
        <v>136</v>
      </c>
      <c r="T23" s="178" t="str">
        <f>$L$23</f>
        <v>65</v>
      </c>
      <c r="U23" s="178" t="str">
        <f>$M$23</f>
        <v>65</v>
      </c>
      <c r="V23" s="178" t="str">
        <f>$N$23</f>
        <v>65</v>
      </c>
      <c r="W23" s="176"/>
      <c r="X23" s="176"/>
      <c r="Y23" s="176"/>
      <c r="Z23" s="176"/>
      <c r="AA23" s="175" t="s">
        <v>136</v>
      </c>
      <c r="AB23" s="178" t="str">
        <f>$L$23</f>
        <v>65</v>
      </c>
      <c r="AC23" s="178" t="str">
        <f>$M$23</f>
        <v>65</v>
      </c>
      <c r="AD23" s="178" t="str">
        <f>$N$23</f>
        <v>65</v>
      </c>
      <c r="AE23" s="176"/>
      <c r="AF23" s="176"/>
      <c r="AG23" s="176"/>
      <c r="AH23" s="176"/>
      <c r="AI23" s="175" t="s">
        <v>136</v>
      </c>
      <c r="AJ23" s="178" t="str">
        <f>$L$23</f>
        <v>65</v>
      </c>
      <c r="AK23" s="178" t="str">
        <f>$M$23</f>
        <v>65</v>
      </c>
      <c r="AL23" s="178" t="str">
        <f>$N$23</f>
        <v>65</v>
      </c>
      <c r="AM23" s="176"/>
      <c r="AN23" s="176"/>
      <c r="AO23" s="136"/>
      <c r="AP23" s="136"/>
      <c r="AQ23" s="112"/>
    </row>
    <row r="24" spans="1:43">
      <c r="A24" s="2"/>
      <c r="B24" s="2"/>
      <c r="C24" s="2"/>
      <c r="D24" s="108"/>
      <c r="E24" s="108"/>
      <c r="F24" s="108"/>
      <c r="G24" s="108"/>
      <c r="H24" s="108"/>
      <c r="I24" s="108"/>
      <c r="J24" s="176"/>
      <c r="K24" s="175" t="s">
        <v>137</v>
      </c>
      <c r="L24" s="176" t="str">
        <f>IF(L11="D","A",L11)</f>
        <v>A</v>
      </c>
      <c r="M24" s="176" t="str">
        <f>IF(M11="D","A",M11)</f>
        <v>A</v>
      </c>
      <c r="N24" s="176" t="str">
        <f>L20</f>
        <v>A</v>
      </c>
      <c r="O24" s="176"/>
      <c r="P24" s="176"/>
      <c r="Q24" s="176"/>
      <c r="R24" s="176"/>
      <c r="S24" s="175" t="s">
        <v>137</v>
      </c>
      <c r="T24" s="178" t="s">
        <v>111</v>
      </c>
      <c r="U24" s="178" t="s">
        <v>111</v>
      </c>
      <c r="V24" s="178" t="s">
        <v>111</v>
      </c>
      <c r="W24" s="176"/>
      <c r="X24" s="176"/>
      <c r="Y24" s="176"/>
      <c r="Z24" s="176"/>
      <c r="AA24" s="175" t="s">
        <v>137</v>
      </c>
      <c r="AB24" s="178" t="s">
        <v>112</v>
      </c>
      <c r="AC24" s="178" t="s">
        <v>112</v>
      </c>
      <c r="AD24" s="178" t="s">
        <v>112</v>
      </c>
      <c r="AE24" s="176"/>
      <c r="AF24" s="176"/>
      <c r="AG24" s="176"/>
      <c r="AH24" s="176"/>
      <c r="AI24" s="175" t="s">
        <v>137</v>
      </c>
      <c r="AJ24" s="178" t="s">
        <v>113</v>
      </c>
      <c r="AK24" s="178" t="s">
        <v>113</v>
      </c>
      <c r="AL24" s="178" t="s">
        <v>113</v>
      </c>
      <c r="AM24" s="176"/>
      <c r="AN24" s="176"/>
      <c r="AO24" s="136"/>
      <c r="AP24" s="136"/>
      <c r="AQ24" s="112"/>
    </row>
    <row r="25" spans="1:43">
      <c r="A25" s="2"/>
      <c r="B25" s="2"/>
      <c r="C25" s="2"/>
      <c r="D25" s="108"/>
      <c r="E25" s="108"/>
      <c r="F25" s="108"/>
      <c r="G25" s="108"/>
      <c r="H25" s="108"/>
      <c r="I25" s="108"/>
      <c r="J25" s="176"/>
      <c r="K25" s="175" t="s">
        <v>138</v>
      </c>
      <c r="L25" s="176">
        <f>L14</f>
        <v>24</v>
      </c>
      <c r="M25" s="176">
        <f>M14</f>
        <v>18</v>
      </c>
      <c r="N25" s="176">
        <f>L21</f>
        <v>0</v>
      </c>
      <c r="O25" s="176"/>
      <c r="P25" s="176"/>
      <c r="Q25" s="176"/>
      <c r="R25" s="176"/>
      <c r="S25" s="175" t="s">
        <v>138</v>
      </c>
      <c r="T25" s="178">
        <f>$L$25</f>
        <v>24</v>
      </c>
      <c r="U25" s="178">
        <f>$M$25</f>
        <v>18</v>
      </c>
      <c r="V25" s="178">
        <f>$N$25</f>
        <v>0</v>
      </c>
      <c r="W25" s="176"/>
      <c r="X25" s="176"/>
      <c r="Y25" s="176"/>
      <c r="Z25" s="176"/>
      <c r="AA25" s="175" t="s">
        <v>138</v>
      </c>
      <c r="AB25" s="178">
        <f>$L$25</f>
        <v>24</v>
      </c>
      <c r="AC25" s="178">
        <f>$M$25</f>
        <v>18</v>
      </c>
      <c r="AD25" s="178">
        <f>$N$25</f>
        <v>0</v>
      </c>
      <c r="AE25" s="176"/>
      <c r="AF25" s="176"/>
      <c r="AG25" s="176"/>
      <c r="AH25" s="176"/>
      <c r="AI25" s="175" t="s">
        <v>138</v>
      </c>
      <c r="AJ25" s="178">
        <f>$L$25</f>
        <v>24</v>
      </c>
      <c r="AK25" s="178">
        <f>$M$25</f>
        <v>18</v>
      </c>
      <c r="AL25" s="178">
        <f>$N$25</f>
        <v>0</v>
      </c>
      <c r="AM25" s="176"/>
      <c r="AN25" s="176"/>
      <c r="AO25" s="136"/>
      <c r="AP25" s="136"/>
      <c r="AQ25" s="112"/>
    </row>
    <row r="26" spans="1:43">
      <c r="A26" s="2"/>
      <c r="B26" s="2"/>
      <c r="C26" s="2"/>
      <c r="D26" s="108"/>
      <c r="E26" s="108"/>
      <c r="F26" s="108"/>
      <c r="G26" s="108"/>
      <c r="H26" s="108"/>
      <c r="I26" s="108"/>
      <c r="J26" s="176"/>
      <c r="K26" s="175" t="s">
        <v>140</v>
      </c>
      <c r="L26" s="176" t="str">
        <f>L9</f>
        <v>50-54</v>
      </c>
      <c r="M26" s="176" t="str">
        <f>M9</f>
        <v>55-59</v>
      </c>
      <c r="N26" s="176" t="s">
        <v>110</v>
      </c>
      <c r="O26" s="176"/>
      <c r="P26" s="176"/>
      <c r="Q26" s="176"/>
      <c r="R26" s="176"/>
      <c r="S26" s="175" t="s">
        <v>140</v>
      </c>
      <c r="T26" s="178" t="str">
        <f>$L$26</f>
        <v>50-54</v>
      </c>
      <c r="U26" s="178" t="str">
        <f>$M$26</f>
        <v>55-59</v>
      </c>
      <c r="V26" s="178" t="str">
        <f>$N$26</f>
        <v>D</v>
      </c>
      <c r="W26" s="176"/>
      <c r="X26" s="176"/>
      <c r="Y26" s="176"/>
      <c r="Z26" s="176"/>
      <c r="AA26" s="175" t="s">
        <v>140</v>
      </c>
      <c r="AB26" s="178" t="str">
        <f>$L$26</f>
        <v>50-54</v>
      </c>
      <c r="AC26" s="178" t="str">
        <f>$M$26</f>
        <v>55-59</v>
      </c>
      <c r="AD26" s="178" t="str">
        <f>$N$26</f>
        <v>D</v>
      </c>
      <c r="AE26" s="176"/>
      <c r="AF26" s="176"/>
      <c r="AG26" s="176"/>
      <c r="AH26" s="176"/>
      <c r="AI26" s="175" t="s">
        <v>140</v>
      </c>
      <c r="AJ26" s="178" t="str">
        <f>$L$26</f>
        <v>50-54</v>
      </c>
      <c r="AK26" s="178" t="str">
        <f>$M$26</f>
        <v>55-59</v>
      </c>
      <c r="AL26" s="178" t="str">
        <f>$N$26</f>
        <v>D</v>
      </c>
      <c r="AM26" s="176"/>
      <c r="AN26" s="176"/>
      <c r="AO26" s="136"/>
      <c r="AP26" s="136"/>
      <c r="AQ26" s="112"/>
    </row>
    <row r="27" spans="1:43">
      <c r="A27" s="2"/>
      <c r="B27" s="2"/>
      <c r="C27" s="2"/>
      <c r="D27" s="108"/>
      <c r="E27" s="108"/>
      <c r="F27" s="108"/>
      <c r="G27" s="108"/>
      <c r="H27" s="108"/>
      <c r="I27" s="108"/>
      <c r="J27" s="176"/>
      <c r="K27" s="175" t="s">
        <v>139</v>
      </c>
      <c r="L27" s="176" t="str">
        <f>CONCATENATE(L24,"-",L25,"-BASE-",L26)</f>
        <v>A-24-BASE-50-54</v>
      </c>
      <c r="M27" s="176" t="str">
        <f>CONCATENATE(M24,"-",M25,"-BASE-",M26)</f>
        <v>A-18-BASE-55-59</v>
      </c>
      <c r="N27" s="176" t="str">
        <f>CONCATENATE(N24,"-",N25,"-BASE-",N26)</f>
        <v>A-0-BASE-D</v>
      </c>
      <c r="O27" s="176"/>
      <c r="P27" s="176"/>
      <c r="Q27" s="176"/>
      <c r="R27" s="176"/>
      <c r="S27" s="175" t="s">
        <v>139</v>
      </c>
      <c r="T27" s="176" t="str">
        <f>CONCATENATE(T24,"-",T25,"-BASE-",T26)</f>
        <v>A-24-BASE-50-54</v>
      </c>
      <c r="U27" s="176" t="str">
        <f>CONCATENATE(U24,"-",U25,"-BASE-",U26)</f>
        <v>A-18-BASE-55-59</v>
      </c>
      <c r="V27" s="176" t="str">
        <f>CONCATENATE(V24,"-",V25,"-BASE-",V26)</f>
        <v>A-0-BASE-D</v>
      </c>
      <c r="W27" s="176"/>
      <c r="X27" s="176"/>
      <c r="Y27" s="176"/>
      <c r="Z27" s="176"/>
      <c r="AA27" s="175" t="s">
        <v>139</v>
      </c>
      <c r="AB27" s="176" t="str">
        <f>CONCATENATE(AB24,"-",AB25,"-BASE-",AB26)</f>
        <v>B-24-BASE-50-54</v>
      </c>
      <c r="AC27" s="176" t="str">
        <f>CONCATENATE(AC24,"-",AC25,"-BASE-",AC26)</f>
        <v>B-18-BASE-55-59</v>
      </c>
      <c r="AD27" s="176" t="str">
        <f>CONCATENATE(AD24,"-",AD25,"-BASE-",AD26)</f>
        <v>B-0-BASE-D</v>
      </c>
      <c r="AE27" s="176"/>
      <c r="AF27" s="176"/>
      <c r="AG27" s="176"/>
      <c r="AH27" s="176"/>
      <c r="AI27" s="175" t="s">
        <v>139</v>
      </c>
      <c r="AJ27" s="176" t="str">
        <f>CONCATENATE(AJ24,"-",AJ25,"-BASE-",AJ26)</f>
        <v>C-24-BASE-50-54</v>
      </c>
      <c r="AK27" s="176" t="str">
        <f>CONCATENATE(AK24,"-",AK25,"-BASE-",AK26)</f>
        <v>C-18-BASE-55-59</v>
      </c>
      <c r="AL27" s="176" t="str">
        <f>CONCATENATE(AL24,"-",AL25,"-BASE-",AL26)</f>
        <v>C-0-BASE-D</v>
      </c>
      <c r="AM27" s="176"/>
      <c r="AN27" s="176"/>
      <c r="AO27" s="136"/>
      <c r="AP27" s="136"/>
      <c r="AQ27" s="112"/>
    </row>
    <row r="28" spans="1:43">
      <c r="A28" s="2"/>
      <c r="B28" s="2"/>
      <c r="C28" s="2"/>
      <c r="D28" s="108"/>
      <c r="E28" s="108"/>
      <c r="F28" s="108"/>
      <c r="G28" s="108"/>
      <c r="H28" s="108"/>
      <c r="I28" s="108"/>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35"/>
      <c r="AO28" s="136"/>
      <c r="AP28" s="136"/>
      <c r="AQ28" s="112"/>
    </row>
    <row r="29" spans="1:43">
      <c r="A29" s="2"/>
      <c r="B29" s="2"/>
      <c r="C29" s="2"/>
      <c r="D29" s="108"/>
      <c r="E29" s="108"/>
      <c r="F29" s="108"/>
      <c r="G29" s="108"/>
      <c r="H29" s="108"/>
      <c r="I29" s="108"/>
      <c r="J29" s="176"/>
      <c r="K29" s="175" t="s">
        <v>176</v>
      </c>
      <c r="L29" s="176">
        <f>VLOOKUP(L$27,CASHCHART50,MATCH(L$12,BASE50,0),FALSE)</f>
        <v>667.92</v>
      </c>
      <c r="M29" s="176">
        <f>VLOOKUP(M$27,CASHCHART50,MATCH(M$12,BASE50,0),FALSE)</f>
        <v>710</v>
      </c>
      <c r="N29" s="176" t="e">
        <f>VLOOKUP(N$27,CASHCHART50,MATCH(N$12,BASE50,0),FALSE)</f>
        <v>#N/A</v>
      </c>
      <c r="O29" s="176" t="e">
        <f t="shared" ref="O29:O34" si="1">N29*$L$19</f>
        <v>#N/A</v>
      </c>
      <c r="P29" s="176"/>
      <c r="Q29" s="176"/>
      <c r="R29" s="176"/>
      <c r="S29" s="175" t="s">
        <v>176</v>
      </c>
      <c r="T29" s="176">
        <f>VLOOKUP(T$27,CASHCHART50,MATCH(L$12,BASE50,0),FALSE)</f>
        <v>667.92</v>
      </c>
      <c r="U29" s="176">
        <f>VLOOKUP(U$27,CASHCHART50,MATCH(M$12,BASE50,0),FALSE)</f>
        <v>710</v>
      </c>
      <c r="V29" s="176" t="e">
        <f>VLOOKUP(V$27,CASHCHART50,MATCH(N$12,BASE50,0),FALSE)</f>
        <v>#N/A</v>
      </c>
      <c r="W29" s="176" t="e">
        <f t="shared" ref="W29:W34" si="2">V29*$L$19</f>
        <v>#N/A</v>
      </c>
      <c r="X29" s="176"/>
      <c r="Y29" s="176"/>
      <c r="Z29" s="176"/>
      <c r="AA29" s="175" t="s">
        <v>176</v>
      </c>
      <c r="AB29" s="176">
        <f>VLOOKUP(AB$27,CASHCHART50,MATCH(L$12,BASE50,0),FALSE)</f>
        <v>450.12</v>
      </c>
      <c r="AC29" s="176">
        <f>VLOOKUP(AC$27,CASHCHART50,MATCH(M$12,BASE50,0),FALSE)</f>
        <v>482.8</v>
      </c>
      <c r="AD29" s="176" t="e">
        <f>VLOOKUP(AD$27,CASHCHART50,MATCH(N$12,BASE50,0),FALSE)</f>
        <v>#N/A</v>
      </c>
      <c r="AE29" s="176" t="e">
        <f t="shared" ref="AE29:AE34" si="3">AD29*$L$19</f>
        <v>#N/A</v>
      </c>
      <c r="AF29" s="176"/>
      <c r="AG29" s="176"/>
      <c r="AH29" s="176"/>
      <c r="AI29" s="175" t="s">
        <v>176</v>
      </c>
      <c r="AJ29" s="176">
        <f>VLOOKUP(AJ$27,CASHCHART50,MATCH(L$12,BASE50,0),FALSE)</f>
        <v>297.68</v>
      </c>
      <c r="AK29" s="176">
        <f>VLOOKUP(AK$27,CASHCHART50,MATCH(M$12,BASE50,0),FALSE)</f>
        <v>335.12</v>
      </c>
      <c r="AL29" s="176" t="e">
        <f>VLOOKUP(AL$27,CASHCHART50,MATCH(N$12,BASE50,0),FALSE)</f>
        <v>#N/A</v>
      </c>
      <c r="AM29" s="176" t="e">
        <f t="shared" ref="AM29:AM34" si="4">AL29*$L$19</f>
        <v>#N/A</v>
      </c>
      <c r="AN29" s="135"/>
      <c r="AO29" s="136"/>
      <c r="AP29" s="136"/>
      <c r="AQ29" s="112"/>
    </row>
    <row r="30" spans="1:43">
      <c r="D30" s="112"/>
      <c r="E30" s="112"/>
      <c r="F30" s="112"/>
      <c r="G30" s="112"/>
      <c r="H30" s="112"/>
      <c r="I30" s="112"/>
      <c r="J30" s="180"/>
      <c r="K30" s="175" t="s">
        <v>177</v>
      </c>
      <c r="L30" s="176">
        <f>VLOOKUP(L$27,CASHCHART55,MATCH(L$12,BASE55,0),FALSE)</f>
        <v>602.6</v>
      </c>
      <c r="M30" s="176">
        <f>VLOOKUP(M$27,CASHCHART55,MATCH(M$12,BASE55,0),FALSE)</f>
        <v>641.84</v>
      </c>
      <c r="N30" s="176" t="e">
        <f>VLOOKUP(N$27,CASHCHART55,MATCH(N$12,BASE55,0),FALSE)</f>
        <v>#N/A</v>
      </c>
      <c r="O30" s="176" t="e">
        <f t="shared" si="1"/>
        <v>#N/A</v>
      </c>
      <c r="P30" s="176"/>
      <c r="Q30" s="176"/>
      <c r="R30" s="176"/>
      <c r="S30" s="175" t="s">
        <v>177</v>
      </c>
      <c r="T30" s="176">
        <f>VLOOKUP(T$27,CASHCHART55,MATCH(L$12,BASE55,0),FALSE)</f>
        <v>602.6</v>
      </c>
      <c r="U30" s="176">
        <f>VLOOKUP(U$27,CASHCHART55,MATCH(M$12,BASE55,0),FALSE)</f>
        <v>641.84</v>
      </c>
      <c r="V30" s="176" t="e">
        <f>VLOOKUP(V$27,CASHCHART55,MATCH(N$12,BASE55,0),FALSE)</f>
        <v>#N/A</v>
      </c>
      <c r="W30" s="176" t="e">
        <f t="shared" si="2"/>
        <v>#N/A</v>
      </c>
      <c r="X30" s="176"/>
      <c r="Y30" s="176"/>
      <c r="Z30" s="176"/>
      <c r="AA30" s="175" t="s">
        <v>177</v>
      </c>
      <c r="AB30" s="176">
        <f>VLOOKUP(AB$27,CASHCHART55,MATCH(L$12,BASE55,0),FALSE)</f>
        <v>406.56</v>
      </c>
      <c r="AC30" s="176">
        <f>VLOOKUP(AC$27,CASHCHART55,MATCH(M$12,BASE55,0),FALSE)</f>
        <v>437.36</v>
      </c>
      <c r="AD30" s="176" t="e">
        <f>VLOOKUP(AD$27,CASHCHART55,MATCH(N$12,BASE55,0),FALSE)</f>
        <v>#N/A</v>
      </c>
      <c r="AE30" s="176" t="e">
        <f t="shared" si="3"/>
        <v>#N/A</v>
      </c>
      <c r="AF30" s="176"/>
      <c r="AG30" s="176"/>
      <c r="AH30" s="176"/>
      <c r="AI30" s="175" t="s">
        <v>177</v>
      </c>
      <c r="AJ30" s="176">
        <f>VLOOKUP(AJ$27,CASHCHART55,MATCH(L$12,BASE55,0),FALSE)</f>
        <v>268.64</v>
      </c>
      <c r="AK30" s="176">
        <f>VLOOKUP(AK$27,CASHCHART55,MATCH(M$12,BASE55,0),FALSE)</f>
        <v>306.72000000000003</v>
      </c>
      <c r="AL30" s="176" t="e">
        <f>VLOOKUP(AL$27,CASHCHART55,MATCH(N$12,BASE55,0),FALSE)</f>
        <v>#N/A</v>
      </c>
      <c r="AM30" s="176" t="e">
        <f t="shared" si="4"/>
        <v>#N/A</v>
      </c>
      <c r="AN30" s="176"/>
      <c r="AO30" s="136"/>
      <c r="AP30" s="136"/>
      <c r="AQ30" s="112"/>
    </row>
    <row r="31" spans="1:43">
      <c r="D31" s="112"/>
      <c r="E31" s="112"/>
      <c r="F31" s="112"/>
      <c r="G31" s="112"/>
      <c r="H31" s="112"/>
      <c r="I31" s="112"/>
      <c r="J31" s="181" t="s">
        <v>348</v>
      </c>
      <c r="K31" s="175" t="s">
        <v>178</v>
      </c>
      <c r="L31" s="176">
        <f>VLOOKUP(L$27,CASHCHART50,MATCH(L$12,BASE50,0),FALSE)</f>
        <v>667.92</v>
      </c>
      <c r="M31" s="176">
        <f>VLOOKUP(M$27,CASHCHART50,MATCH(M$12,BASE50,0),FALSE)</f>
        <v>710</v>
      </c>
      <c r="N31" s="176" t="e">
        <f>VLOOKUP(N$27,CASHCHART50,MATCH(N$12,BASE50,0),FALSE)</f>
        <v>#N/A</v>
      </c>
      <c r="O31" s="176" t="e">
        <f t="shared" si="1"/>
        <v>#N/A</v>
      </c>
      <c r="P31" s="176"/>
      <c r="Q31" s="176"/>
      <c r="R31" s="176"/>
      <c r="S31" s="175" t="s">
        <v>178</v>
      </c>
      <c r="T31" s="176">
        <f>VLOOKUP(T$27,CASHCHART50,MATCH(L$12,BASE50,0),FALSE)</f>
        <v>667.92</v>
      </c>
      <c r="U31" s="176">
        <f>VLOOKUP(U$27,CASHCHART50,MATCH(M$12,BASE50,0),FALSE)</f>
        <v>710</v>
      </c>
      <c r="V31" s="176" t="e">
        <f>VLOOKUP(V$27,CASHCHART50,MATCH(N$12,BASE50,0),FALSE)</f>
        <v>#N/A</v>
      </c>
      <c r="W31" s="176" t="e">
        <f t="shared" si="2"/>
        <v>#N/A</v>
      </c>
      <c r="X31" s="176"/>
      <c r="Y31" s="176"/>
      <c r="Z31" s="176"/>
      <c r="AA31" s="175" t="s">
        <v>178</v>
      </c>
      <c r="AB31" s="176">
        <f>VLOOKUP(AB$27,CASHCHART50,MATCH(L$12,BASE50,0),FALSE)</f>
        <v>450.12</v>
      </c>
      <c r="AC31" s="176">
        <f>VLOOKUP(AC$27,CASHCHART50,MATCH(M$12,BASE50,0),FALSE)</f>
        <v>482.8</v>
      </c>
      <c r="AD31" s="176" t="e">
        <f>VLOOKUP(AD$27,CASHCHART50,MATCH(N$12,BASE50,0),FALSE)</f>
        <v>#N/A</v>
      </c>
      <c r="AE31" s="176" t="e">
        <f t="shared" si="3"/>
        <v>#N/A</v>
      </c>
      <c r="AF31" s="176"/>
      <c r="AG31" s="176"/>
      <c r="AH31" s="176"/>
      <c r="AI31" s="175" t="s">
        <v>178</v>
      </c>
      <c r="AJ31" s="176">
        <f>VLOOKUP(AJ$27,CASHCHART50,MATCH(L$12,BASE50,0),FALSE)</f>
        <v>297.68</v>
      </c>
      <c r="AK31" s="176">
        <f>VLOOKUP(AK$27,CASHCHART50,MATCH(M$12,BASE50,0),FALSE)</f>
        <v>335.12</v>
      </c>
      <c r="AL31" s="176" t="e">
        <f>VLOOKUP(AL$27,CASHCHART50,MATCH(N$12,BASE50,0),FALSE)</f>
        <v>#N/A</v>
      </c>
      <c r="AM31" s="176" t="e">
        <f t="shared" si="4"/>
        <v>#N/A</v>
      </c>
      <c r="AN31" s="176"/>
      <c r="AO31" s="136"/>
      <c r="AP31" s="136"/>
      <c r="AQ31" s="112"/>
    </row>
    <row r="32" spans="1:43">
      <c r="D32" s="112"/>
      <c r="E32" s="112"/>
      <c r="F32" s="112"/>
      <c r="G32" s="112"/>
      <c r="H32" s="112"/>
      <c r="I32" s="112"/>
      <c r="J32" s="180"/>
      <c r="K32" s="175" t="s">
        <v>179</v>
      </c>
      <c r="L32" s="176">
        <f>VLOOKUP(L$27,CASHCHART65,MATCH(L$12,BASE65,0),FALSE)</f>
        <v>508.2</v>
      </c>
      <c r="M32" s="176">
        <f>VLOOKUP(M$27,CASHCHART65,MATCH(M$12,BASE65,0),FALSE)</f>
        <v>545.28</v>
      </c>
      <c r="N32" s="176" t="e">
        <f>VLOOKUP(N$27,CASHCHART65,MATCH(N$12,BASE65,0),FALSE)</f>
        <v>#N/A</v>
      </c>
      <c r="O32" s="176" t="e">
        <f t="shared" si="1"/>
        <v>#N/A</v>
      </c>
      <c r="P32" s="176"/>
      <c r="Q32" s="176"/>
      <c r="R32" s="176"/>
      <c r="S32" s="175" t="s">
        <v>179</v>
      </c>
      <c r="T32" s="176">
        <f>VLOOKUP(T$27,CASHCHART65,MATCH(L$12,BASE65,0),FALSE)</f>
        <v>508.2</v>
      </c>
      <c r="U32" s="176">
        <f>VLOOKUP(U$27,CASHCHART65,MATCH(M$12,BASE65,0),FALSE)</f>
        <v>545.28</v>
      </c>
      <c r="V32" s="176" t="e">
        <f>VLOOKUP(V$27,CASHCHART65,MATCH(N$12,BASE65,0),FALSE)</f>
        <v>#N/A</v>
      </c>
      <c r="W32" s="176" t="e">
        <f t="shared" si="2"/>
        <v>#N/A</v>
      </c>
      <c r="X32" s="176"/>
      <c r="Y32" s="176"/>
      <c r="Z32" s="176"/>
      <c r="AA32" s="175" t="s">
        <v>179</v>
      </c>
      <c r="AB32" s="176">
        <f>VLOOKUP(AB$27,CASHCHART65,MATCH(L$12,BASE65,0),FALSE)</f>
        <v>341.24</v>
      </c>
      <c r="AC32" s="176">
        <f>VLOOKUP(AC$27,CASHCHART65,MATCH(M$12,BASE65,0),FALSE)</f>
        <v>369.2</v>
      </c>
      <c r="AD32" s="176" t="e">
        <f>VLOOKUP(AD$27,CASHCHART65,MATCH(N$12,BASE65,0),FALSE)</f>
        <v>#N/A</v>
      </c>
      <c r="AE32" s="176" t="e">
        <f t="shared" si="3"/>
        <v>#N/A</v>
      </c>
      <c r="AF32" s="176"/>
      <c r="AG32" s="176"/>
      <c r="AH32" s="176"/>
      <c r="AI32" s="175" t="s">
        <v>179</v>
      </c>
      <c r="AJ32" s="176">
        <f>VLOOKUP(AJ$27,CASHCHART65,MATCH(L$12,BASE65,0),FALSE)</f>
        <v>225.08</v>
      </c>
      <c r="AK32" s="176">
        <f>VLOOKUP(AK$27,CASHCHART65,MATCH(M$12,BASE65,0),FALSE)</f>
        <v>255.6</v>
      </c>
      <c r="AL32" s="176" t="e">
        <f>VLOOKUP(AL$27,CASHCHART65,MATCH(N$12,BASE65,0),FALSE)</f>
        <v>#N/A</v>
      </c>
      <c r="AM32" s="176" t="e">
        <f t="shared" si="4"/>
        <v>#N/A</v>
      </c>
      <c r="AN32" s="176"/>
      <c r="AO32" s="136"/>
      <c r="AP32" s="136"/>
      <c r="AQ32" s="112"/>
    </row>
    <row r="33" spans="4:43">
      <c r="D33" s="112"/>
      <c r="E33" s="112"/>
      <c r="F33" s="112"/>
      <c r="G33" s="112"/>
      <c r="H33" s="112"/>
      <c r="I33" s="112"/>
      <c r="J33" s="180"/>
      <c r="K33" s="175" t="s">
        <v>180</v>
      </c>
      <c r="L33" s="176">
        <f>VLOOKUP(L$27,CASHCHARTSD,MATCH(L$12,BASESD,0),FALSE)</f>
        <v>551.76</v>
      </c>
      <c r="M33" s="176">
        <f>VLOOKUP(M$27,CASHCHARTSD,MATCH(M$12,BASESD,0),FALSE)</f>
        <v>590.72</v>
      </c>
      <c r="N33" s="176" t="e">
        <f>VLOOKUP(N$27,CASHCHARTSD,MATCH(N$12,BASESD,0),FALSE)</f>
        <v>#N/A</v>
      </c>
      <c r="O33" s="176" t="e">
        <f t="shared" si="1"/>
        <v>#N/A</v>
      </c>
      <c r="P33" s="176"/>
      <c r="Q33" s="176"/>
      <c r="R33" s="176"/>
      <c r="S33" s="175" t="s">
        <v>180</v>
      </c>
      <c r="T33" s="176">
        <f>VLOOKUP(T$27,CASHCHARTSD,MATCH(L$12,BASESD,0),FALSE)</f>
        <v>551.76</v>
      </c>
      <c r="U33" s="176">
        <f>VLOOKUP(U$27,CASHCHARTSD,MATCH(M$12,BASESD,0),FALSE)</f>
        <v>590.72</v>
      </c>
      <c r="V33" s="176" t="e">
        <f>VLOOKUP(V$27,CASHCHARTSD,MATCH(N$12,BASESD,0),FALSE)</f>
        <v>#N/A</v>
      </c>
      <c r="W33" s="176" t="e">
        <f t="shared" si="2"/>
        <v>#N/A</v>
      </c>
      <c r="X33" s="176"/>
      <c r="Y33" s="176"/>
      <c r="Z33" s="176"/>
      <c r="AA33" s="175" t="s">
        <v>180</v>
      </c>
      <c r="AB33" s="176">
        <f>VLOOKUP(AB$27,CASHCHARTSD,MATCH(L$12,BASESD,0),FALSE)</f>
        <v>370.28</v>
      </c>
      <c r="AC33" s="176">
        <f>VLOOKUP(AC$27,CASHCHARTSD,MATCH(M$12,BASESD,0),FALSE)</f>
        <v>403.28</v>
      </c>
      <c r="AD33" s="176" t="e">
        <f>VLOOKUP(AD$27,CASHCHARTSD,MATCH(N$12,BASESD,0),FALSE)</f>
        <v>#N/A</v>
      </c>
      <c r="AE33" s="176" t="e">
        <f t="shared" si="3"/>
        <v>#N/A</v>
      </c>
      <c r="AF33" s="176"/>
      <c r="AG33" s="176"/>
      <c r="AH33" s="176"/>
      <c r="AI33" s="175" t="s">
        <v>180</v>
      </c>
      <c r="AJ33" s="176">
        <f>VLOOKUP(AJ$27,CASHCHARTSD,MATCH(L$12,BASESD,0),FALSE)</f>
        <v>246.84</v>
      </c>
      <c r="AK33" s="176">
        <f>VLOOKUP(AK$27,CASHCHARTSD,MATCH(M$12,BASESD,0),FALSE)</f>
        <v>278.32</v>
      </c>
      <c r="AL33" s="176" t="e">
        <f>VLOOKUP(AL$27,CASHCHARTSD,MATCH(N$12,BASESD,0),FALSE)</f>
        <v>#N/A</v>
      </c>
      <c r="AM33" s="176" t="e">
        <f t="shared" si="4"/>
        <v>#N/A</v>
      </c>
      <c r="AN33" s="176"/>
      <c r="AO33" s="136"/>
      <c r="AP33" s="136"/>
      <c r="AQ33" s="112"/>
    </row>
    <row r="34" spans="4:43">
      <c r="D34" s="112"/>
      <c r="E34" s="112"/>
      <c r="F34" s="112"/>
      <c r="G34" s="112"/>
      <c r="H34" s="112"/>
      <c r="I34" s="112"/>
      <c r="J34" s="180"/>
      <c r="K34" s="175" t="s">
        <v>181</v>
      </c>
      <c r="L34" s="176">
        <f>VLOOKUP(L$27,CASHCHARTIN,MATCH(L$12,BASEIN,0),FALSE)</f>
        <v>610.12</v>
      </c>
      <c r="M34" s="176">
        <f>VLOOKUP(M$27,CASHCHARTIN,MATCH(M$12,BASEIN,0),FALSE)</f>
        <v>649.84</v>
      </c>
      <c r="N34" s="176" t="e">
        <f>VLOOKUP(N$27,CASHCHARTIN,MATCH(N$12,BASEIN,0),FALSE)</f>
        <v>#N/A</v>
      </c>
      <c r="O34" s="176" t="e">
        <f t="shared" si="1"/>
        <v>#N/A</v>
      </c>
      <c r="P34" s="176"/>
      <c r="Q34" s="176"/>
      <c r="R34" s="176"/>
      <c r="S34" s="175" t="s">
        <v>181</v>
      </c>
      <c r="T34" s="176">
        <f>VLOOKUP(T$27,CASHCHARTIN,MATCH(L$12,BASEIN,0),FALSE)</f>
        <v>610.12</v>
      </c>
      <c r="U34" s="176">
        <f>VLOOKUP(U$27,CASHCHARTIN,MATCH(M$12,BASEIN,0),FALSE)</f>
        <v>649.84</v>
      </c>
      <c r="V34" s="176" t="e">
        <f>VLOOKUP(V$27,CASHCHARTIN,MATCH(N$12,BASEIN,0),FALSE)</f>
        <v>#N/A</v>
      </c>
      <c r="W34" s="176" t="e">
        <f t="shared" si="2"/>
        <v>#N/A</v>
      </c>
      <c r="X34" s="176"/>
      <c r="Y34" s="176"/>
      <c r="Z34" s="176"/>
      <c r="AA34" s="175" t="s">
        <v>181</v>
      </c>
      <c r="AB34" s="176">
        <f>VLOOKUP(AB$27,CASHCHARTIN,MATCH(L$12,BASEIN,0),FALSE)</f>
        <v>411.64</v>
      </c>
      <c r="AC34" s="176">
        <f>VLOOKUP(AC$27,CASHCHARTIN,MATCH(M$12,BASEIN,0),FALSE)</f>
        <v>442.8</v>
      </c>
      <c r="AD34" s="176" t="e">
        <f>VLOOKUP(AD$27,CASHCHARTIN,MATCH(N$12,BASEIN,0),FALSE)</f>
        <v>#N/A</v>
      </c>
      <c r="AE34" s="176" t="e">
        <f t="shared" si="3"/>
        <v>#N/A</v>
      </c>
      <c r="AF34" s="176"/>
      <c r="AG34" s="176"/>
      <c r="AH34" s="176"/>
      <c r="AI34" s="175" t="s">
        <v>181</v>
      </c>
      <c r="AJ34" s="176">
        <f>VLOOKUP(AJ$27,CASHCHARTIN,MATCH(L$12,BASEIN,0),FALSE)</f>
        <v>271.95999999999998</v>
      </c>
      <c r="AK34" s="176">
        <f>VLOOKUP(AK$27,CASHCHARTIN,MATCH(M$12,BASEIN,0),FALSE)</f>
        <v>310.60000000000002</v>
      </c>
      <c r="AL34" s="176" t="e">
        <f>VLOOKUP(AL$27,CASHCHARTIN,MATCH(N$12,BASEIN,0),FALSE)</f>
        <v>#N/A</v>
      </c>
      <c r="AM34" s="176" t="e">
        <f t="shared" si="4"/>
        <v>#N/A</v>
      </c>
      <c r="AN34" s="176"/>
      <c r="AO34" s="136"/>
      <c r="AP34" s="136"/>
      <c r="AQ34" s="112"/>
    </row>
    <row r="35" spans="4:43">
      <c r="D35" s="112"/>
      <c r="E35" s="112"/>
      <c r="F35" s="112"/>
      <c r="G35" s="112"/>
      <c r="H35" s="112"/>
      <c r="I35" s="112"/>
      <c r="J35" s="180"/>
      <c r="K35" s="176"/>
      <c r="L35" s="176"/>
      <c r="M35" s="182" t="s">
        <v>183</v>
      </c>
      <c r="N35" s="183" t="s">
        <v>184</v>
      </c>
      <c r="O35" s="183" t="s">
        <v>185</v>
      </c>
      <c r="P35" s="183" t="s">
        <v>186</v>
      </c>
      <c r="Q35" s="183"/>
      <c r="R35" s="176"/>
      <c r="S35" s="176"/>
      <c r="T35" s="176"/>
      <c r="U35" s="182" t="s">
        <v>183</v>
      </c>
      <c r="V35" s="183" t="s">
        <v>184</v>
      </c>
      <c r="W35" s="183" t="s">
        <v>185</v>
      </c>
      <c r="X35" s="183" t="s">
        <v>186</v>
      </c>
      <c r="Y35" s="176"/>
      <c r="Z35" s="176"/>
      <c r="AA35" s="176"/>
      <c r="AB35" s="176"/>
      <c r="AC35" s="182" t="s">
        <v>183</v>
      </c>
      <c r="AD35" s="183" t="s">
        <v>184</v>
      </c>
      <c r="AE35" s="183" t="s">
        <v>185</v>
      </c>
      <c r="AF35" s="183" t="s">
        <v>186</v>
      </c>
      <c r="AG35" s="176"/>
      <c r="AH35" s="176"/>
      <c r="AI35" s="176"/>
      <c r="AJ35" s="176"/>
      <c r="AK35" s="182" t="s">
        <v>183</v>
      </c>
      <c r="AL35" s="183" t="s">
        <v>184</v>
      </c>
      <c r="AM35" s="183" t="s">
        <v>185</v>
      </c>
      <c r="AN35" s="183" t="s">
        <v>186</v>
      </c>
      <c r="AO35" s="136"/>
      <c r="AP35" s="136"/>
      <c r="AQ35" s="112"/>
    </row>
    <row r="36" spans="4:43">
      <c r="D36" s="112"/>
      <c r="E36" s="112"/>
      <c r="F36" s="112"/>
      <c r="G36" s="112"/>
      <c r="H36" s="112"/>
      <c r="I36" s="112"/>
      <c r="J36" s="180"/>
      <c r="K36" s="175" t="s">
        <v>176</v>
      </c>
      <c r="L36" s="176">
        <f t="shared" ref="L36:L41" si="5">L29+IF($B$17="Yes",$M29,0)+IF($B$18="Yes",$O29,0)</f>
        <v>667.92</v>
      </c>
      <c r="M36" s="176">
        <f>IF($L$15="Yes",(IF($L$6="NJ",0,(IF($L$6="MD",0,(IF($L$6="MN",0,(IF($L$6="TX",VLOOKUP($L$50,TXROPFACTORS,2,0),(VLOOKUP($L$26,ROPFACTORS,2,0)))))))))),1)</f>
        <v>1</v>
      </c>
      <c r="N36" s="176">
        <f t="shared" ref="N36:N41" si="6">L36*M36</f>
        <v>667.92</v>
      </c>
      <c r="O36" s="176">
        <f t="shared" ref="O36:O41" si="7">N36+25</f>
        <v>692.92</v>
      </c>
      <c r="P36" s="176">
        <f t="shared" ref="P36:P41" si="8">$L$16</f>
        <v>1</v>
      </c>
      <c r="Q36" s="176"/>
      <c r="R36" s="176"/>
      <c r="S36" s="175" t="s">
        <v>176</v>
      </c>
      <c r="T36" s="176">
        <f t="shared" ref="T36:T41" si="9">T29+IF($B$17="Yes",$U29,0)+IF($B$18="Yes",$W29,0)</f>
        <v>667.92</v>
      </c>
      <c r="U36" s="176">
        <f t="shared" ref="U36:U41" si="10">IF($L$15="Yes",VLOOKUP($L$26,ROPFACTORS,2,0),1)</f>
        <v>1</v>
      </c>
      <c r="V36" s="176">
        <f t="shared" ref="V36:V41" si="11">T36*U36</f>
        <v>667.92</v>
      </c>
      <c r="W36" s="176">
        <f t="shared" ref="W36:W41" si="12">V36+25</f>
        <v>692.92</v>
      </c>
      <c r="X36" s="176">
        <f t="shared" ref="X36:X41" si="13">$L$16</f>
        <v>1</v>
      </c>
      <c r="Y36" s="176"/>
      <c r="Z36" s="176"/>
      <c r="AA36" s="175" t="s">
        <v>176</v>
      </c>
      <c r="AB36" s="176">
        <f t="shared" ref="AB36:AB41" si="14">AB29+IF($B$17="Yes",$AC29,0)+IF($B$18="Yes",$AE29,0)</f>
        <v>450.12</v>
      </c>
      <c r="AC36" s="176">
        <f t="shared" ref="AC36:AC41" si="15">IF($L$15="Yes",VLOOKUP($L$26,ROPFACTORS,2,0),1)</f>
        <v>1</v>
      </c>
      <c r="AD36" s="176">
        <f t="shared" ref="AD36:AD41" si="16">AB36*AC36</f>
        <v>450.12</v>
      </c>
      <c r="AE36" s="176">
        <f t="shared" ref="AE36:AE41" si="17">AD36+25</f>
        <v>475.12</v>
      </c>
      <c r="AF36" s="176">
        <f t="shared" ref="AF36:AF41" si="18">$L$16</f>
        <v>1</v>
      </c>
      <c r="AG36" s="176"/>
      <c r="AH36" s="176"/>
      <c r="AI36" s="175" t="s">
        <v>176</v>
      </c>
      <c r="AJ36" s="176">
        <f t="shared" ref="AJ36:AJ41" si="19">AJ29+IF($B$17="Yes",$AK29,0)+IF($B$18="Yes",$AM29,0)</f>
        <v>297.68</v>
      </c>
      <c r="AK36" s="176">
        <f t="shared" ref="AK36:AK41" si="20">IF($L$15="Yes",VLOOKUP($L$26,ROPFACTORS,2,0),1)</f>
        <v>1</v>
      </c>
      <c r="AL36" s="176">
        <f t="shared" ref="AL36:AL41" si="21">AJ36*AK36</f>
        <v>297.68</v>
      </c>
      <c r="AM36" s="176">
        <f t="shared" ref="AM36:AM41" si="22">AL36+25</f>
        <v>322.68</v>
      </c>
      <c r="AN36" s="176">
        <f t="shared" ref="AN36:AN41" si="23">$L$16</f>
        <v>1</v>
      </c>
      <c r="AO36" s="136"/>
      <c r="AP36" s="136"/>
      <c r="AQ36" s="112"/>
    </row>
    <row r="37" spans="4:43">
      <c r="D37" s="112"/>
      <c r="E37" s="112"/>
      <c r="F37" s="112"/>
      <c r="G37" s="112"/>
      <c r="H37" s="112"/>
      <c r="I37" s="112"/>
      <c r="J37" s="180"/>
      <c r="K37" s="175" t="s">
        <v>177</v>
      </c>
      <c r="L37" s="176">
        <f t="shared" si="5"/>
        <v>602.6</v>
      </c>
      <c r="M37" s="176">
        <f>IF($L$15="Yes",VLOOKUP($L$26,ROPFACTORS,2,0),1)</f>
        <v>1</v>
      </c>
      <c r="N37" s="176">
        <f t="shared" si="6"/>
        <v>602.6</v>
      </c>
      <c r="O37" s="176">
        <f t="shared" si="7"/>
        <v>627.6</v>
      </c>
      <c r="P37" s="176">
        <f t="shared" si="8"/>
        <v>1</v>
      </c>
      <c r="Q37" s="176"/>
      <c r="R37" s="176"/>
      <c r="S37" s="175" t="s">
        <v>177</v>
      </c>
      <c r="T37" s="176">
        <f t="shared" si="9"/>
        <v>602.6</v>
      </c>
      <c r="U37" s="176">
        <f t="shared" si="10"/>
        <v>1</v>
      </c>
      <c r="V37" s="176">
        <f t="shared" si="11"/>
        <v>602.6</v>
      </c>
      <c r="W37" s="176">
        <f t="shared" si="12"/>
        <v>627.6</v>
      </c>
      <c r="X37" s="176">
        <f t="shared" si="13"/>
        <v>1</v>
      </c>
      <c r="Y37" s="176"/>
      <c r="Z37" s="176"/>
      <c r="AA37" s="175" t="s">
        <v>177</v>
      </c>
      <c r="AB37" s="176">
        <f t="shared" si="14"/>
        <v>406.56</v>
      </c>
      <c r="AC37" s="176">
        <f t="shared" si="15"/>
        <v>1</v>
      </c>
      <c r="AD37" s="176">
        <f t="shared" si="16"/>
        <v>406.56</v>
      </c>
      <c r="AE37" s="176">
        <f t="shared" si="17"/>
        <v>431.56</v>
      </c>
      <c r="AF37" s="176">
        <f t="shared" si="18"/>
        <v>1</v>
      </c>
      <c r="AG37" s="176"/>
      <c r="AH37" s="176"/>
      <c r="AI37" s="175" t="s">
        <v>177</v>
      </c>
      <c r="AJ37" s="176">
        <f t="shared" si="19"/>
        <v>268.64</v>
      </c>
      <c r="AK37" s="176">
        <f t="shared" si="20"/>
        <v>1</v>
      </c>
      <c r="AL37" s="176">
        <f t="shared" si="21"/>
        <v>268.64</v>
      </c>
      <c r="AM37" s="176">
        <f t="shared" si="22"/>
        <v>293.64</v>
      </c>
      <c r="AN37" s="176">
        <f t="shared" si="23"/>
        <v>1</v>
      </c>
      <c r="AO37" s="136"/>
      <c r="AP37" s="136"/>
      <c r="AQ37" s="112"/>
    </row>
    <row r="38" spans="4:43">
      <c r="D38" s="112"/>
      <c r="E38" s="112"/>
      <c r="F38" s="112"/>
      <c r="G38" s="112"/>
      <c r="H38" s="112"/>
      <c r="I38" s="112"/>
      <c r="J38" s="180"/>
      <c r="K38" s="175" t="s">
        <v>178</v>
      </c>
      <c r="L38" s="176">
        <f t="shared" si="5"/>
        <v>667.92</v>
      </c>
      <c r="M38" s="176">
        <f>IF($L$15="Yes",VLOOKUP($L$26,ROPFACTORS,2,0),1)</f>
        <v>1</v>
      </c>
      <c r="N38" s="176">
        <f t="shared" si="6"/>
        <v>667.92</v>
      </c>
      <c r="O38" s="176">
        <f t="shared" si="7"/>
        <v>692.92</v>
      </c>
      <c r="P38" s="176">
        <f t="shared" si="8"/>
        <v>1</v>
      </c>
      <c r="Q38" s="176"/>
      <c r="R38" s="176"/>
      <c r="S38" s="175" t="s">
        <v>178</v>
      </c>
      <c r="T38" s="176">
        <f t="shared" si="9"/>
        <v>667.92</v>
      </c>
      <c r="U38" s="176">
        <f t="shared" si="10"/>
        <v>1</v>
      </c>
      <c r="V38" s="176">
        <f t="shared" si="11"/>
        <v>667.92</v>
      </c>
      <c r="W38" s="176">
        <f t="shared" si="12"/>
        <v>692.92</v>
      </c>
      <c r="X38" s="176">
        <f t="shared" si="13"/>
        <v>1</v>
      </c>
      <c r="Y38" s="176"/>
      <c r="Z38" s="176"/>
      <c r="AA38" s="175" t="s">
        <v>178</v>
      </c>
      <c r="AB38" s="176">
        <f t="shared" si="14"/>
        <v>450.12</v>
      </c>
      <c r="AC38" s="176">
        <f t="shared" si="15"/>
        <v>1</v>
      </c>
      <c r="AD38" s="176">
        <f t="shared" si="16"/>
        <v>450.12</v>
      </c>
      <c r="AE38" s="176">
        <f t="shared" si="17"/>
        <v>475.12</v>
      </c>
      <c r="AF38" s="176">
        <f t="shared" si="18"/>
        <v>1</v>
      </c>
      <c r="AG38" s="176"/>
      <c r="AH38" s="176"/>
      <c r="AI38" s="175" t="s">
        <v>178</v>
      </c>
      <c r="AJ38" s="176">
        <f t="shared" si="19"/>
        <v>297.68</v>
      </c>
      <c r="AK38" s="176">
        <f t="shared" si="20"/>
        <v>1</v>
      </c>
      <c r="AL38" s="176">
        <f t="shared" si="21"/>
        <v>297.68</v>
      </c>
      <c r="AM38" s="176">
        <f t="shared" si="22"/>
        <v>322.68</v>
      </c>
      <c r="AN38" s="176">
        <f t="shared" si="23"/>
        <v>1</v>
      </c>
      <c r="AO38" s="136"/>
      <c r="AP38" s="136"/>
      <c r="AQ38" s="112"/>
    </row>
    <row r="39" spans="4:43">
      <c r="D39" s="112"/>
      <c r="E39" s="112"/>
      <c r="F39" s="112"/>
      <c r="G39" s="112"/>
      <c r="H39" s="112"/>
      <c r="I39" s="112"/>
      <c r="J39" s="180"/>
      <c r="K39" s="175" t="s">
        <v>179</v>
      </c>
      <c r="L39" s="176">
        <f t="shared" si="5"/>
        <v>508.2</v>
      </c>
      <c r="M39" s="176">
        <f>IF($L$15="Yes",VLOOKUP($L$26,ROPFACTORS,2,0),1)</f>
        <v>1</v>
      </c>
      <c r="N39" s="176">
        <f t="shared" si="6"/>
        <v>508.2</v>
      </c>
      <c r="O39" s="176">
        <f t="shared" si="7"/>
        <v>533.20000000000005</v>
      </c>
      <c r="P39" s="176">
        <f t="shared" si="8"/>
        <v>1</v>
      </c>
      <c r="Q39" s="176"/>
      <c r="R39" s="176"/>
      <c r="S39" s="175" t="s">
        <v>179</v>
      </c>
      <c r="T39" s="176">
        <f t="shared" si="9"/>
        <v>508.2</v>
      </c>
      <c r="U39" s="176">
        <f t="shared" si="10"/>
        <v>1</v>
      </c>
      <c r="V39" s="176">
        <f t="shared" si="11"/>
        <v>508.2</v>
      </c>
      <c r="W39" s="176">
        <f t="shared" si="12"/>
        <v>533.20000000000005</v>
      </c>
      <c r="X39" s="176">
        <f t="shared" si="13"/>
        <v>1</v>
      </c>
      <c r="Y39" s="176"/>
      <c r="Z39" s="176"/>
      <c r="AA39" s="175" t="s">
        <v>179</v>
      </c>
      <c r="AB39" s="176">
        <f t="shared" si="14"/>
        <v>341.24</v>
      </c>
      <c r="AC39" s="176">
        <f t="shared" si="15"/>
        <v>1</v>
      </c>
      <c r="AD39" s="176">
        <f t="shared" si="16"/>
        <v>341.24</v>
      </c>
      <c r="AE39" s="176">
        <f t="shared" si="17"/>
        <v>366.24</v>
      </c>
      <c r="AF39" s="176">
        <f t="shared" si="18"/>
        <v>1</v>
      </c>
      <c r="AG39" s="176"/>
      <c r="AH39" s="176"/>
      <c r="AI39" s="175" t="s">
        <v>179</v>
      </c>
      <c r="AJ39" s="176">
        <f t="shared" si="19"/>
        <v>225.08</v>
      </c>
      <c r="AK39" s="176">
        <f t="shared" si="20"/>
        <v>1</v>
      </c>
      <c r="AL39" s="176">
        <f t="shared" si="21"/>
        <v>225.08</v>
      </c>
      <c r="AM39" s="176">
        <f t="shared" si="22"/>
        <v>250.08</v>
      </c>
      <c r="AN39" s="176">
        <f t="shared" si="23"/>
        <v>1</v>
      </c>
      <c r="AO39" s="136"/>
      <c r="AP39" s="136"/>
      <c r="AQ39" s="112"/>
    </row>
    <row r="40" spans="4:43">
      <c r="D40" s="112"/>
      <c r="E40" s="112"/>
      <c r="F40" s="112"/>
      <c r="G40" s="112"/>
      <c r="H40" s="112"/>
      <c r="I40" s="112"/>
      <c r="J40" s="180"/>
      <c r="K40" s="175" t="s">
        <v>180</v>
      </c>
      <c r="L40" s="176">
        <f t="shared" si="5"/>
        <v>551.76</v>
      </c>
      <c r="M40" s="176">
        <f>IF($L$15="Yes",VLOOKUP($L$26,ROPFACTORS,2,0),1)</f>
        <v>1</v>
      </c>
      <c r="N40" s="176">
        <f t="shared" si="6"/>
        <v>551.76</v>
      </c>
      <c r="O40" s="176">
        <f t="shared" si="7"/>
        <v>576.76</v>
      </c>
      <c r="P40" s="176">
        <f t="shared" si="8"/>
        <v>1</v>
      </c>
      <c r="Q40" s="176"/>
      <c r="R40" s="176"/>
      <c r="S40" s="175" t="s">
        <v>180</v>
      </c>
      <c r="T40" s="176">
        <f t="shared" si="9"/>
        <v>551.76</v>
      </c>
      <c r="U40" s="176">
        <f t="shared" si="10"/>
        <v>1</v>
      </c>
      <c r="V40" s="176">
        <f t="shared" si="11"/>
        <v>551.76</v>
      </c>
      <c r="W40" s="176">
        <f t="shared" si="12"/>
        <v>576.76</v>
      </c>
      <c r="X40" s="176">
        <f t="shared" si="13"/>
        <v>1</v>
      </c>
      <c r="Y40" s="176"/>
      <c r="Z40" s="176"/>
      <c r="AA40" s="175" t="s">
        <v>180</v>
      </c>
      <c r="AB40" s="176">
        <f t="shared" si="14"/>
        <v>370.28</v>
      </c>
      <c r="AC40" s="176">
        <f t="shared" si="15"/>
        <v>1</v>
      </c>
      <c r="AD40" s="176">
        <f t="shared" si="16"/>
        <v>370.28</v>
      </c>
      <c r="AE40" s="176">
        <f t="shared" si="17"/>
        <v>395.28</v>
      </c>
      <c r="AF40" s="176">
        <f t="shared" si="18"/>
        <v>1</v>
      </c>
      <c r="AG40" s="176"/>
      <c r="AH40" s="176"/>
      <c r="AI40" s="175" t="s">
        <v>180</v>
      </c>
      <c r="AJ40" s="176">
        <f t="shared" si="19"/>
        <v>246.84</v>
      </c>
      <c r="AK40" s="176">
        <f t="shared" si="20"/>
        <v>1</v>
      </c>
      <c r="AL40" s="176">
        <f t="shared" si="21"/>
        <v>246.84</v>
      </c>
      <c r="AM40" s="176">
        <f t="shared" si="22"/>
        <v>271.84000000000003</v>
      </c>
      <c r="AN40" s="176">
        <f t="shared" si="23"/>
        <v>1</v>
      </c>
      <c r="AO40" s="136"/>
      <c r="AP40" s="136"/>
      <c r="AQ40" s="112"/>
    </row>
    <row r="41" spans="4:43">
      <c r="D41" s="112"/>
      <c r="E41" s="112"/>
      <c r="F41" s="112"/>
      <c r="G41" s="112"/>
      <c r="H41" s="112"/>
      <c r="I41" s="112"/>
      <c r="J41" s="180"/>
      <c r="K41" s="175" t="s">
        <v>181</v>
      </c>
      <c r="L41" s="176">
        <f t="shared" si="5"/>
        <v>610.12</v>
      </c>
      <c r="M41" s="176">
        <f>IF($L$15="Yes",VLOOKUP($L$26,ROPFACTORS,2,0),1)</f>
        <v>1</v>
      </c>
      <c r="N41" s="176">
        <f t="shared" si="6"/>
        <v>610.12</v>
      </c>
      <c r="O41" s="176">
        <f t="shared" si="7"/>
        <v>635.12</v>
      </c>
      <c r="P41" s="176">
        <f t="shared" si="8"/>
        <v>1</v>
      </c>
      <c r="Q41" s="176"/>
      <c r="R41" s="176"/>
      <c r="S41" s="175" t="s">
        <v>181</v>
      </c>
      <c r="T41" s="176">
        <f t="shared" si="9"/>
        <v>610.12</v>
      </c>
      <c r="U41" s="176">
        <f t="shared" si="10"/>
        <v>1</v>
      </c>
      <c r="V41" s="176">
        <f t="shared" si="11"/>
        <v>610.12</v>
      </c>
      <c r="W41" s="176">
        <f t="shared" si="12"/>
        <v>635.12</v>
      </c>
      <c r="X41" s="176">
        <f t="shared" si="13"/>
        <v>1</v>
      </c>
      <c r="Y41" s="176"/>
      <c r="Z41" s="176"/>
      <c r="AA41" s="175" t="s">
        <v>181</v>
      </c>
      <c r="AB41" s="176">
        <f t="shared" si="14"/>
        <v>411.64</v>
      </c>
      <c r="AC41" s="176">
        <f t="shared" si="15"/>
        <v>1</v>
      </c>
      <c r="AD41" s="176">
        <f t="shared" si="16"/>
        <v>411.64</v>
      </c>
      <c r="AE41" s="176">
        <f t="shared" si="17"/>
        <v>436.64</v>
      </c>
      <c r="AF41" s="176">
        <f t="shared" si="18"/>
        <v>1</v>
      </c>
      <c r="AG41" s="176"/>
      <c r="AH41" s="176"/>
      <c r="AI41" s="175" t="s">
        <v>181</v>
      </c>
      <c r="AJ41" s="176">
        <f t="shared" si="19"/>
        <v>271.95999999999998</v>
      </c>
      <c r="AK41" s="176">
        <f t="shared" si="20"/>
        <v>1</v>
      </c>
      <c r="AL41" s="176">
        <f t="shared" si="21"/>
        <v>271.95999999999998</v>
      </c>
      <c r="AM41" s="176">
        <f t="shared" si="22"/>
        <v>296.95999999999998</v>
      </c>
      <c r="AN41" s="176">
        <f t="shared" si="23"/>
        <v>1</v>
      </c>
      <c r="AO41" s="136"/>
      <c r="AP41" s="136"/>
      <c r="AQ41" s="112"/>
    </row>
    <row r="42" spans="4:43">
      <c r="D42" s="112"/>
      <c r="E42" s="112"/>
      <c r="F42" s="112"/>
      <c r="G42" s="112"/>
      <c r="H42" s="112"/>
      <c r="I42" s="112"/>
      <c r="J42" s="180"/>
      <c r="K42" s="175"/>
      <c r="L42" s="183"/>
      <c r="M42" s="176"/>
      <c r="N42" s="176"/>
      <c r="O42" s="176"/>
      <c r="P42" s="176"/>
      <c r="Q42" s="176"/>
      <c r="R42" s="176"/>
      <c r="S42" s="176"/>
      <c r="T42" s="183"/>
      <c r="U42" s="176"/>
      <c r="V42" s="176"/>
      <c r="W42" s="176"/>
      <c r="X42" s="176"/>
      <c r="Y42" s="176"/>
      <c r="Z42" s="176"/>
      <c r="AA42" s="176"/>
      <c r="AB42" s="183" t="s">
        <v>187</v>
      </c>
      <c r="AC42" s="176"/>
      <c r="AD42" s="176"/>
      <c r="AE42" s="176"/>
      <c r="AF42" s="176"/>
      <c r="AG42" s="176"/>
      <c r="AH42" s="176"/>
      <c r="AI42" s="176"/>
      <c r="AJ42" s="183" t="s">
        <v>187</v>
      </c>
      <c r="AK42" s="176"/>
      <c r="AL42" s="176"/>
      <c r="AM42" s="176"/>
      <c r="AN42" s="176"/>
      <c r="AO42" s="136"/>
      <c r="AP42" s="136"/>
      <c r="AQ42" s="112"/>
    </row>
    <row r="43" spans="4:43">
      <c r="D43" s="112"/>
      <c r="E43" s="112"/>
      <c r="F43" s="112"/>
      <c r="G43" s="112"/>
      <c r="H43" s="112"/>
      <c r="I43" s="118" t="s">
        <v>266</v>
      </c>
      <c r="J43" s="180"/>
      <c r="K43" s="175" t="s">
        <v>267</v>
      </c>
      <c r="L43" s="176">
        <f>VLOOKUP(L$27,CASHCHART65,MATCH(L$12,BASE65,0),FALSE)</f>
        <v>508.2</v>
      </c>
      <c r="M43" s="176">
        <f>VLOOKUP(M$27,CASHCHART65,MATCH(M$12,BASE65,0),FALSE)</f>
        <v>545.28</v>
      </c>
      <c r="N43" s="176" t="e">
        <f>VLOOKUP(N$27,CASHCHART65,MATCH(N$12,BASE65,0),FALSE)</f>
        <v>#N/A</v>
      </c>
      <c r="O43" s="176" t="e">
        <f t="shared" ref="O43:O49" si="24">N43*$L$19</f>
        <v>#N/A</v>
      </c>
      <c r="P43" s="176"/>
      <c r="Q43" s="176"/>
      <c r="R43" s="176"/>
      <c r="S43" s="175" t="s">
        <v>267</v>
      </c>
      <c r="T43" s="176">
        <f>VLOOKUP(T$27,CASHCHART65,MATCH(L$12,BASE65,0),FALSE)</f>
        <v>508.2</v>
      </c>
      <c r="U43" s="176">
        <f>VLOOKUP(U$27,CASHCHART65,MATCH(M$12,BASE65,0),FALSE)</f>
        <v>545.28</v>
      </c>
      <c r="V43" s="176" t="e">
        <f>VLOOKUP(V$27,CASHCHART65,MATCH(N$12,BASE65,0),FALSE)</f>
        <v>#N/A</v>
      </c>
      <c r="W43" s="176" t="e">
        <f t="shared" ref="W43:W49" si="25">V43*$L$19</f>
        <v>#N/A</v>
      </c>
      <c r="X43" s="176"/>
      <c r="Y43" s="176"/>
      <c r="Z43" s="176"/>
      <c r="AA43" s="175" t="s">
        <v>267</v>
      </c>
      <c r="AB43" s="176">
        <f>VLOOKUP(AB$27,CASHCHART65,MATCH(L$12,BASE65,0),FALSE)</f>
        <v>341.24</v>
      </c>
      <c r="AC43" s="176">
        <f>VLOOKUP(AC$27,CASHCHART65,MATCH(M$12,BASE65,0),FALSE)</f>
        <v>369.2</v>
      </c>
      <c r="AD43" s="176" t="e">
        <f>VLOOKUP(AD$27,CASHCHART65,MATCH(N$12,BASE65,0),FALSE)</f>
        <v>#N/A</v>
      </c>
      <c r="AE43" s="176" t="e">
        <f t="shared" ref="AE43:AE49" si="26">AD43*$L$19</f>
        <v>#N/A</v>
      </c>
      <c r="AF43" s="176"/>
      <c r="AG43" s="176"/>
      <c r="AH43" s="176"/>
      <c r="AI43" s="175" t="s">
        <v>267</v>
      </c>
      <c r="AJ43" s="176">
        <f>VLOOKUP(AJ$27,CASHCHART65,MATCH(L$12,BASE65,0),FALSE)</f>
        <v>225.08</v>
      </c>
      <c r="AK43" s="176">
        <f>VLOOKUP(AK$27,CASHCHART65,MATCH(M$12,BASE65,0),FALSE)</f>
        <v>255.6</v>
      </c>
      <c r="AL43" s="176" t="e">
        <f>VLOOKUP(AL$27,CASHCHART65,MATCH(N$12,BASE65,0),FALSE)</f>
        <v>#N/A</v>
      </c>
      <c r="AM43" s="176" t="e">
        <f t="shared" ref="AM43:AM49" si="27">AL43*$L$19</f>
        <v>#N/A</v>
      </c>
      <c r="AN43" s="176"/>
      <c r="AO43" s="136"/>
      <c r="AP43" s="136"/>
      <c r="AQ43" s="112"/>
    </row>
    <row r="44" spans="4:43">
      <c r="D44" s="112"/>
      <c r="E44" s="112"/>
      <c r="F44" s="112"/>
      <c r="G44" s="112"/>
      <c r="H44" s="112"/>
      <c r="I44" s="117"/>
      <c r="J44" s="180"/>
      <c r="K44" s="175" t="s">
        <v>356</v>
      </c>
      <c r="L44" s="176">
        <f t="shared" ref="L44:N45" si="28">VLOOKUP(L$27,CASHCHARTKS,MATCH(L$12,BASEKS,0),FALSE)</f>
        <v>667.92</v>
      </c>
      <c r="M44" s="176">
        <f t="shared" si="28"/>
        <v>710</v>
      </c>
      <c r="N44" s="176" t="e">
        <f t="shared" si="28"/>
        <v>#N/A</v>
      </c>
      <c r="O44" s="176" t="e">
        <f t="shared" si="24"/>
        <v>#N/A</v>
      </c>
      <c r="P44" s="176"/>
      <c r="Q44" s="176"/>
      <c r="R44" s="176"/>
      <c r="S44" s="175" t="s">
        <v>356</v>
      </c>
      <c r="T44" s="176">
        <f t="shared" ref="T44:V45" si="29">VLOOKUP(T$27,CASHCHARTKS,MATCH(L$12,BASEKS,0),FALSE)</f>
        <v>667.92</v>
      </c>
      <c r="U44" s="176">
        <f t="shared" si="29"/>
        <v>710</v>
      </c>
      <c r="V44" s="176" t="e">
        <f t="shared" si="29"/>
        <v>#N/A</v>
      </c>
      <c r="W44" s="176" t="e">
        <f t="shared" si="25"/>
        <v>#N/A</v>
      </c>
      <c r="X44" s="176"/>
      <c r="Y44" s="176"/>
      <c r="Z44" s="176"/>
      <c r="AA44" s="175" t="s">
        <v>356</v>
      </c>
      <c r="AB44" s="176">
        <f t="shared" ref="AB44:AD45" si="30">VLOOKUP(AB$27,CASHCHARTKS,MATCH(L$12,BASEKS,0),FALSE)</f>
        <v>450.12</v>
      </c>
      <c r="AC44" s="176">
        <f t="shared" si="30"/>
        <v>482.8</v>
      </c>
      <c r="AD44" s="176" t="e">
        <f t="shared" si="30"/>
        <v>#N/A</v>
      </c>
      <c r="AE44" s="176" t="e">
        <f t="shared" si="26"/>
        <v>#N/A</v>
      </c>
      <c r="AF44" s="176"/>
      <c r="AG44" s="176"/>
      <c r="AH44" s="176"/>
      <c r="AI44" s="175" t="s">
        <v>356</v>
      </c>
      <c r="AJ44" s="176">
        <f t="shared" ref="AJ44:AL45" si="31">VLOOKUP(AJ$27,CASHCHARTKS,MATCH(L$12,BASEKS,0),FALSE)</f>
        <v>297.68</v>
      </c>
      <c r="AK44" s="176">
        <f t="shared" si="31"/>
        <v>335.12</v>
      </c>
      <c r="AL44" s="176" t="e">
        <f t="shared" si="31"/>
        <v>#N/A</v>
      </c>
      <c r="AM44" s="176" t="e">
        <f t="shared" si="27"/>
        <v>#N/A</v>
      </c>
      <c r="AN44" s="176"/>
      <c r="AO44" s="136"/>
      <c r="AP44" s="136"/>
      <c r="AQ44" s="112"/>
    </row>
    <row r="45" spans="4:43">
      <c r="D45" s="112"/>
      <c r="E45" s="112"/>
      <c r="F45" s="112"/>
      <c r="G45" s="112"/>
      <c r="H45" s="112"/>
      <c r="I45" s="117"/>
      <c r="J45" s="180" t="s">
        <v>358</v>
      </c>
      <c r="K45" s="175" t="s">
        <v>357</v>
      </c>
      <c r="L45" s="176">
        <f t="shared" si="28"/>
        <v>667.92</v>
      </c>
      <c r="M45" s="176">
        <f t="shared" si="28"/>
        <v>710</v>
      </c>
      <c r="N45" s="176" t="e">
        <f t="shared" si="28"/>
        <v>#N/A</v>
      </c>
      <c r="O45" s="176" t="e">
        <f t="shared" si="24"/>
        <v>#N/A</v>
      </c>
      <c r="P45" s="176"/>
      <c r="Q45" s="176"/>
      <c r="R45" s="176"/>
      <c r="S45" s="175" t="s">
        <v>357</v>
      </c>
      <c r="T45" s="176">
        <f t="shared" si="29"/>
        <v>667.92</v>
      </c>
      <c r="U45" s="176">
        <f t="shared" si="29"/>
        <v>710</v>
      </c>
      <c r="V45" s="176" t="e">
        <f t="shared" si="29"/>
        <v>#N/A</v>
      </c>
      <c r="W45" s="176" t="e">
        <f t="shared" si="25"/>
        <v>#N/A</v>
      </c>
      <c r="X45" s="176"/>
      <c r="Y45" s="176"/>
      <c r="Z45" s="176"/>
      <c r="AA45" s="175" t="s">
        <v>357</v>
      </c>
      <c r="AB45" s="176">
        <f t="shared" si="30"/>
        <v>450.12</v>
      </c>
      <c r="AC45" s="176">
        <f t="shared" si="30"/>
        <v>482.8</v>
      </c>
      <c r="AD45" s="176" t="e">
        <f t="shared" si="30"/>
        <v>#N/A</v>
      </c>
      <c r="AE45" s="176" t="e">
        <f t="shared" si="26"/>
        <v>#N/A</v>
      </c>
      <c r="AF45" s="176"/>
      <c r="AG45" s="176"/>
      <c r="AH45" s="176"/>
      <c r="AI45" s="175" t="s">
        <v>357</v>
      </c>
      <c r="AJ45" s="176">
        <f t="shared" si="31"/>
        <v>297.68</v>
      </c>
      <c r="AK45" s="176">
        <f t="shared" si="31"/>
        <v>335.12</v>
      </c>
      <c r="AL45" s="176" t="e">
        <f t="shared" si="31"/>
        <v>#N/A</v>
      </c>
      <c r="AM45" s="176" t="e">
        <f t="shared" si="27"/>
        <v>#N/A</v>
      </c>
      <c r="AN45" s="176"/>
      <c r="AO45" s="136"/>
      <c r="AP45" s="136"/>
      <c r="AQ45" s="112"/>
    </row>
    <row r="46" spans="4:43">
      <c r="D46" s="112"/>
      <c r="E46" s="112"/>
      <c r="F46" s="112"/>
      <c r="G46" s="112"/>
      <c r="H46" s="112"/>
      <c r="I46" s="117"/>
      <c r="J46" s="180"/>
      <c r="K46" s="175" t="s">
        <v>269</v>
      </c>
      <c r="L46" s="176">
        <f>VLOOKUP(L$27,CASHCHARTHI,MATCH(L$12,BASEHI,0),FALSE)</f>
        <v>99999</v>
      </c>
      <c r="M46" s="176">
        <f>VLOOKUP(M$27,CASHCHARTHI,MATCH(M$12,BASEHI,0),FALSE)</f>
        <v>99999</v>
      </c>
      <c r="N46" s="176" t="e">
        <f>VLOOKUP(N$27,CASHCHARTHI,MATCH(N$12,BASEHI,0),FALSE)</f>
        <v>#N/A</v>
      </c>
      <c r="O46" s="176" t="e">
        <f t="shared" si="24"/>
        <v>#N/A</v>
      </c>
      <c r="P46" s="176"/>
      <c r="Q46" s="176"/>
      <c r="R46" s="176"/>
      <c r="S46" s="175" t="s">
        <v>269</v>
      </c>
      <c r="T46" s="176">
        <f>VLOOKUP(T$27,CASHCHARTHI,MATCH(L$12,BASEHI,0),FALSE)</f>
        <v>99999</v>
      </c>
      <c r="U46" s="176">
        <f>VLOOKUP(U$27,CASHCHARTHI,MATCH(M$12,BASEHI,0),FALSE)</f>
        <v>99999</v>
      </c>
      <c r="V46" s="176" t="e">
        <f>VLOOKUP(V$27,CASHCHARTHI,MATCH(N$12,BASEHI,0),FALSE)</f>
        <v>#N/A</v>
      </c>
      <c r="W46" s="176" t="e">
        <f t="shared" si="25"/>
        <v>#N/A</v>
      </c>
      <c r="X46" s="176"/>
      <c r="Y46" s="176"/>
      <c r="Z46" s="176"/>
      <c r="AA46" s="175" t="s">
        <v>269</v>
      </c>
      <c r="AB46" s="176">
        <f>VLOOKUP(AB$27,CASHCHARTHI,MATCH(L$12,BASEHI,0),FALSE)</f>
        <v>99999</v>
      </c>
      <c r="AC46" s="176">
        <f>VLOOKUP(AC$27,CASHCHARTHI,MATCH(M$12,BASEHI,0),FALSE)</f>
        <v>99999</v>
      </c>
      <c r="AD46" s="176" t="e">
        <f>VLOOKUP(AD$27,CASHCHARTHI,MATCH(N$12,BASEHI,0),FALSE)</f>
        <v>#N/A</v>
      </c>
      <c r="AE46" s="176" t="e">
        <f t="shared" si="26"/>
        <v>#N/A</v>
      </c>
      <c r="AF46" s="176"/>
      <c r="AG46" s="176"/>
      <c r="AH46" s="176"/>
      <c r="AI46" s="175" t="s">
        <v>269</v>
      </c>
      <c r="AJ46" s="176">
        <f>VLOOKUP(AJ$27,CASHCHARTHI,MATCH(L$12,BASEHI,0),FALSE)</f>
        <v>99999</v>
      </c>
      <c r="AK46" s="176">
        <f>VLOOKUP(AK$27,CASHCHARTHI,MATCH(M$12,BASEHI,0),FALSE)</f>
        <v>99999</v>
      </c>
      <c r="AL46" s="176" t="e">
        <f>VLOOKUP(AL$27,CASHCHARTHI,MATCH(N$12,BASEHI,0),FALSE)</f>
        <v>#N/A</v>
      </c>
      <c r="AM46" s="176" t="e">
        <f t="shared" si="27"/>
        <v>#N/A</v>
      </c>
      <c r="AN46" s="176"/>
      <c r="AO46" s="136"/>
      <c r="AP46" s="136"/>
      <c r="AQ46" s="112"/>
    </row>
    <row r="47" spans="4:43">
      <c r="D47" s="112"/>
      <c r="E47" s="112"/>
      <c r="F47" s="112"/>
      <c r="G47" s="112"/>
      <c r="H47" s="112"/>
      <c r="I47" s="117"/>
      <c r="J47" s="180"/>
      <c r="K47" s="175" t="s">
        <v>276</v>
      </c>
      <c r="L47" s="176">
        <f>VLOOKUP(L$27,CASHCHARTMN,MATCH(L$12,BASEMN,0),FALSE)</f>
        <v>1038.56</v>
      </c>
      <c r="M47" s="176">
        <f>VLOOKUP(M$27,CASHCHARTMN,MATCH(M$12,BASEMN,0),FALSE)</f>
        <v>995.04</v>
      </c>
      <c r="N47" s="176" t="e">
        <f>VLOOKUP(N$27,CASHCHARTMN,MATCH(N$12,BASEMN,0),FALSE)</f>
        <v>#N/A</v>
      </c>
      <c r="O47" s="176" t="e">
        <f t="shared" si="24"/>
        <v>#N/A</v>
      </c>
      <c r="P47" s="176"/>
      <c r="Q47" s="176"/>
      <c r="R47" s="176"/>
      <c r="S47" s="175" t="s">
        <v>276</v>
      </c>
      <c r="T47" s="176">
        <f>VLOOKUP(T$27,CASHCHARTMN,MATCH(L$12,BASEMN,0),FALSE)</f>
        <v>1038.56</v>
      </c>
      <c r="U47" s="176">
        <f>VLOOKUP(U$27,CASHCHARTMN,MATCH(M$12,BASEMN,0),FALSE)</f>
        <v>995.04</v>
      </c>
      <c r="V47" s="176" t="e">
        <f>VLOOKUP(V$27,CASHCHARTMN,MATCH(N$12,BASEMN,0),FALSE)</f>
        <v>#N/A</v>
      </c>
      <c r="W47" s="176" t="e">
        <f t="shared" si="25"/>
        <v>#N/A</v>
      </c>
      <c r="X47" s="176"/>
      <c r="Y47" s="176"/>
      <c r="Z47" s="176"/>
      <c r="AA47" s="175" t="s">
        <v>276</v>
      </c>
      <c r="AB47" s="176">
        <f>VLOOKUP(AB$27,CASHCHARTMN,MATCH(L$12,BASEMN,0),FALSE)</f>
        <v>710.36</v>
      </c>
      <c r="AC47" s="176">
        <f>VLOOKUP(AC$27,CASHCHARTMN,MATCH(M$12,BASEMN,0),FALSE)</f>
        <v>673.52</v>
      </c>
      <c r="AD47" s="176" t="e">
        <f>VLOOKUP(AD$27,CASHCHARTMN,MATCH(N$12,BASEMN,0),FALSE)</f>
        <v>#N/A</v>
      </c>
      <c r="AE47" s="176" t="e">
        <f t="shared" si="26"/>
        <v>#N/A</v>
      </c>
      <c r="AF47" s="176"/>
      <c r="AG47" s="176"/>
      <c r="AH47" s="176"/>
      <c r="AI47" s="175" t="s">
        <v>276</v>
      </c>
      <c r="AJ47" s="176">
        <f>VLOOKUP(AJ$27,CASHCHARTMN,MATCH(L$12,BASEMN,0),FALSE)</f>
        <v>494.68</v>
      </c>
      <c r="AK47" s="176">
        <f>VLOOKUP(AK$27,CASHCHARTMN,MATCH(M$12,BASEMN,0),FALSE)</f>
        <v>488.24</v>
      </c>
      <c r="AL47" s="176" t="e">
        <f>VLOOKUP(AL$27,CASHCHARTMN,MATCH(N$12,BASEMN,0),FALSE)</f>
        <v>#N/A</v>
      </c>
      <c r="AM47" s="176" t="e">
        <f t="shared" si="27"/>
        <v>#N/A</v>
      </c>
      <c r="AN47" s="176"/>
      <c r="AO47" s="136"/>
      <c r="AP47" s="136"/>
      <c r="AQ47" s="112"/>
    </row>
    <row r="48" spans="4:43">
      <c r="D48" s="112"/>
      <c r="E48" s="112"/>
      <c r="F48" s="112"/>
      <c r="G48" s="112"/>
      <c r="H48" s="112"/>
      <c r="I48" s="117"/>
      <c r="J48" s="180"/>
      <c r="K48" s="175" t="s">
        <v>354</v>
      </c>
      <c r="L48" s="176">
        <f>VLOOKUP(L$27,CASHCHARTMD,MATCH(L$12,BASEMD,0),FALSE)</f>
        <v>99999</v>
      </c>
      <c r="M48" s="176">
        <f>VLOOKUP(M$27,CASHCHARTMD,MATCH(M$12,BASEMD,0),FALSE)</f>
        <v>590.72</v>
      </c>
      <c r="N48" s="176" t="e">
        <f>VLOOKUP(N$27,CASHCHARTMD,MATCH(N$12,BASEMD,0),FALSE)</f>
        <v>#N/A</v>
      </c>
      <c r="O48" s="176" t="e">
        <f t="shared" si="24"/>
        <v>#N/A</v>
      </c>
      <c r="P48" s="176"/>
      <c r="Q48" s="176"/>
      <c r="R48" s="176"/>
      <c r="S48" s="175" t="s">
        <v>354</v>
      </c>
      <c r="T48" s="176">
        <f>VLOOKUP(T$27,CASHCHARTMD,MATCH(L$12,BASEMD,0),FALSE)</f>
        <v>99999</v>
      </c>
      <c r="U48" s="176">
        <f>VLOOKUP(U$27,CASHCHARTMD,MATCH(M$12,BASEMD,0),FALSE)</f>
        <v>590.72</v>
      </c>
      <c r="V48" s="176" t="e">
        <f>VLOOKUP(V$27,CASHCHARTMD,MATCH(N$12,BASEMD,0),FALSE)</f>
        <v>#N/A</v>
      </c>
      <c r="W48" s="176" t="e">
        <f t="shared" si="25"/>
        <v>#N/A</v>
      </c>
      <c r="X48" s="176"/>
      <c r="Y48" s="176"/>
      <c r="Z48" s="176"/>
      <c r="AA48" s="175" t="s">
        <v>354</v>
      </c>
      <c r="AB48" s="176">
        <f>VLOOKUP(AB$27,CASHCHARTMD,MATCH(L$12,BASEMD,0),FALSE)</f>
        <v>99999</v>
      </c>
      <c r="AC48" s="176">
        <f>VLOOKUP(AC$27,CASHCHARTMD,MATCH(M$12,BASEMD,0),FALSE)</f>
        <v>403.28</v>
      </c>
      <c r="AD48" s="176" t="e">
        <f>VLOOKUP(AD$27,CASHCHARTMD,MATCH(N$12,BASEMD,0),FALSE)</f>
        <v>#N/A</v>
      </c>
      <c r="AE48" s="176" t="e">
        <f t="shared" si="26"/>
        <v>#N/A</v>
      </c>
      <c r="AF48" s="176"/>
      <c r="AG48" s="176"/>
      <c r="AH48" s="176"/>
      <c r="AI48" s="175" t="s">
        <v>354</v>
      </c>
      <c r="AJ48" s="176">
        <f>VLOOKUP(AJ$27,CASHCHARTMD,MATCH(L$12,BASEMD,0),FALSE)</f>
        <v>99999</v>
      </c>
      <c r="AK48" s="176">
        <f>VLOOKUP(AK$27,CASHCHARTMD,MATCH(M$12,BASEMD,0),FALSE)</f>
        <v>278.32</v>
      </c>
      <c r="AL48" s="176" t="e">
        <f>VLOOKUP(AL$27,CASHCHARTMD,MATCH(N$12,BASEMD,0),FALSE)</f>
        <v>#N/A</v>
      </c>
      <c r="AM48" s="176" t="e">
        <f t="shared" si="27"/>
        <v>#N/A</v>
      </c>
      <c r="AN48" s="176"/>
      <c r="AO48" s="136"/>
      <c r="AP48" s="136"/>
      <c r="AQ48" s="112"/>
    </row>
    <row r="49" spans="4:43">
      <c r="D49" s="112"/>
      <c r="E49" s="112"/>
      <c r="F49" s="112"/>
      <c r="G49" s="112"/>
      <c r="H49" s="112"/>
      <c r="I49" s="117"/>
      <c r="J49" s="180"/>
      <c r="K49" s="175" t="s">
        <v>355</v>
      </c>
      <c r="L49" s="176">
        <f>VLOOKUP(L$27,CASHCHARTNJ,MATCH(L$12,BASENJ,0),FALSE)</f>
        <v>551.76</v>
      </c>
      <c r="M49" s="176">
        <f>VLOOKUP(M$27,CASHCHARTNJ,MATCH(M$12,BASENJ,0),FALSE)</f>
        <v>590.72</v>
      </c>
      <c r="N49" s="176" t="e">
        <f>VLOOKUP(N$27,CASHCHARTNJ,MATCH(N$12,BASENJ,0),FALSE)</f>
        <v>#N/A</v>
      </c>
      <c r="O49" s="176" t="e">
        <f t="shared" si="24"/>
        <v>#N/A</v>
      </c>
      <c r="P49" s="176"/>
      <c r="Q49" s="176"/>
      <c r="R49" s="176"/>
      <c r="S49" s="175" t="s">
        <v>355</v>
      </c>
      <c r="T49" s="176">
        <f>VLOOKUP(T$27,CASHCHARTNJ,MATCH(L$12,BASENJ,0),FALSE)</f>
        <v>551.76</v>
      </c>
      <c r="U49" s="176">
        <f>VLOOKUP(U$27,CASHCHARTNJ,MATCH(M$12,BASENJ,0),FALSE)</f>
        <v>590.72</v>
      </c>
      <c r="V49" s="176" t="e">
        <f>VLOOKUP(V$27,CASHCHARTNJ,MATCH(N$12,BASENJ,0),FALSE)</f>
        <v>#N/A</v>
      </c>
      <c r="W49" s="176" t="e">
        <f t="shared" si="25"/>
        <v>#N/A</v>
      </c>
      <c r="X49" s="176"/>
      <c r="Y49" s="176"/>
      <c r="Z49" s="176"/>
      <c r="AA49" s="175" t="s">
        <v>355</v>
      </c>
      <c r="AB49" s="176">
        <f>VLOOKUP(AB$27,CASHCHARTNJ,MATCH(L$12,BASENJ,0),FALSE)</f>
        <v>370.28</v>
      </c>
      <c r="AC49" s="176">
        <f>VLOOKUP(AC$27,CASHCHARTNJ,MATCH(M$12,BASENJ,0),FALSE)</f>
        <v>403.28</v>
      </c>
      <c r="AD49" s="176" t="e">
        <f>VLOOKUP(AD$27,CASHCHARTNJ,MATCH(N$12,BASENJ,0),FALSE)</f>
        <v>#N/A</v>
      </c>
      <c r="AE49" s="176" t="e">
        <f t="shared" si="26"/>
        <v>#N/A</v>
      </c>
      <c r="AF49" s="176"/>
      <c r="AG49" s="176"/>
      <c r="AH49" s="176"/>
      <c r="AI49" s="175" t="s">
        <v>355</v>
      </c>
      <c r="AJ49" s="176">
        <f>VLOOKUP(AJ$27,CASHCHARTNJ,MATCH(L$12,BASENJ,0),FALSE)</f>
        <v>246.84</v>
      </c>
      <c r="AK49" s="176">
        <f>VLOOKUP(AK$27,CASHCHARTNJ,MATCH(M$12,BASENJ,0),FALSE)</f>
        <v>278.32</v>
      </c>
      <c r="AL49" s="176" t="e">
        <f>VLOOKUP(AL$27,CASHCHARTNJ,MATCH(N$12,BASENJ,0),FALSE)</f>
        <v>#N/A</v>
      </c>
      <c r="AM49" s="176" t="e">
        <f t="shared" si="27"/>
        <v>#N/A</v>
      </c>
      <c r="AN49" s="176"/>
      <c r="AO49" s="136"/>
      <c r="AP49" s="136"/>
      <c r="AQ49" s="112"/>
    </row>
    <row r="50" spans="4:43">
      <c r="D50" s="112"/>
      <c r="E50" s="112"/>
      <c r="F50" s="112"/>
      <c r="G50" s="112"/>
      <c r="H50" s="112"/>
      <c r="I50" s="117"/>
      <c r="J50" s="180"/>
      <c r="K50" s="175" t="s">
        <v>264</v>
      </c>
      <c r="L50" s="178" t="str">
        <f>VLOOKUP(B9,TXAGERANGE,2,0)</f>
        <v>50-54</v>
      </c>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36"/>
      <c r="AP50" s="136"/>
      <c r="AQ50" s="112"/>
    </row>
    <row r="51" spans="4:43">
      <c r="D51" s="112"/>
      <c r="E51" s="112"/>
      <c r="F51" s="112"/>
      <c r="G51" s="112"/>
      <c r="H51" s="112"/>
      <c r="I51" s="117"/>
      <c r="J51" s="180"/>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84"/>
      <c r="AJ51" s="184"/>
      <c r="AK51" s="184"/>
      <c r="AL51" s="184"/>
      <c r="AM51" s="184"/>
      <c r="AN51" s="176"/>
      <c r="AO51" s="136"/>
      <c r="AP51" s="136"/>
      <c r="AQ51" s="112"/>
    </row>
    <row r="52" spans="4:43">
      <c r="D52" s="112"/>
      <c r="E52" s="112"/>
      <c r="F52" s="112"/>
      <c r="G52" s="112"/>
      <c r="H52" s="112"/>
      <c r="I52" s="118" t="s">
        <v>266</v>
      </c>
      <c r="J52" s="180"/>
      <c r="K52" s="176" t="s">
        <v>270</v>
      </c>
      <c r="L52" s="176"/>
      <c r="M52" s="185" t="s">
        <v>273</v>
      </c>
      <c r="N52" s="176"/>
      <c r="O52" s="184">
        <v>5</v>
      </c>
      <c r="P52" s="184">
        <v>6</v>
      </c>
      <c r="Q52" s="184">
        <v>7</v>
      </c>
      <c r="R52" s="184">
        <v>8</v>
      </c>
      <c r="S52" s="184">
        <v>9</v>
      </c>
      <c r="T52" s="184">
        <v>10</v>
      </c>
      <c r="U52" s="184">
        <v>11</v>
      </c>
      <c r="V52" s="184">
        <v>12</v>
      </c>
      <c r="W52" s="184">
        <v>13</v>
      </c>
      <c r="X52" s="184">
        <v>14</v>
      </c>
      <c r="Y52" s="184">
        <v>15</v>
      </c>
      <c r="Z52" s="184">
        <v>16</v>
      </c>
      <c r="AA52" s="184">
        <v>17</v>
      </c>
      <c r="AB52" s="184">
        <v>18</v>
      </c>
      <c r="AC52" s="184">
        <v>19</v>
      </c>
      <c r="AD52" s="184">
        <v>20</v>
      </c>
      <c r="AE52" s="184">
        <v>21</v>
      </c>
      <c r="AF52" s="184">
        <v>22</v>
      </c>
      <c r="AG52" s="184">
        <v>23</v>
      </c>
      <c r="AH52" s="184">
        <v>24</v>
      </c>
      <c r="AI52" s="184">
        <v>25</v>
      </c>
      <c r="AJ52" s="184">
        <v>26</v>
      </c>
      <c r="AK52" s="184">
        <v>27</v>
      </c>
      <c r="AL52" s="184">
        <v>28</v>
      </c>
      <c r="AM52" s="184">
        <v>29</v>
      </c>
      <c r="AN52" s="176"/>
      <c r="AO52" s="136"/>
      <c r="AP52" s="136"/>
      <c r="AQ52" s="112"/>
    </row>
    <row r="53" spans="4:43">
      <c r="D53" s="112"/>
      <c r="E53" s="112"/>
      <c r="F53" s="112"/>
      <c r="G53" s="112"/>
      <c r="H53" s="112"/>
      <c r="I53" s="117"/>
      <c r="J53" s="180"/>
      <c r="K53" s="270" t="s">
        <v>129</v>
      </c>
      <c r="L53" s="176">
        <f t="shared" ref="L53:N54" si="32">L29+L86</f>
        <v>732.31999999999994</v>
      </c>
      <c r="M53" s="176">
        <f t="shared" si="32"/>
        <v>812.4</v>
      </c>
      <c r="N53" s="176" t="e">
        <f t="shared" si="32"/>
        <v>#N/A</v>
      </c>
      <c r="O53" s="176">
        <f>IF($L$19=0,0,(O29+O86))</f>
        <v>0</v>
      </c>
      <c r="P53" s="176"/>
      <c r="Q53" s="176"/>
      <c r="R53" s="176"/>
      <c r="S53" s="176"/>
      <c r="T53" s="176">
        <f>T29+T86</f>
        <v>732.31999999999994</v>
      </c>
      <c r="U53" s="176">
        <f>U29+U86</f>
        <v>812.4</v>
      </c>
      <c r="V53" s="176" t="e">
        <f>V29+V86</f>
        <v>#N/A</v>
      </c>
      <c r="W53" s="176" t="e">
        <f>W29+W86</f>
        <v>#N/A</v>
      </c>
      <c r="X53" s="176"/>
      <c r="Y53" s="176"/>
      <c r="Z53" s="176"/>
      <c r="AA53" s="176"/>
      <c r="AB53" s="176">
        <f>AB29+AB86</f>
        <v>494.32</v>
      </c>
      <c r="AC53" s="176">
        <f>AC29+AC86</f>
        <v>549.79999999999995</v>
      </c>
      <c r="AD53" s="176" t="e">
        <f>AD29+AD86</f>
        <v>#N/A</v>
      </c>
      <c r="AE53" s="176" t="e">
        <f>AE29+AE86</f>
        <v>#N/A</v>
      </c>
      <c r="AF53" s="176"/>
      <c r="AG53" s="176"/>
      <c r="AH53" s="176"/>
      <c r="AI53" s="176"/>
      <c r="AJ53" s="176">
        <f>AJ29+AJ86</f>
        <v>352.48</v>
      </c>
      <c r="AK53" s="176">
        <f>AK29+AK86</f>
        <v>423.52</v>
      </c>
      <c r="AL53" s="176" t="e">
        <f>AL29+AL86</f>
        <v>#N/A</v>
      </c>
      <c r="AM53" s="176" t="e">
        <f>AM29+AM86</f>
        <v>#N/A</v>
      </c>
      <c r="AN53" s="176"/>
      <c r="AO53" s="136"/>
      <c r="AP53" s="136"/>
      <c r="AQ53" s="112"/>
    </row>
    <row r="54" spans="4:43">
      <c r="D54" s="112"/>
      <c r="E54" s="112"/>
      <c r="F54" s="112"/>
      <c r="G54" s="112"/>
      <c r="H54" s="112"/>
      <c r="I54" s="112"/>
      <c r="J54" s="180"/>
      <c r="K54" s="270" t="s">
        <v>131</v>
      </c>
      <c r="L54" s="176">
        <f t="shared" si="32"/>
        <v>661</v>
      </c>
      <c r="M54" s="176">
        <f t="shared" si="32"/>
        <v>734.64</v>
      </c>
      <c r="N54" s="176" t="e">
        <f t="shared" si="32"/>
        <v>#N/A</v>
      </c>
      <c r="O54" s="176">
        <f>IF($L$19=0,0,(O30+O87))</f>
        <v>0</v>
      </c>
      <c r="P54" s="176"/>
      <c r="Q54" s="176"/>
      <c r="R54" s="176"/>
      <c r="S54" s="176"/>
      <c r="T54" s="176">
        <f t="shared" ref="T54:U58" si="33">T30+T87</f>
        <v>661</v>
      </c>
      <c r="U54" s="176">
        <f t="shared" si="33"/>
        <v>734.64</v>
      </c>
      <c r="V54" s="176" t="e">
        <f t="shared" ref="V54:W54" si="34">V30+V87</f>
        <v>#N/A</v>
      </c>
      <c r="W54" s="176" t="e">
        <f t="shared" si="34"/>
        <v>#N/A</v>
      </c>
      <c r="X54" s="176"/>
      <c r="Y54" s="176"/>
      <c r="Z54" s="176"/>
      <c r="AA54" s="176"/>
      <c r="AB54" s="176">
        <f t="shared" ref="AB54:AC58" si="35">AB30+AB87</f>
        <v>446.56</v>
      </c>
      <c r="AC54" s="176">
        <f t="shared" si="35"/>
        <v>497.96000000000004</v>
      </c>
      <c r="AD54" s="176" t="e">
        <f t="shared" ref="AD54:AE54" si="36">AD30+AD87</f>
        <v>#N/A</v>
      </c>
      <c r="AE54" s="176" t="e">
        <f t="shared" si="36"/>
        <v>#N/A</v>
      </c>
      <c r="AF54" s="176"/>
      <c r="AG54" s="176"/>
      <c r="AH54" s="176"/>
      <c r="AI54" s="176"/>
      <c r="AJ54" s="176">
        <f t="shared" ref="AJ54:AK58" si="37">AJ30+AJ87</f>
        <v>318.24</v>
      </c>
      <c r="AK54" s="176">
        <f t="shared" si="37"/>
        <v>386.72</v>
      </c>
      <c r="AL54" s="176" t="e">
        <f t="shared" ref="AL54:AM54" si="38">AL30+AL87</f>
        <v>#N/A</v>
      </c>
      <c r="AM54" s="176" t="e">
        <f t="shared" si="38"/>
        <v>#N/A</v>
      </c>
      <c r="AN54" s="176"/>
      <c r="AO54" s="136"/>
      <c r="AP54" s="136"/>
      <c r="AQ54" s="112"/>
    </row>
    <row r="55" spans="4:43">
      <c r="D55" s="112"/>
      <c r="E55" s="112"/>
      <c r="F55" s="112"/>
      <c r="G55" s="112"/>
      <c r="H55" s="112"/>
      <c r="I55" s="112"/>
      <c r="J55" s="180"/>
      <c r="K55" s="186" t="s">
        <v>132</v>
      </c>
      <c r="L55" s="176">
        <f t="shared" ref="L55:M58" si="39">L31+L88</f>
        <v>732.31999999999994</v>
      </c>
      <c r="M55" s="176">
        <f t="shared" si="39"/>
        <v>812.4</v>
      </c>
      <c r="N55" s="176" t="e">
        <f t="shared" ref="N55" si="40">N31+N88</f>
        <v>#N/A</v>
      </c>
      <c r="O55" s="176">
        <f t="shared" ref="O55:O58" si="41">IF($L$19=0,0,(O31+O88))</f>
        <v>0</v>
      </c>
      <c r="P55" s="176"/>
      <c r="Q55" s="176"/>
      <c r="R55" s="176"/>
      <c r="S55" s="176"/>
      <c r="T55" s="176">
        <f t="shared" si="33"/>
        <v>732.31999999999994</v>
      </c>
      <c r="U55" s="176">
        <f t="shared" si="33"/>
        <v>812.4</v>
      </c>
      <c r="V55" s="176" t="e">
        <f t="shared" ref="V55:W55" si="42">V31+V88</f>
        <v>#N/A</v>
      </c>
      <c r="W55" s="176" t="e">
        <f t="shared" si="42"/>
        <v>#N/A</v>
      </c>
      <c r="X55" s="176"/>
      <c r="Y55" s="176"/>
      <c r="Z55" s="176"/>
      <c r="AA55" s="176"/>
      <c r="AB55" s="176">
        <f t="shared" si="35"/>
        <v>494.32</v>
      </c>
      <c r="AC55" s="176">
        <f t="shared" si="35"/>
        <v>549.79999999999995</v>
      </c>
      <c r="AD55" s="176" t="e">
        <f t="shared" ref="AD55:AE55" si="43">AD31+AD88</f>
        <v>#N/A</v>
      </c>
      <c r="AE55" s="176" t="e">
        <f t="shared" si="43"/>
        <v>#N/A</v>
      </c>
      <c r="AF55" s="176"/>
      <c r="AG55" s="176"/>
      <c r="AH55" s="176"/>
      <c r="AI55" s="176"/>
      <c r="AJ55" s="176">
        <f t="shared" si="37"/>
        <v>352.48</v>
      </c>
      <c r="AK55" s="176">
        <f t="shared" si="37"/>
        <v>423.52</v>
      </c>
      <c r="AL55" s="176" t="e">
        <f t="shared" ref="AL55:AM55" si="44">AL31+AL88</f>
        <v>#N/A</v>
      </c>
      <c r="AM55" s="176" t="e">
        <f t="shared" si="44"/>
        <v>#N/A</v>
      </c>
      <c r="AN55" s="176"/>
      <c r="AO55" s="136"/>
      <c r="AP55" s="136"/>
      <c r="AQ55" s="112"/>
    </row>
    <row r="56" spans="4:43">
      <c r="D56" s="112"/>
      <c r="E56" s="112"/>
      <c r="F56" s="112"/>
      <c r="G56" s="112"/>
      <c r="H56" s="112"/>
      <c r="I56" s="112"/>
      <c r="J56" s="180"/>
      <c r="K56" s="270" t="s">
        <v>130</v>
      </c>
      <c r="L56" s="176">
        <f t="shared" si="39"/>
        <v>557.6</v>
      </c>
      <c r="M56" s="176">
        <f t="shared" si="39"/>
        <v>623.67999999999995</v>
      </c>
      <c r="N56" s="176" t="e">
        <f t="shared" ref="N56" si="45">N32+N89</f>
        <v>#N/A</v>
      </c>
      <c r="O56" s="176">
        <f t="shared" si="41"/>
        <v>0</v>
      </c>
      <c r="P56" s="176"/>
      <c r="Q56" s="176"/>
      <c r="R56" s="176"/>
      <c r="S56" s="176"/>
      <c r="T56" s="176">
        <f t="shared" si="33"/>
        <v>557.6</v>
      </c>
      <c r="U56" s="176">
        <f t="shared" si="33"/>
        <v>623.67999999999995</v>
      </c>
      <c r="V56" s="176" t="e">
        <f t="shared" ref="V56:W56" si="46">V32+V89</f>
        <v>#N/A</v>
      </c>
      <c r="W56" s="176" t="e">
        <f t="shared" si="46"/>
        <v>#N/A</v>
      </c>
      <c r="X56" s="176"/>
      <c r="Y56" s="176"/>
      <c r="Z56" s="176"/>
      <c r="AA56" s="176"/>
      <c r="AB56" s="176">
        <f t="shared" si="35"/>
        <v>374.84000000000003</v>
      </c>
      <c r="AC56" s="176">
        <f t="shared" si="35"/>
        <v>420</v>
      </c>
      <c r="AD56" s="176" t="e">
        <f t="shared" ref="AD56:AE56" si="47">AD32+AD89</f>
        <v>#N/A</v>
      </c>
      <c r="AE56" s="176" t="e">
        <f t="shared" si="47"/>
        <v>#N/A</v>
      </c>
      <c r="AF56" s="176"/>
      <c r="AG56" s="176"/>
      <c r="AH56" s="176"/>
      <c r="AI56" s="176"/>
      <c r="AJ56" s="176">
        <f t="shared" si="37"/>
        <v>266.88</v>
      </c>
      <c r="AK56" s="176">
        <f t="shared" si="37"/>
        <v>323</v>
      </c>
      <c r="AL56" s="176" t="e">
        <f t="shared" ref="AL56:AM56" si="48">AL32+AL89</f>
        <v>#N/A</v>
      </c>
      <c r="AM56" s="176" t="e">
        <f t="shared" si="48"/>
        <v>#N/A</v>
      </c>
      <c r="AN56" s="176"/>
      <c r="AO56" s="136"/>
      <c r="AP56" s="136"/>
      <c r="AQ56" s="112"/>
    </row>
    <row r="57" spans="4:43">
      <c r="D57" s="112"/>
      <c r="E57" s="112"/>
      <c r="F57" s="112"/>
      <c r="G57" s="112"/>
      <c r="H57" s="112"/>
      <c r="I57" s="112"/>
      <c r="J57" s="180"/>
      <c r="K57" s="186" t="s">
        <v>51</v>
      </c>
      <c r="L57" s="176">
        <f t="shared" si="39"/>
        <v>551.76</v>
      </c>
      <c r="M57" s="176">
        <f t="shared" si="39"/>
        <v>590.72</v>
      </c>
      <c r="N57" s="176" t="e">
        <f t="shared" ref="N57" si="49">N33+N90</f>
        <v>#N/A</v>
      </c>
      <c r="O57" s="176">
        <f t="shared" si="41"/>
        <v>0</v>
      </c>
      <c r="P57" s="176"/>
      <c r="Q57" s="176"/>
      <c r="R57" s="176"/>
      <c r="S57" s="176"/>
      <c r="T57" s="176">
        <f t="shared" si="33"/>
        <v>551.76</v>
      </c>
      <c r="U57" s="176">
        <f t="shared" si="33"/>
        <v>590.72</v>
      </c>
      <c r="V57" s="176" t="e">
        <f t="shared" ref="V57:W57" si="50">V33+V90</f>
        <v>#N/A</v>
      </c>
      <c r="W57" s="176" t="e">
        <f t="shared" si="50"/>
        <v>#N/A</v>
      </c>
      <c r="X57" s="176"/>
      <c r="Y57" s="176"/>
      <c r="Z57" s="176"/>
      <c r="AA57" s="176"/>
      <c r="AB57" s="176">
        <f t="shared" si="35"/>
        <v>370.28</v>
      </c>
      <c r="AC57" s="176">
        <f t="shared" si="35"/>
        <v>403.28</v>
      </c>
      <c r="AD57" s="176" t="e">
        <f t="shared" ref="AD57:AE57" si="51">AD33+AD90</f>
        <v>#N/A</v>
      </c>
      <c r="AE57" s="176" t="e">
        <f t="shared" si="51"/>
        <v>#N/A</v>
      </c>
      <c r="AF57" s="176"/>
      <c r="AG57" s="176"/>
      <c r="AH57" s="176"/>
      <c r="AI57" s="176"/>
      <c r="AJ57" s="176">
        <f t="shared" si="37"/>
        <v>246.84</v>
      </c>
      <c r="AK57" s="176">
        <f t="shared" si="37"/>
        <v>278.32</v>
      </c>
      <c r="AL57" s="176" t="e">
        <f t="shared" ref="AL57:AM57" si="52">AL33+AL90</f>
        <v>#N/A</v>
      </c>
      <c r="AM57" s="176" t="e">
        <f t="shared" si="52"/>
        <v>#N/A</v>
      </c>
      <c r="AN57" s="176"/>
      <c r="AO57" s="136"/>
      <c r="AP57" s="136"/>
      <c r="AQ57" s="112"/>
    </row>
    <row r="58" spans="4:43">
      <c r="D58" s="112"/>
      <c r="E58" s="112"/>
      <c r="F58" s="112"/>
      <c r="G58" s="112"/>
      <c r="H58" s="112"/>
      <c r="I58" s="112"/>
      <c r="J58" s="180"/>
      <c r="K58" s="186" t="s">
        <v>24</v>
      </c>
      <c r="L58" s="176">
        <f t="shared" si="39"/>
        <v>669.32</v>
      </c>
      <c r="M58" s="176">
        <f t="shared" si="39"/>
        <v>752.24</v>
      </c>
      <c r="N58" s="176" t="e">
        <f t="shared" ref="N58" si="53">N34+N91</f>
        <v>#N/A</v>
      </c>
      <c r="O58" s="176">
        <f t="shared" si="41"/>
        <v>0</v>
      </c>
      <c r="P58" s="176"/>
      <c r="Q58" s="176"/>
      <c r="R58" s="176"/>
      <c r="S58" s="176"/>
      <c r="T58" s="176">
        <f t="shared" si="33"/>
        <v>669.32</v>
      </c>
      <c r="U58" s="176">
        <f t="shared" si="33"/>
        <v>752.24</v>
      </c>
      <c r="V58" s="176" t="e">
        <f t="shared" ref="V58:W58" si="54">V34+V91</f>
        <v>#N/A</v>
      </c>
      <c r="W58" s="176" t="e">
        <f t="shared" si="54"/>
        <v>#N/A</v>
      </c>
      <c r="X58" s="176"/>
      <c r="Y58" s="176"/>
      <c r="Z58" s="176"/>
      <c r="AA58" s="176"/>
      <c r="AB58" s="176">
        <f t="shared" si="35"/>
        <v>452.24</v>
      </c>
      <c r="AC58" s="176">
        <f t="shared" si="35"/>
        <v>504.2</v>
      </c>
      <c r="AD58" s="176" t="e">
        <f t="shared" ref="AD58:AE58" si="55">AD34+AD91</f>
        <v>#N/A</v>
      </c>
      <c r="AE58" s="176" t="e">
        <f t="shared" si="55"/>
        <v>#N/A</v>
      </c>
      <c r="AF58" s="176"/>
      <c r="AG58" s="176"/>
      <c r="AH58" s="176"/>
      <c r="AI58" s="176"/>
      <c r="AJ58" s="176">
        <f t="shared" si="37"/>
        <v>322.15999999999997</v>
      </c>
      <c r="AK58" s="176">
        <f t="shared" si="37"/>
        <v>391.6</v>
      </c>
      <c r="AL58" s="176" t="e">
        <f t="shared" ref="AL58:AM58" si="56">AL34+AL91</f>
        <v>#N/A</v>
      </c>
      <c r="AM58" s="176" t="e">
        <f t="shared" si="56"/>
        <v>#N/A</v>
      </c>
      <c r="AN58" s="176"/>
      <c r="AO58" s="136"/>
      <c r="AP58" s="136"/>
      <c r="AQ58" s="112"/>
    </row>
    <row r="59" spans="4:43">
      <c r="D59" s="112"/>
      <c r="E59" s="112"/>
      <c r="F59" s="112"/>
      <c r="G59" s="112"/>
      <c r="H59" s="112"/>
      <c r="I59" s="112"/>
      <c r="J59" s="180"/>
      <c r="K59" s="186" t="s">
        <v>27</v>
      </c>
      <c r="L59" s="176">
        <f>L43+L92</f>
        <v>557.6</v>
      </c>
      <c r="M59" s="176">
        <f>M43+M92</f>
        <v>623.67999999999995</v>
      </c>
      <c r="N59" s="176" t="e">
        <f>N43+N92</f>
        <v>#N/A</v>
      </c>
      <c r="O59" s="176">
        <f>IF($L$19=0,0,(O43+O92))</f>
        <v>0</v>
      </c>
      <c r="P59" s="176"/>
      <c r="Q59" s="176"/>
      <c r="R59" s="176"/>
      <c r="S59" s="176"/>
      <c r="T59" s="176">
        <f>T43+T92</f>
        <v>557.6</v>
      </c>
      <c r="U59" s="176">
        <f>U43+U92</f>
        <v>623.67999999999995</v>
      </c>
      <c r="V59" s="176" t="e">
        <f>V43+V92</f>
        <v>#N/A</v>
      </c>
      <c r="W59" s="176" t="e">
        <f>W43+W92</f>
        <v>#N/A</v>
      </c>
      <c r="X59" s="176"/>
      <c r="Y59" s="176"/>
      <c r="Z59" s="176"/>
      <c r="AA59" s="176"/>
      <c r="AB59" s="176">
        <f>AB43+AB92</f>
        <v>374.84000000000003</v>
      </c>
      <c r="AC59" s="176">
        <f>AC43+AC92</f>
        <v>420</v>
      </c>
      <c r="AD59" s="176" t="e">
        <f>AD43+AD92</f>
        <v>#N/A</v>
      </c>
      <c r="AE59" s="176" t="e">
        <f>AE43+AE92</f>
        <v>#N/A</v>
      </c>
      <c r="AF59" s="176"/>
      <c r="AG59" s="176"/>
      <c r="AH59" s="176"/>
      <c r="AI59" s="176"/>
      <c r="AJ59" s="176">
        <f>AJ43+AJ92</f>
        <v>266.88</v>
      </c>
      <c r="AK59" s="176">
        <f>AK43+AK92</f>
        <v>323</v>
      </c>
      <c r="AL59" s="176" t="e">
        <f>AL43+AL92</f>
        <v>#N/A</v>
      </c>
      <c r="AM59" s="176" t="e">
        <f>AM43+AM92</f>
        <v>#N/A</v>
      </c>
      <c r="AN59" s="176"/>
      <c r="AO59" s="136"/>
      <c r="AP59" s="136"/>
      <c r="AQ59" s="112"/>
    </row>
    <row r="60" spans="4:43">
      <c r="D60" s="112"/>
      <c r="E60" s="112"/>
      <c r="F60" s="112"/>
      <c r="G60" s="112"/>
      <c r="H60" s="112"/>
      <c r="I60" s="112"/>
      <c r="J60" s="180"/>
      <c r="K60" s="186" t="s">
        <v>26</v>
      </c>
      <c r="L60" s="176">
        <f t="shared" ref="L60:M65" si="57">L44+L93</f>
        <v>667.92</v>
      </c>
      <c r="M60" s="176">
        <f t="shared" si="57"/>
        <v>710</v>
      </c>
      <c r="N60" s="176" t="e">
        <f t="shared" ref="N60" si="58">N44+N93</f>
        <v>#N/A</v>
      </c>
      <c r="O60" s="176">
        <f t="shared" ref="O60:O65" si="59">IF($L$19=0,0,(O44+O93))</f>
        <v>0</v>
      </c>
      <c r="P60" s="176"/>
      <c r="Q60" s="176"/>
      <c r="R60" s="176"/>
      <c r="S60" s="176"/>
      <c r="T60" s="176">
        <f t="shared" ref="T60:U65" si="60">T44+T93</f>
        <v>667.92</v>
      </c>
      <c r="U60" s="176">
        <f t="shared" si="60"/>
        <v>710</v>
      </c>
      <c r="V60" s="176" t="e">
        <f t="shared" ref="V60:W60" si="61">V44+V93</f>
        <v>#N/A</v>
      </c>
      <c r="W60" s="176" t="e">
        <f t="shared" si="61"/>
        <v>#N/A</v>
      </c>
      <c r="X60" s="176"/>
      <c r="Y60" s="176"/>
      <c r="Z60" s="176"/>
      <c r="AA60" s="176"/>
      <c r="AB60" s="176">
        <f t="shared" ref="AB60:AC65" si="62">AB44+AB93</f>
        <v>450.12</v>
      </c>
      <c r="AC60" s="176">
        <f t="shared" si="62"/>
        <v>482.8</v>
      </c>
      <c r="AD60" s="176" t="e">
        <f t="shared" ref="AD60:AE60" si="63">AD44+AD93</f>
        <v>#N/A</v>
      </c>
      <c r="AE60" s="176" t="e">
        <f t="shared" si="63"/>
        <v>#N/A</v>
      </c>
      <c r="AF60" s="176"/>
      <c r="AG60" s="176"/>
      <c r="AH60" s="176"/>
      <c r="AI60" s="176"/>
      <c r="AJ60" s="176">
        <f t="shared" ref="AJ60:AK65" si="64">AJ44+AJ93</f>
        <v>297.68</v>
      </c>
      <c r="AK60" s="176">
        <f t="shared" si="64"/>
        <v>335.12</v>
      </c>
      <c r="AL60" s="176" t="e">
        <f t="shared" ref="AL60:AM60" si="65">AL44+AL93</f>
        <v>#N/A</v>
      </c>
      <c r="AM60" s="176" t="e">
        <f t="shared" si="65"/>
        <v>#N/A</v>
      </c>
      <c r="AN60" s="176"/>
      <c r="AO60" s="136"/>
      <c r="AP60" s="136"/>
      <c r="AQ60" s="112"/>
    </row>
    <row r="61" spans="4:43">
      <c r="D61" s="112"/>
      <c r="E61" s="112"/>
      <c r="F61" s="112"/>
      <c r="G61" s="112"/>
      <c r="H61" s="112"/>
      <c r="I61" s="112"/>
      <c r="J61" s="180"/>
      <c r="K61" s="186" t="s">
        <v>28</v>
      </c>
      <c r="L61" s="176">
        <f t="shared" si="57"/>
        <v>667.92</v>
      </c>
      <c r="M61" s="176">
        <f t="shared" si="57"/>
        <v>710</v>
      </c>
      <c r="N61" s="176" t="e">
        <f t="shared" ref="N61" si="66">N45+N94</f>
        <v>#N/A</v>
      </c>
      <c r="O61" s="176">
        <f t="shared" si="59"/>
        <v>0</v>
      </c>
      <c r="P61" s="176"/>
      <c r="Q61" s="176"/>
      <c r="R61" s="176"/>
      <c r="S61" s="176"/>
      <c r="T61" s="176">
        <f t="shared" si="60"/>
        <v>667.92</v>
      </c>
      <c r="U61" s="176">
        <f t="shared" si="60"/>
        <v>710</v>
      </c>
      <c r="V61" s="176" t="e">
        <f t="shared" ref="V61:W61" si="67">V45+V94</f>
        <v>#N/A</v>
      </c>
      <c r="W61" s="176" t="e">
        <f t="shared" si="67"/>
        <v>#N/A</v>
      </c>
      <c r="X61" s="176"/>
      <c r="Y61" s="176"/>
      <c r="Z61" s="176"/>
      <c r="AA61" s="176"/>
      <c r="AB61" s="176">
        <f t="shared" si="62"/>
        <v>450.12</v>
      </c>
      <c r="AC61" s="176">
        <f t="shared" si="62"/>
        <v>482.8</v>
      </c>
      <c r="AD61" s="176" t="e">
        <f t="shared" ref="AD61:AE61" si="68">AD45+AD94</f>
        <v>#N/A</v>
      </c>
      <c r="AE61" s="176" t="e">
        <f t="shared" si="68"/>
        <v>#N/A</v>
      </c>
      <c r="AF61" s="176"/>
      <c r="AG61" s="176"/>
      <c r="AH61" s="176"/>
      <c r="AI61" s="176"/>
      <c r="AJ61" s="176">
        <f t="shared" si="64"/>
        <v>297.68</v>
      </c>
      <c r="AK61" s="176">
        <f t="shared" si="64"/>
        <v>335.12</v>
      </c>
      <c r="AL61" s="176" t="e">
        <f t="shared" ref="AL61:AM61" si="69">AL45+AL94</f>
        <v>#N/A</v>
      </c>
      <c r="AM61" s="176" t="e">
        <f t="shared" si="69"/>
        <v>#N/A</v>
      </c>
      <c r="AN61" s="176"/>
      <c r="AO61" s="136"/>
      <c r="AP61" s="136"/>
      <c r="AQ61" s="112"/>
    </row>
    <row r="62" spans="4:43">
      <c r="D62" s="112"/>
      <c r="E62" s="112"/>
      <c r="F62" s="112"/>
      <c r="G62" s="112"/>
      <c r="H62" s="112"/>
      <c r="I62" s="112"/>
      <c r="J62" s="180"/>
      <c r="K62" s="186" t="s">
        <v>21</v>
      </c>
      <c r="L62" s="176">
        <f t="shared" si="57"/>
        <v>199998</v>
      </c>
      <c r="M62" s="176">
        <f t="shared" si="57"/>
        <v>199998</v>
      </c>
      <c r="N62" s="176" t="e">
        <f t="shared" ref="N62" si="70">N46+N95</f>
        <v>#N/A</v>
      </c>
      <c r="O62" s="176">
        <f t="shared" si="59"/>
        <v>0</v>
      </c>
      <c r="P62" s="176"/>
      <c r="Q62" s="176"/>
      <c r="R62" s="176"/>
      <c r="S62" s="176"/>
      <c r="T62" s="176">
        <f t="shared" si="60"/>
        <v>199998</v>
      </c>
      <c r="U62" s="176">
        <f t="shared" si="60"/>
        <v>199998</v>
      </c>
      <c r="V62" s="176" t="e">
        <f t="shared" ref="V62:W62" si="71">V46+V95</f>
        <v>#N/A</v>
      </c>
      <c r="W62" s="176" t="e">
        <f t="shared" si="71"/>
        <v>#N/A</v>
      </c>
      <c r="X62" s="176"/>
      <c r="Y62" s="176"/>
      <c r="Z62" s="176"/>
      <c r="AA62" s="176"/>
      <c r="AB62" s="176">
        <f t="shared" si="62"/>
        <v>199998</v>
      </c>
      <c r="AC62" s="176">
        <f t="shared" si="62"/>
        <v>199998</v>
      </c>
      <c r="AD62" s="176" t="e">
        <f t="shared" ref="AD62:AE62" si="72">AD46+AD95</f>
        <v>#N/A</v>
      </c>
      <c r="AE62" s="176" t="e">
        <f t="shared" si="72"/>
        <v>#N/A</v>
      </c>
      <c r="AF62" s="176"/>
      <c r="AG62" s="176"/>
      <c r="AH62" s="176"/>
      <c r="AI62" s="176"/>
      <c r="AJ62" s="176">
        <f t="shared" si="64"/>
        <v>199998</v>
      </c>
      <c r="AK62" s="176">
        <f t="shared" si="64"/>
        <v>199998</v>
      </c>
      <c r="AL62" s="176" t="e">
        <f t="shared" ref="AL62:AM62" si="73">AL46+AL95</f>
        <v>#N/A</v>
      </c>
      <c r="AM62" s="176" t="e">
        <f t="shared" si="73"/>
        <v>#N/A</v>
      </c>
      <c r="AN62" s="176"/>
      <c r="AO62" s="136"/>
      <c r="AP62" s="136"/>
      <c r="AQ62" s="112"/>
    </row>
    <row r="63" spans="4:43">
      <c r="D63" s="112"/>
      <c r="E63" s="112"/>
      <c r="F63" s="112"/>
      <c r="G63" s="112"/>
      <c r="H63" s="112"/>
      <c r="I63" s="112"/>
      <c r="J63" s="180"/>
      <c r="K63" s="186" t="s">
        <v>33</v>
      </c>
      <c r="L63" s="176">
        <f t="shared" si="57"/>
        <v>1038.56</v>
      </c>
      <c r="M63" s="176">
        <f t="shared" si="57"/>
        <v>995.04</v>
      </c>
      <c r="N63" s="176" t="e">
        <f t="shared" ref="N63" si="74">N47+N96</f>
        <v>#N/A</v>
      </c>
      <c r="O63" s="176">
        <f t="shared" si="59"/>
        <v>0</v>
      </c>
      <c r="P63" s="176"/>
      <c r="Q63" s="176"/>
      <c r="R63" s="176"/>
      <c r="S63" s="176"/>
      <c r="T63" s="176">
        <f t="shared" si="60"/>
        <v>1038.56</v>
      </c>
      <c r="U63" s="176">
        <f t="shared" si="60"/>
        <v>995.04</v>
      </c>
      <c r="V63" s="176" t="e">
        <f t="shared" ref="V63:W63" si="75">V47+V96</f>
        <v>#N/A</v>
      </c>
      <c r="W63" s="176" t="e">
        <f t="shared" si="75"/>
        <v>#N/A</v>
      </c>
      <c r="X63" s="176"/>
      <c r="Y63" s="176"/>
      <c r="Z63" s="176"/>
      <c r="AA63" s="176"/>
      <c r="AB63" s="176">
        <f t="shared" si="62"/>
        <v>710.36</v>
      </c>
      <c r="AC63" s="176">
        <f t="shared" si="62"/>
        <v>673.52</v>
      </c>
      <c r="AD63" s="176" t="e">
        <f t="shared" ref="AD63:AE63" si="76">AD47+AD96</f>
        <v>#N/A</v>
      </c>
      <c r="AE63" s="176" t="e">
        <f t="shared" si="76"/>
        <v>#N/A</v>
      </c>
      <c r="AF63" s="176"/>
      <c r="AG63" s="176"/>
      <c r="AH63" s="176"/>
      <c r="AI63" s="176"/>
      <c r="AJ63" s="176">
        <f t="shared" si="64"/>
        <v>494.68</v>
      </c>
      <c r="AK63" s="176">
        <f t="shared" si="64"/>
        <v>488.24</v>
      </c>
      <c r="AL63" s="176" t="e">
        <f t="shared" ref="AL63:AM63" si="77">AL47+AL96</f>
        <v>#N/A</v>
      </c>
      <c r="AM63" s="176" t="e">
        <f t="shared" si="77"/>
        <v>#N/A</v>
      </c>
      <c r="AN63" s="176"/>
      <c r="AO63" s="136"/>
      <c r="AP63" s="136"/>
      <c r="AQ63" s="112"/>
    </row>
    <row r="64" spans="4:43">
      <c r="D64" s="112"/>
      <c r="E64" s="112"/>
      <c r="F64" s="112"/>
      <c r="G64" s="112"/>
      <c r="H64" s="112"/>
      <c r="I64" s="112"/>
      <c r="J64" s="180"/>
      <c r="K64" s="186" t="s">
        <v>30</v>
      </c>
      <c r="L64" s="176">
        <f t="shared" si="57"/>
        <v>199998</v>
      </c>
      <c r="M64" s="176">
        <f t="shared" si="57"/>
        <v>675.72</v>
      </c>
      <c r="N64" s="176" t="e">
        <f t="shared" ref="N64" si="78">N48+N97</f>
        <v>#N/A</v>
      </c>
      <c r="O64" s="176">
        <f t="shared" si="59"/>
        <v>0</v>
      </c>
      <c r="P64" s="176"/>
      <c r="Q64" s="176"/>
      <c r="R64" s="176"/>
      <c r="S64" s="176"/>
      <c r="T64" s="176">
        <f t="shared" si="60"/>
        <v>199998</v>
      </c>
      <c r="U64" s="176">
        <f t="shared" si="60"/>
        <v>675.72</v>
      </c>
      <c r="V64" s="176" t="e">
        <f t="shared" ref="V64:W64" si="79">V48+V97</f>
        <v>#N/A</v>
      </c>
      <c r="W64" s="176" t="e">
        <f t="shared" si="79"/>
        <v>#N/A</v>
      </c>
      <c r="X64" s="176"/>
      <c r="Y64" s="176"/>
      <c r="Z64" s="176"/>
      <c r="AA64" s="176"/>
      <c r="AB64" s="176">
        <f t="shared" si="62"/>
        <v>199998</v>
      </c>
      <c r="AC64" s="176">
        <f t="shared" si="62"/>
        <v>458.47999999999996</v>
      </c>
      <c r="AD64" s="176" t="e">
        <f t="shared" ref="AD64:AE64" si="80">AD48+AD97</f>
        <v>#N/A</v>
      </c>
      <c r="AE64" s="176" t="e">
        <f t="shared" si="80"/>
        <v>#N/A</v>
      </c>
      <c r="AF64" s="176"/>
      <c r="AG64" s="176"/>
      <c r="AH64" s="176"/>
      <c r="AI64" s="176"/>
      <c r="AJ64" s="176">
        <f t="shared" si="64"/>
        <v>199998</v>
      </c>
      <c r="AK64" s="176">
        <f t="shared" si="64"/>
        <v>351.72</v>
      </c>
      <c r="AL64" s="176" t="e">
        <f t="shared" ref="AL64:AM64" si="81">AL48+AL97</f>
        <v>#N/A</v>
      </c>
      <c r="AM64" s="176" t="e">
        <f t="shared" si="81"/>
        <v>#N/A</v>
      </c>
      <c r="AN64" s="176"/>
      <c r="AO64" s="136"/>
      <c r="AP64" s="136"/>
      <c r="AQ64" s="112"/>
    </row>
    <row r="65" spans="4:43">
      <c r="D65" s="112"/>
      <c r="E65" s="112"/>
      <c r="F65" s="112"/>
      <c r="G65" s="112"/>
      <c r="H65" s="112"/>
      <c r="I65" s="112"/>
      <c r="J65" s="180"/>
      <c r="K65" s="186" t="s">
        <v>40</v>
      </c>
      <c r="L65" s="176">
        <f t="shared" si="57"/>
        <v>605.16</v>
      </c>
      <c r="M65" s="176">
        <f t="shared" si="57"/>
        <v>675.72</v>
      </c>
      <c r="N65" s="176" t="e">
        <f t="shared" ref="N65" si="82">N49+N98</f>
        <v>#N/A</v>
      </c>
      <c r="O65" s="176">
        <f t="shared" si="59"/>
        <v>0</v>
      </c>
      <c r="P65" s="176"/>
      <c r="Q65" s="176"/>
      <c r="R65" s="176"/>
      <c r="S65" s="176"/>
      <c r="T65" s="176">
        <f t="shared" si="60"/>
        <v>605.16</v>
      </c>
      <c r="U65" s="176">
        <f t="shared" si="60"/>
        <v>675.72</v>
      </c>
      <c r="V65" s="176" t="e">
        <f t="shared" ref="V65:W65" si="83">V49+V98</f>
        <v>#N/A</v>
      </c>
      <c r="W65" s="176" t="e">
        <f t="shared" si="83"/>
        <v>#N/A</v>
      </c>
      <c r="X65" s="176"/>
      <c r="Y65" s="176"/>
      <c r="Z65" s="176"/>
      <c r="AA65" s="176"/>
      <c r="AB65" s="176">
        <f t="shared" si="62"/>
        <v>406.88</v>
      </c>
      <c r="AC65" s="176">
        <f t="shared" si="62"/>
        <v>458.47999999999996</v>
      </c>
      <c r="AD65" s="176" t="e">
        <f t="shared" ref="AD65:AE65" si="84">AD49+AD98</f>
        <v>#N/A</v>
      </c>
      <c r="AE65" s="176" t="e">
        <f t="shared" si="84"/>
        <v>#N/A</v>
      </c>
      <c r="AF65" s="176"/>
      <c r="AG65" s="176"/>
      <c r="AH65" s="176"/>
      <c r="AI65" s="176"/>
      <c r="AJ65" s="176">
        <f t="shared" si="64"/>
        <v>292.24</v>
      </c>
      <c r="AK65" s="176">
        <f t="shared" si="64"/>
        <v>351.72</v>
      </c>
      <c r="AL65" s="176" t="e">
        <f t="shared" ref="AL65:AM65" si="85">AL49+AL98</f>
        <v>#N/A</v>
      </c>
      <c r="AM65" s="176" t="e">
        <f t="shared" si="85"/>
        <v>#N/A</v>
      </c>
      <c r="AN65" s="176"/>
      <c r="AO65" s="136"/>
      <c r="AP65" s="136"/>
      <c r="AQ65" s="112"/>
    </row>
    <row r="66" spans="4:43">
      <c r="D66" s="112"/>
      <c r="E66" s="112"/>
      <c r="F66" s="112"/>
      <c r="G66" s="112"/>
      <c r="H66" s="112"/>
      <c r="I66" s="112"/>
      <c r="J66" s="180"/>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36"/>
      <c r="AP66" s="136"/>
      <c r="AQ66" s="112"/>
    </row>
    <row r="67" spans="4:43">
      <c r="D67" s="112"/>
      <c r="E67" s="112"/>
      <c r="F67" s="112"/>
      <c r="G67" s="112"/>
      <c r="H67" s="112"/>
      <c r="I67" s="112"/>
      <c r="J67" s="180"/>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36"/>
      <c r="AP67" s="136"/>
      <c r="AQ67" s="112"/>
    </row>
    <row r="68" spans="4:43">
      <c r="D68" s="112"/>
      <c r="E68" s="112"/>
      <c r="F68" s="112"/>
      <c r="G68" s="112"/>
      <c r="H68" s="112"/>
      <c r="I68" s="112"/>
      <c r="J68" s="180"/>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36"/>
      <c r="AP68" s="136"/>
      <c r="AQ68" s="112"/>
    </row>
    <row r="69" spans="4:43">
      <c r="D69" s="112"/>
      <c r="E69" s="112"/>
      <c r="F69" s="112"/>
      <c r="G69" s="112"/>
      <c r="H69" s="112"/>
      <c r="I69" s="112"/>
      <c r="J69" s="180"/>
      <c r="K69" s="176"/>
      <c r="L69" s="178"/>
      <c r="M69" s="178"/>
      <c r="N69" s="178"/>
      <c r="O69" s="178"/>
      <c r="P69" s="176"/>
      <c r="Q69" s="176"/>
      <c r="R69" s="176"/>
      <c r="S69" s="176"/>
      <c r="T69" s="178"/>
      <c r="U69" s="178"/>
      <c r="V69" s="178"/>
      <c r="W69" s="178"/>
      <c r="X69" s="176"/>
      <c r="Y69" s="176"/>
      <c r="Z69" s="176"/>
      <c r="AA69" s="176"/>
      <c r="AB69" s="178"/>
      <c r="AC69" s="178"/>
      <c r="AD69" s="178"/>
      <c r="AE69" s="178"/>
      <c r="AF69" s="176"/>
      <c r="AG69" s="176"/>
      <c r="AH69" s="176"/>
      <c r="AI69" s="176"/>
      <c r="AJ69" s="178"/>
      <c r="AK69" s="178"/>
      <c r="AL69" s="178"/>
      <c r="AM69" s="178"/>
      <c r="AN69" s="176"/>
      <c r="AO69" s="136"/>
      <c r="AP69" s="136"/>
      <c r="AQ69" s="112"/>
    </row>
    <row r="70" spans="4:43">
      <c r="J70" s="180"/>
      <c r="K70" s="175"/>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36"/>
      <c r="AP70" s="136"/>
    </row>
    <row r="71" spans="4:43">
      <c r="J71" s="180"/>
      <c r="K71" s="175"/>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36"/>
      <c r="AP71" s="136"/>
    </row>
    <row r="72" spans="4:43">
      <c r="J72" s="180"/>
      <c r="K72" s="175"/>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36"/>
      <c r="AP72" s="136"/>
    </row>
    <row r="73" spans="4:43">
      <c r="J73" s="180"/>
      <c r="K73" s="175"/>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36"/>
      <c r="AP73" s="136"/>
    </row>
    <row r="74" spans="4:43">
      <c r="J74" s="180"/>
      <c r="K74" s="175"/>
      <c r="L74" s="176"/>
      <c r="M74" s="185" t="s">
        <v>350</v>
      </c>
      <c r="N74" s="176"/>
      <c r="O74" s="176"/>
      <c r="P74" s="176"/>
      <c r="Q74" s="176"/>
      <c r="R74" s="176"/>
      <c r="S74" s="176"/>
      <c r="T74" s="176"/>
      <c r="U74" s="185" t="s">
        <v>351</v>
      </c>
      <c r="V74" s="176"/>
      <c r="W74" s="176"/>
      <c r="X74" s="176"/>
      <c r="Y74" s="176"/>
      <c r="Z74" s="176"/>
      <c r="AA74" s="176"/>
      <c r="AB74" s="176"/>
      <c r="AC74" s="185" t="s">
        <v>352</v>
      </c>
      <c r="AD74" s="176"/>
      <c r="AE74" s="176"/>
      <c r="AF74" s="176"/>
      <c r="AG74" s="176"/>
      <c r="AH74" s="176"/>
      <c r="AI74" s="176"/>
      <c r="AJ74" s="176"/>
      <c r="AK74" s="185" t="s">
        <v>353</v>
      </c>
      <c r="AL74" s="176"/>
      <c r="AM74" s="176"/>
      <c r="AN74" s="176"/>
      <c r="AO74" s="136"/>
      <c r="AP74" s="136"/>
    </row>
    <row r="75" spans="4:43">
      <c r="J75" s="180"/>
      <c r="K75" s="175" t="s">
        <v>347</v>
      </c>
      <c r="L75" s="176"/>
      <c r="M75" s="176"/>
      <c r="N75" s="176"/>
      <c r="O75" s="176"/>
      <c r="P75" s="176"/>
      <c r="Q75" s="176"/>
      <c r="R75" s="176"/>
      <c r="S75" s="175" t="s">
        <v>347</v>
      </c>
      <c r="T75" s="177">
        <f>$L$13</f>
        <v>5000</v>
      </c>
      <c r="U75" s="177">
        <f>$M$13</f>
        <v>5000</v>
      </c>
      <c r="V75" s="177">
        <f>$N$13</f>
        <v>500</v>
      </c>
      <c r="W75" s="180"/>
      <c r="X75" s="176"/>
      <c r="Y75" s="176"/>
      <c r="Z75" s="176"/>
      <c r="AA75" s="175" t="s">
        <v>347</v>
      </c>
      <c r="AB75" s="177">
        <f>$L$13</f>
        <v>5000</v>
      </c>
      <c r="AC75" s="177">
        <f>$M$13</f>
        <v>5000</v>
      </c>
      <c r="AD75" s="177">
        <f>$N$13</f>
        <v>500</v>
      </c>
      <c r="AE75" s="180"/>
      <c r="AF75" s="176"/>
      <c r="AG75" s="176"/>
      <c r="AH75" s="176"/>
      <c r="AI75" s="175" t="s">
        <v>347</v>
      </c>
      <c r="AJ75" s="177">
        <f>$L$13</f>
        <v>5000</v>
      </c>
      <c r="AK75" s="177">
        <f>$M$13</f>
        <v>5000</v>
      </c>
      <c r="AL75" s="177">
        <f>$N$13</f>
        <v>500</v>
      </c>
      <c r="AM75" s="180"/>
      <c r="AN75" s="176"/>
      <c r="AO75" s="136"/>
      <c r="AP75" s="136"/>
    </row>
    <row r="76" spans="4:43">
      <c r="J76" s="180"/>
      <c r="K76" s="175" t="s">
        <v>136</v>
      </c>
      <c r="L76" s="186" t="str">
        <f>$L$23</f>
        <v>65</v>
      </c>
      <c r="M76" s="186" t="str">
        <f>$L$23</f>
        <v>65</v>
      </c>
      <c r="N76" s="186" t="str">
        <f>$L$23</f>
        <v>65</v>
      </c>
      <c r="O76" s="176" t="s">
        <v>349</v>
      </c>
      <c r="P76" s="176"/>
      <c r="Q76" s="176"/>
      <c r="R76" s="176"/>
      <c r="S76" s="175" t="s">
        <v>136</v>
      </c>
      <c r="T76" s="186" t="str">
        <f>$L$23</f>
        <v>65</v>
      </c>
      <c r="U76" s="186" t="str">
        <f>$L$23</f>
        <v>65</v>
      </c>
      <c r="V76" s="186" t="str">
        <f>$L$23</f>
        <v>65</v>
      </c>
      <c r="W76" s="178" t="s">
        <v>349</v>
      </c>
      <c r="X76" s="176"/>
      <c r="Y76" s="176"/>
      <c r="Z76" s="176"/>
      <c r="AA76" s="175" t="s">
        <v>136</v>
      </c>
      <c r="AB76" s="186" t="str">
        <f>$L$23</f>
        <v>65</v>
      </c>
      <c r="AC76" s="186" t="str">
        <f>$L$23</f>
        <v>65</v>
      </c>
      <c r="AD76" s="186" t="str">
        <f>$L$23</f>
        <v>65</v>
      </c>
      <c r="AE76" s="178" t="s">
        <v>349</v>
      </c>
      <c r="AF76" s="176"/>
      <c r="AG76" s="176"/>
      <c r="AH76" s="176"/>
      <c r="AI76" s="175" t="s">
        <v>136</v>
      </c>
      <c r="AJ76" s="186" t="str">
        <f>$L$23</f>
        <v>65</v>
      </c>
      <c r="AK76" s="186" t="str">
        <f>$L$23</f>
        <v>65</v>
      </c>
      <c r="AL76" s="186" t="str">
        <f>$L$23</f>
        <v>65</v>
      </c>
      <c r="AM76" s="178" t="s">
        <v>349</v>
      </c>
      <c r="AN76" s="176"/>
      <c r="AO76" s="136"/>
      <c r="AP76" s="136"/>
    </row>
    <row r="77" spans="4:43">
      <c r="J77" s="180"/>
      <c r="K77" s="175" t="s">
        <v>137</v>
      </c>
      <c r="L77" s="178" t="str">
        <f>L$24</f>
        <v>A</v>
      </c>
      <c r="M77" s="178" t="str">
        <f>M$24</f>
        <v>A</v>
      </c>
      <c r="N77" s="178" t="str">
        <f>N$24</f>
        <v>A</v>
      </c>
      <c r="O77" s="176"/>
      <c r="P77" s="176"/>
      <c r="Q77" s="176"/>
      <c r="R77" s="176"/>
      <c r="S77" s="175" t="s">
        <v>137</v>
      </c>
      <c r="T77" s="178" t="s">
        <v>111</v>
      </c>
      <c r="U77" s="178" t="s">
        <v>111</v>
      </c>
      <c r="V77" s="178" t="s">
        <v>111</v>
      </c>
      <c r="W77" s="178"/>
      <c r="X77" s="176"/>
      <c r="Y77" s="176"/>
      <c r="Z77" s="176"/>
      <c r="AA77" s="175" t="s">
        <v>137</v>
      </c>
      <c r="AB77" s="178" t="s">
        <v>112</v>
      </c>
      <c r="AC77" s="178" t="s">
        <v>112</v>
      </c>
      <c r="AD77" s="178" t="s">
        <v>112</v>
      </c>
      <c r="AE77" s="178"/>
      <c r="AF77" s="176"/>
      <c r="AG77" s="176"/>
      <c r="AH77" s="176"/>
      <c r="AI77" s="175" t="s">
        <v>137</v>
      </c>
      <c r="AJ77" s="178" t="s">
        <v>113</v>
      </c>
      <c r="AK77" s="178" t="s">
        <v>113</v>
      </c>
      <c r="AL77" s="178" t="s">
        <v>113</v>
      </c>
      <c r="AM77" s="178"/>
      <c r="AN77" s="176"/>
      <c r="AO77" s="136"/>
      <c r="AP77" s="136"/>
    </row>
    <row r="78" spans="4:43">
      <c r="J78" s="180"/>
      <c r="K78" s="175" t="s">
        <v>138</v>
      </c>
      <c r="L78" s="178">
        <f>L$25</f>
        <v>24</v>
      </c>
      <c r="M78" s="178">
        <f>M$25</f>
        <v>18</v>
      </c>
      <c r="N78" s="178">
        <f>N$25</f>
        <v>0</v>
      </c>
      <c r="O78" s="176">
        <f>$L$19</f>
        <v>0</v>
      </c>
      <c r="P78" s="176"/>
      <c r="Q78" s="176"/>
      <c r="R78" s="176"/>
      <c r="S78" s="175" t="s">
        <v>138</v>
      </c>
      <c r="T78" s="178">
        <f>$L$78</f>
        <v>24</v>
      </c>
      <c r="U78" s="178">
        <f>$M$78</f>
        <v>18</v>
      </c>
      <c r="V78" s="178">
        <f>$N$78</f>
        <v>0</v>
      </c>
      <c r="W78" s="178">
        <f>$O$78</f>
        <v>0</v>
      </c>
      <c r="X78" s="176"/>
      <c r="Y78" s="176"/>
      <c r="Z78" s="176"/>
      <c r="AA78" s="175" t="s">
        <v>138</v>
      </c>
      <c r="AB78" s="178">
        <f>$L$78</f>
        <v>24</v>
      </c>
      <c r="AC78" s="178">
        <f>$M$78</f>
        <v>18</v>
      </c>
      <c r="AD78" s="178">
        <f>$N$78</f>
        <v>0</v>
      </c>
      <c r="AE78" s="178">
        <f>$O$78</f>
        <v>0</v>
      </c>
      <c r="AF78" s="176"/>
      <c r="AG78" s="176"/>
      <c r="AH78" s="176"/>
      <c r="AI78" s="175" t="s">
        <v>138</v>
      </c>
      <c r="AJ78" s="178">
        <f>$L$78</f>
        <v>24</v>
      </c>
      <c r="AK78" s="178">
        <f>$M$78</f>
        <v>18</v>
      </c>
      <c r="AL78" s="178">
        <f>$N$78</f>
        <v>0</v>
      </c>
      <c r="AM78" s="178">
        <f>$O$78</f>
        <v>0</v>
      </c>
      <c r="AN78" s="176"/>
      <c r="AO78" s="136"/>
      <c r="AP78" s="136"/>
    </row>
    <row r="79" spans="4:43">
      <c r="J79" s="180"/>
      <c r="K79" s="175" t="s">
        <v>140</v>
      </c>
      <c r="L79" s="178" t="str">
        <f>L$26</f>
        <v>50-54</v>
      </c>
      <c r="M79" s="178" t="str">
        <f>M$26</f>
        <v>55-59</v>
      </c>
      <c r="N79" s="178" t="str">
        <f>N$26</f>
        <v>D</v>
      </c>
      <c r="O79" s="176"/>
      <c r="P79" s="176"/>
      <c r="Q79" s="176"/>
      <c r="R79" s="176"/>
      <c r="S79" s="175" t="s">
        <v>140</v>
      </c>
      <c r="T79" s="178" t="str">
        <f>$L$79</f>
        <v>50-54</v>
      </c>
      <c r="U79" s="178" t="str">
        <f>$M$79</f>
        <v>55-59</v>
      </c>
      <c r="V79" s="178" t="str">
        <f>$N$79</f>
        <v>D</v>
      </c>
      <c r="W79" s="178"/>
      <c r="X79" s="176"/>
      <c r="Y79" s="176"/>
      <c r="Z79" s="176"/>
      <c r="AA79" s="175" t="s">
        <v>140</v>
      </c>
      <c r="AB79" s="178" t="str">
        <f>$L$79</f>
        <v>50-54</v>
      </c>
      <c r="AC79" s="178" t="str">
        <f>$M$79</f>
        <v>55-59</v>
      </c>
      <c r="AD79" s="178" t="str">
        <f>$N$79</f>
        <v>D</v>
      </c>
      <c r="AE79" s="178"/>
      <c r="AF79" s="176"/>
      <c r="AG79" s="176"/>
      <c r="AH79" s="176"/>
      <c r="AI79" s="175" t="s">
        <v>140</v>
      </c>
      <c r="AJ79" s="178" t="str">
        <f>$L$79</f>
        <v>50-54</v>
      </c>
      <c r="AK79" s="178" t="str">
        <f>$M$79</f>
        <v>55-59</v>
      </c>
      <c r="AL79" s="178" t="str">
        <f>$N$79</f>
        <v>D</v>
      </c>
      <c r="AM79" s="178"/>
      <c r="AN79" s="176"/>
      <c r="AO79" s="136"/>
      <c r="AP79" s="136"/>
    </row>
    <row r="80" spans="4:43">
      <c r="J80" s="180"/>
      <c r="K80" s="175" t="s">
        <v>139</v>
      </c>
      <c r="L80" s="176" t="str">
        <f>CONCATENATE(L77,"-",L78,"-NH-",L79)</f>
        <v>A-24-NH-50-54</v>
      </c>
      <c r="M80" s="176" t="str">
        <f>CONCATENATE(M77,"-",M78,"-NH-",M79)</f>
        <v>A-18-NH-55-59</v>
      </c>
      <c r="N80" s="176" t="str">
        <f>CONCATENATE(N77,"-",N78,"-NH-",N79)</f>
        <v>A-0-NH-D</v>
      </c>
      <c r="O80" s="176"/>
      <c r="P80" s="176"/>
      <c r="Q80" s="176"/>
      <c r="R80" s="176"/>
      <c r="S80" s="175" t="s">
        <v>139</v>
      </c>
      <c r="T80" s="176" t="str">
        <f>CONCATENATE(T77,"-",T78,"-NH-",T79)</f>
        <v>A-24-NH-50-54</v>
      </c>
      <c r="U80" s="176" t="str">
        <f>CONCATENATE(U77,"-",U78,"-NH-",U79)</f>
        <v>A-18-NH-55-59</v>
      </c>
      <c r="V80" s="176" t="str">
        <f>CONCATENATE(V77,"-",V78,"-NH-",V79)</f>
        <v>A-0-NH-D</v>
      </c>
      <c r="W80" s="178"/>
      <c r="X80" s="176"/>
      <c r="Y80" s="176"/>
      <c r="Z80" s="176"/>
      <c r="AA80" s="175" t="s">
        <v>139</v>
      </c>
      <c r="AB80" s="176" t="str">
        <f>CONCATENATE(AB77,"-",AB78,"-NH-",AB79)</f>
        <v>B-24-NH-50-54</v>
      </c>
      <c r="AC80" s="176" t="str">
        <f>CONCATENATE(AC77,"-",AC78,"-NH-",AC79)</f>
        <v>B-18-NH-55-59</v>
      </c>
      <c r="AD80" s="176" t="str">
        <f>CONCATENATE(AD77,"-",AD78,"-NH-",AD79)</f>
        <v>B-0-NH-D</v>
      </c>
      <c r="AE80" s="178"/>
      <c r="AF80" s="176"/>
      <c r="AG80" s="176"/>
      <c r="AH80" s="176"/>
      <c r="AI80" s="175" t="s">
        <v>139</v>
      </c>
      <c r="AJ80" s="176" t="str">
        <f>CONCATENATE(AJ77,"-",AJ78,"-NH-",AJ79)</f>
        <v>C-24-NH-50-54</v>
      </c>
      <c r="AK80" s="176" t="str">
        <f>CONCATENATE(AK77,"-",AK78,"-NH-",AK79)</f>
        <v>C-18-NH-55-59</v>
      </c>
      <c r="AL80" s="176" t="str">
        <f>CONCATENATE(AL77,"-",AL78,"-NH-",AL79)</f>
        <v>C-0-NH-D</v>
      </c>
      <c r="AM80" s="178"/>
      <c r="AN80" s="176"/>
      <c r="AO80" s="136"/>
      <c r="AP80" s="136"/>
    </row>
    <row r="81" spans="10:42">
      <c r="J81" s="180"/>
      <c r="K81" s="175"/>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36"/>
      <c r="AP81" s="136"/>
    </row>
    <row r="82" spans="10:42">
      <c r="J82" s="180"/>
      <c r="K82" s="175"/>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36"/>
      <c r="AP82" s="136"/>
    </row>
    <row r="83" spans="10:42">
      <c r="J83" s="180"/>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36"/>
      <c r="AP83" s="136"/>
    </row>
    <row r="84" spans="10:42">
      <c r="J84" s="180"/>
      <c r="K84" s="186"/>
      <c r="L84" s="176"/>
      <c r="M84" s="185" t="s">
        <v>350</v>
      </c>
      <c r="N84" s="176"/>
      <c r="O84" s="176"/>
      <c r="P84" s="176"/>
      <c r="Q84" s="176"/>
      <c r="R84" s="176"/>
      <c r="S84" s="176"/>
      <c r="T84" s="176"/>
      <c r="U84" s="185" t="s">
        <v>351</v>
      </c>
      <c r="V84" s="176"/>
      <c r="W84" s="176"/>
      <c r="X84" s="176"/>
      <c r="Y84" s="176"/>
      <c r="Z84" s="176"/>
      <c r="AA84" s="176"/>
      <c r="AB84" s="176"/>
      <c r="AC84" s="176"/>
      <c r="AD84" s="176"/>
      <c r="AE84" s="176"/>
      <c r="AF84" s="176"/>
      <c r="AG84" s="176"/>
      <c r="AH84" s="176"/>
      <c r="AI84" s="176"/>
      <c r="AJ84" s="176"/>
      <c r="AK84" s="176"/>
      <c r="AL84" s="176"/>
      <c r="AM84" s="176"/>
      <c r="AN84" s="176"/>
      <c r="AO84" s="136"/>
      <c r="AP84" s="136"/>
    </row>
    <row r="85" spans="10:42">
      <c r="J85" s="180"/>
      <c r="K85" s="176"/>
      <c r="L85" s="178" t="s">
        <v>343</v>
      </c>
      <c r="M85" s="178" t="s">
        <v>344</v>
      </c>
      <c r="N85" s="178" t="s">
        <v>346</v>
      </c>
      <c r="O85" s="178" t="s">
        <v>345</v>
      </c>
      <c r="P85" s="176"/>
      <c r="Q85" s="176"/>
      <c r="R85" s="176"/>
      <c r="S85" s="176"/>
      <c r="T85" s="178" t="s">
        <v>343</v>
      </c>
      <c r="U85" s="178" t="s">
        <v>344</v>
      </c>
      <c r="V85" s="178" t="s">
        <v>346</v>
      </c>
      <c r="W85" s="178" t="s">
        <v>345</v>
      </c>
      <c r="X85" s="176"/>
      <c r="Y85" s="176"/>
      <c r="Z85" s="176"/>
      <c r="AA85" s="176"/>
      <c r="AB85" s="178" t="s">
        <v>343</v>
      </c>
      <c r="AC85" s="178" t="s">
        <v>344</v>
      </c>
      <c r="AD85" s="178" t="s">
        <v>346</v>
      </c>
      <c r="AE85" s="178" t="s">
        <v>345</v>
      </c>
      <c r="AF85" s="176"/>
      <c r="AG85" s="176"/>
      <c r="AH85" s="176"/>
      <c r="AI85" s="176"/>
      <c r="AJ85" s="178" t="s">
        <v>343</v>
      </c>
      <c r="AK85" s="178" t="s">
        <v>344</v>
      </c>
      <c r="AL85" s="178" t="s">
        <v>346</v>
      </c>
      <c r="AM85" s="178" t="s">
        <v>345</v>
      </c>
      <c r="AN85" s="176"/>
      <c r="AO85" s="136"/>
      <c r="AP85" s="136"/>
    </row>
    <row r="86" spans="10:42">
      <c r="J86" s="180"/>
      <c r="K86" s="175" t="s">
        <v>330</v>
      </c>
      <c r="L86" s="176">
        <f>VLOOKUP(L$80,CASHCHART50,MATCH(L$13,BASE50,0),FALSE)</f>
        <v>64.400000000000006</v>
      </c>
      <c r="M86" s="176">
        <f>VLOOKUP(M$80,CASHCHART50,MATCH(M$13,BASE50,0),FALSE)</f>
        <v>102.4</v>
      </c>
      <c r="N86" s="176" t="e">
        <f>VLOOKUP(N$80,CASHCHART50,MATCH(N$13,BASE50,0),FALSE)</f>
        <v>#N/A</v>
      </c>
      <c r="O86" s="176" t="e">
        <f>N86*$L$19</f>
        <v>#N/A</v>
      </c>
      <c r="P86" s="176"/>
      <c r="Q86" s="176"/>
      <c r="R86" s="176"/>
      <c r="S86" s="175" t="s">
        <v>330</v>
      </c>
      <c r="T86" s="176">
        <f>VLOOKUP(T$80,CASHCHART50,MATCH(L$13,BASE50,0),FALSE)</f>
        <v>64.400000000000006</v>
      </c>
      <c r="U86" s="176">
        <f>VLOOKUP(U$80,CASHCHART50,MATCH(M$13,BASE50,0),FALSE)</f>
        <v>102.4</v>
      </c>
      <c r="V86" s="176" t="e">
        <f>VLOOKUP(V$80,CASHCHART50,MATCH(N$13,BASE50,0),FALSE)</f>
        <v>#N/A</v>
      </c>
      <c r="W86" s="176" t="e">
        <f>V86*$W$78</f>
        <v>#N/A</v>
      </c>
      <c r="X86" s="176"/>
      <c r="Y86" s="176"/>
      <c r="Z86" s="176"/>
      <c r="AA86" s="175" t="s">
        <v>330</v>
      </c>
      <c r="AB86" s="176">
        <f>VLOOKUP(AB$80,CASHCHART50,MATCH(L$13,BASE50,0),FALSE)</f>
        <v>44.2</v>
      </c>
      <c r="AC86" s="176">
        <f>VLOOKUP(AC$80,CASHCHART50,MATCH(M$13,BASE50,0),FALSE)</f>
        <v>67</v>
      </c>
      <c r="AD86" s="176" t="e">
        <f>VLOOKUP(AD$80,CASHCHART50,MATCH(N$13,BASE50,0),FALSE)</f>
        <v>#N/A</v>
      </c>
      <c r="AE86" s="176" t="e">
        <f>AD86*$AE$78</f>
        <v>#N/A</v>
      </c>
      <c r="AF86" s="176"/>
      <c r="AG86" s="176"/>
      <c r="AH86" s="176"/>
      <c r="AI86" s="175" t="s">
        <v>330</v>
      </c>
      <c r="AJ86" s="176">
        <f>VLOOKUP(AJ$80,CASHCHART50,MATCH(L$13,BASE50,0),FALSE)</f>
        <v>54.8</v>
      </c>
      <c r="AK86" s="176">
        <f>VLOOKUP(AK$80,CASHCHART50,MATCH(M$13,BASE50,0),FALSE)</f>
        <v>88.4</v>
      </c>
      <c r="AL86" s="176" t="e">
        <f>VLOOKUP(AL$80,CASHCHART50,MATCH(N$13,BASE50,0),FALSE)</f>
        <v>#N/A</v>
      </c>
      <c r="AM86" s="176" t="e">
        <f>AL86*$AM$78</f>
        <v>#N/A</v>
      </c>
      <c r="AN86" s="176"/>
      <c r="AO86" s="136"/>
      <c r="AP86" s="136"/>
    </row>
    <row r="87" spans="10:42">
      <c r="J87" s="180"/>
      <c r="K87" s="175" t="s">
        <v>331</v>
      </c>
      <c r="L87" s="176">
        <f>VLOOKUP(L$80,CASHCHART55,MATCH(L$13,BASE55,0),FALSE)</f>
        <v>58.4</v>
      </c>
      <c r="M87" s="176">
        <f>VLOOKUP(M$80,CASHCHART55,MATCH(M$13,BASE55,0),FALSE)</f>
        <v>92.8</v>
      </c>
      <c r="N87" s="176" t="e">
        <f>VLOOKUP(N$80,CASHCHART55,MATCH(N$13,BASE55,0),FALSE)</f>
        <v>#N/A</v>
      </c>
      <c r="O87" s="176" t="e">
        <f t="shared" ref="O87:O98" si="86">N87*$L$19</f>
        <v>#N/A</v>
      </c>
      <c r="P87" s="176"/>
      <c r="Q87" s="176"/>
      <c r="R87" s="176"/>
      <c r="S87" s="175" t="s">
        <v>331</v>
      </c>
      <c r="T87" s="176">
        <f>VLOOKUP(T$80,CASHCHART55,MATCH(L$13,BASE55,0),FALSE)</f>
        <v>58.4</v>
      </c>
      <c r="U87" s="176">
        <f>VLOOKUP(U$80,CASHCHART55,MATCH(M$13,BASE55,0),FALSE)</f>
        <v>92.8</v>
      </c>
      <c r="V87" s="176" t="e">
        <f>VLOOKUP(V$80,CASHCHART55,MATCH(N$13,BASE55,0),FALSE)</f>
        <v>#N/A</v>
      </c>
      <c r="W87" s="176" t="e">
        <f t="shared" ref="W87:W98" si="87">V87*$W$78</f>
        <v>#N/A</v>
      </c>
      <c r="X87" s="176"/>
      <c r="Y87" s="176"/>
      <c r="Z87" s="176"/>
      <c r="AA87" s="175" t="s">
        <v>331</v>
      </c>
      <c r="AB87" s="176">
        <f>VLOOKUP(AB$80,CASHCHART55,MATCH(L$13,BASE55,0),FALSE)</f>
        <v>40</v>
      </c>
      <c r="AC87" s="176">
        <f>VLOOKUP(AC$80,CASHCHART55,MATCH(M$13,BASE55,0),FALSE)</f>
        <v>60.6</v>
      </c>
      <c r="AD87" s="176" t="e">
        <f>VLOOKUP(AD$80,CASHCHART55,MATCH(N$13,BASE55,0),FALSE)</f>
        <v>#N/A</v>
      </c>
      <c r="AE87" s="176" t="e">
        <f t="shared" ref="AE87:AE98" si="88">AD87*$AE$78</f>
        <v>#N/A</v>
      </c>
      <c r="AF87" s="176"/>
      <c r="AG87" s="176"/>
      <c r="AH87" s="176"/>
      <c r="AI87" s="175" t="s">
        <v>331</v>
      </c>
      <c r="AJ87" s="176">
        <f>VLOOKUP(AJ$80,CASHCHART55,MATCH(L$13,BASE55,0),FALSE)</f>
        <v>49.6</v>
      </c>
      <c r="AK87" s="176">
        <f>VLOOKUP(AK$80,CASHCHART55,MATCH(M$13,BASE55,0),FALSE)</f>
        <v>80</v>
      </c>
      <c r="AL87" s="176" t="e">
        <f>VLOOKUP(AL$80,CASHCHART55,MATCH(N$13,BASE55,0),FALSE)</f>
        <v>#N/A</v>
      </c>
      <c r="AM87" s="176" t="e">
        <f t="shared" ref="AM87:AM98" si="89">AL87*$AM$78</f>
        <v>#N/A</v>
      </c>
      <c r="AN87" s="176"/>
      <c r="AO87" s="136"/>
      <c r="AP87" s="136"/>
    </row>
    <row r="88" spans="10:42">
      <c r="J88" s="180" t="s">
        <v>348</v>
      </c>
      <c r="K88" s="175" t="s">
        <v>332</v>
      </c>
      <c r="L88" s="176">
        <f>VLOOKUP(L$80,CASHCHART50,MATCH(L$13,BASE50,0),FALSE)</f>
        <v>64.400000000000006</v>
      </c>
      <c r="M88" s="176">
        <f>VLOOKUP(M$80,CASHCHART50,MATCH(M$13,BASE50,0),FALSE)</f>
        <v>102.4</v>
      </c>
      <c r="N88" s="176" t="e">
        <f>VLOOKUP(N$80,CASHCHART50,MATCH(N$13,BASE50,0),FALSE)</f>
        <v>#N/A</v>
      </c>
      <c r="O88" s="176" t="e">
        <f t="shared" si="86"/>
        <v>#N/A</v>
      </c>
      <c r="P88" s="176"/>
      <c r="Q88" s="176"/>
      <c r="R88" s="176"/>
      <c r="S88" s="175" t="s">
        <v>332</v>
      </c>
      <c r="T88" s="176">
        <f>VLOOKUP(T$80,CASHCHART50,MATCH(L$13,BASE50,0),FALSE)</f>
        <v>64.400000000000006</v>
      </c>
      <c r="U88" s="176">
        <f>VLOOKUP(U$80,CASHCHART50,MATCH(M$13,BASE50,0),FALSE)</f>
        <v>102.4</v>
      </c>
      <c r="V88" s="176" t="e">
        <f>VLOOKUP(V$80,CASHCHART50,MATCH(N$13,BASE50,0),FALSE)</f>
        <v>#N/A</v>
      </c>
      <c r="W88" s="176" t="e">
        <f t="shared" si="87"/>
        <v>#N/A</v>
      </c>
      <c r="X88" s="176"/>
      <c r="Y88" s="176"/>
      <c r="Z88" s="176"/>
      <c r="AA88" s="175" t="s">
        <v>332</v>
      </c>
      <c r="AB88" s="176">
        <f>VLOOKUP(AB$80,CASHCHART50,MATCH(L$13,BASE50,0),FALSE)</f>
        <v>44.2</v>
      </c>
      <c r="AC88" s="176">
        <f>VLOOKUP(AC$80,CASHCHART50,MATCH(M$13,BASE50,0),FALSE)</f>
        <v>67</v>
      </c>
      <c r="AD88" s="176" t="e">
        <f>VLOOKUP(AD$80,CASHCHART50,MATCH(N$13,BASE50,0),FALSE)</f>
        <v>#N/A</v>
      </c>
      <c r="AE88" s="176" t="e">
        <f t="shared" si="88"/>
        <v>#N/A</v>
      </c>
      <c r="AF88" s="176"/>
      <c r="AG88" s="176"/>
      <c r="AH88" s="176"/>
      <c r="AI88" s="175" t="s">
        <v>332</v>
      </c>
      <c r="AJ88" s="176">
        <f>VLOOKUP(AJ$80,CASHCHART50,MATCH(L$13,BASE50,0),FALSE)</f>
        <v>54.8</v>
      </c>
      <c r="AK88" s="176">
        <f>VLOOKUP(AK$80,CASHCHART50,MATCH(M$13,BASE50,0),FALSE)</f>
        <v>88.4</v>
      </c>
      <c r="AL88" s="176" t="e">
        <f>VLOOKUP(AL$80,CASHCHART50,MATCH(N$13,BASE50,0),FALSE)</f>
        <v>#N/A</v>
      </c>
      <c r="AM88" s="176" t="e">
        <f t="shared" si="89"/>
        <v>#N/A</v>
      </c>
      <c r="AN88" s="176"/>
      <c r="AO88" s="136"/>
      <c r="AP88" s="136"/>
    </row>
    <row r="89" spans="10:42">
      <c r="J89" s="180"/>
      <c r="K89" s="175" t="s">
        <v>333</v>
      </c>
      <c r="L89" s="176">
        <f>VLOOKUP(L$80,CASHCHART65,MATCH(L$13,BASE65,0),FALSE)</f>
        <v>49.4</v>
      </c>
      <c r="M89" s="176">
        <f>VLOOKUP(M$80,CASHCHART65,MATCH(M$13,BASE65,0),FALSE)</f>
        <v>78.400000000000006</v>
      </c>
      <c r="N89" s="176" t="e">
        <f>VLOOKUP(N$80,CASHCHART65,MATCH(N$13,BASE65,0),FALSE)</f>
        <v>#N/A</v>
      </c>
      <c r="O89" s="176" t="e">
        <f t="shared" si="86"/>
        <v>#N/A</v>
      </c>
      <c r="P89" s="176"/>
      <c r="Q89" s="176"/>
      <c r="R89" s="176"/>
      <c r="S89" s="175" t="s">
        <v>333</v>
      </c>
      <c r="T89" s="176">
        <f>VLOOKUP(T$80,CASHCHART65,MATCH(L$13,BASE65,0),FALSE)</f>
        <v>49.4</v>
      </c>
      <c r="U89" s="176">
        <f>VLOOKUP(U$80,CASHCHART65,MATCH(M$13,BASE65,0),FALSE)</f>
        <v>78.400000000000006</v>
      </c>
      <c r="V89" s="176" t="e">
        <f>VLOOKUP(V$80,CASHCHART65,MATCH(N$13,BASE65,0),FALSE)</f>
        <v>#N/A</v>
      </c>
      <c r="W89" s="176" t="e">
        <f t="shared" si="87"/>
        <v>#N/A</v>
      </c>
      <c r="X89" s="176"/>
      <c r="Y89" s="176"/>
      <c r="Z89" s="176"/>
      <c r="AA89" s="175" t="s">
        <v>333</v>
      </c>
      <c r="AB89" s="176">
        <f>VLOOKUP(AB$80,CASHCHART65,MATCH(L$13,BASE65,0),FALSE)</f>
        <v>33.6</v>
      </c>
      <c r="AC89" s="176">
        <f>VLOOKUP(AC$80,CASHCHART65,MATCH(M$13,BASE65,0),FALSE)</f>
        <v>50.8</v>
      </c>
      <c r="AD89" s="176" t="e">
        <f>VLOOKUP(AD$80,CASHCHART65,MATCH(N$13,BASE65,0),FALSE)</f>
        <v>#N/A</v>
      </c>
      <c r="AE89" s="176" t="e">
        <f t="shared" si="88"/>
        <v>#N/A</v>
      </c>
      <c r="AF89" s="176"/>
      <c r="AG89" s="176"/>
      <c r="AH89" s="176"/>
      <c r="AI89" s="175" t="s">
        <v>333</v>
      </c>
      <c r="AJ89" s="176">
        <f>VLOOKUP(AJ$80,CASHCHART65,MATCH(L$13,BASE65,0),FALSE)</f>
        <v>41.8</v>
      </c>
      <c r="AK89" s="176">
        <f>VLOOKUP(AK$80,CASHCHART65,MATCH(M$13,BASE65,0),FALSE)</f>
        <v>67.400000000000006</v>
      </c>
      <c r="AL89" s="176" t="e">
        <f>VLOOKUP(AL$80,CASHCHART65,MATCH(N$13,BASE65,0),FALSE)</f>
        <v>#N/A</v>
      </c>
      <c r="AM89" s="176" t="e">
        <f t="shared" si="89"/>
        <v>#N/A</v>
      </c>
      <c r="AN89" s="176"/>
      <c r="AO89" s="136"/>
      <c r="AP89" s="136"/>
    </row>
    <row r="90" spans="10:42">
      <c r="J90" s="180"/>
      <c r="K90" s="175" t="s">
        <v>334</v>
      </c>
      <c r="L90" s="176">
        <v>0</v>
      </c>
      <c r="M90" s="176">
        <v>0</v>
      </c>
      <c r="N90" s="176">
        <v>0</v>
      </c>
      <c r="O90" s="176">
        <f t="shared" si="86"/>
        <v>0</v>
      </c>
      <c r="P90" s="176"/>
      <c r="Q90" s="176"/>
      <c r="R90" s="176"/>
      <c r="S90" s="175" t="s">
        <v>334</v>
      </c>
      <c r="T90" s="176">
        <v>0</v>
      </c>
      <c r="U90" s="176">
        <v>0</v>
      </c>
      <c r="V90" s="176">
        <v>0</v>
      </c>
      <c r="W90" s="176">
        <f t="shared" si="87"/>
        <v>0</v>
      </c>
      <c r="X90" s="176"/>
      <c r="Y90" s="176"/>
      <c r="Z90" s="176"/>
      <c r="AA90" s="175" t="s">
        <v>334</v>
      </c>
      <c r="AB90" s="176">
        <v>0</v>
      </c>
      <c r="AC90" s="176">
        <v>0</v>
      </c>
      <c r="AD90" s="176">
        <v>0</v>
      </c>
      <c r="AE90" s="176">
        <f t="shared" si="88"/>
        <v>0</v>
      </c>
      <c r="AF90" s="176"/>
      <c r="AG90" s="176"/>
      <c r="AH90" s="176"/>
      <c r="AI90" s="175" t="s">
        <v>334</v>
      </c>
      <c r="AJ90" s="176">
        <v>0</v>
      </c>
      <c r="AK90" s="176">
        <v>0</v>
      </c>
      <c r="AL90" s="176">
        <v>0</v>
      </c>
      <c r="AM90" s="176">
        <f t="shared" si="89"/>
        <v>0</v>
      </c>
      <c r="AN90" s="176"/>
      <c r="AO90" s="136"/>
      <c r="AP90" s="136"/>
    </row>
    <row r="91" spans="10:42">
      <c r="J91" s="180"/>
      <c r="K91" s="175" t="s">
        <v>335</v>
      </c>
      <c r="L91" s="176">
        <f>VLOOKUP(L$80,CASHCHARTIN,MATCH(L$13,BASEIN,0),FALSE)</f>
        <v>59.2</v>
      </c>
      <c r="M91" s="176">
        <f>VLOOKUP(M$80,CASHCHARTIN,MATCH(M$13,BASEIN,0),FALSE)</f>
        <v>102.4</v>
      </c>
      <c r="N91" s="176" t="e">
        <f>VLOOKUP(N$80,CASHCHARTIN,MATCH(N$13,BASEIN,0),FALSE)</f>
        <v>#N/A</v>
      </c>
      <c r="O91" s="176" t="e">
        <f t="shared" si="86"/>
        <v>#N/A</v>
      </c>
      <c r="P91" s="176"/>
      <c r="Q91" s="176"/>
      <c r="R91" s="176"/>
      <c r="S91" s="175" t="s">
        <v>335</v>
      </c>
      <c r="T91" s="176">
        <f>VLOOKUP(T$80,CASHCHARTIN,MATCH(L$13,BASEIN,0),FALSE)</f>
        <v>59.2</v>
      </c>
      <c r="U91" s="176">
        <f>VLOOKUP(U$80,CASHCHARTIN,MATCH(M$13,BASEIN,0),FALSE)</f>
        <v>102.4</v>
      </c>
      <c r="V91" s="176" t="e">
        <f>VLOOKUP(V$80,CASHCHARTIN,MATCH(N$13,BASEIN,0),FALSE)</f>
        <v>#N/A</v>
      </c>
      <c r="W91" s="176" t="e">
        <f t="shared" si="87"/>
        <v>#N/A</v>
      </c>
      <c r="X91" s="176"/>
      <c r="Y91" s="176"/>
      <c r="Z91" s="176"/>
      <c r="AA91" s="175" t="s">
        <v>335</v>
      </c>
      <c r="AB91" s="176">
        <f>VLOOKUP(AB$80,CASHCHARTIN,MATCH(L$13,BASEIN,0),FALSE)</f>
        <v>40.6</v>
      </c>
      <c r="AC91" s="176">
        <f>VLOOKUP(AC$80,CASHCHARTIN,MATCH(M$13,BASEIN,0),FALSE)</f>
        <v>61.4</v>
      </c>
      <c r="AD91" s="176" t="e">
        <f>VLOOKUP(AD$80,CASHCHARTIN,MATCH(N$13,BASEIN,0),FALSE)</f>
        <v>#N/A</v>
      </c>
      <c r="AE91" s="176" t="e">
        <f t="shared" si="88"/>
        <v>#N/A</v>
      </c>
      <c r="AF91" s="176"/>
      <c r="AG91" s="176"/>
      <c r="AH91" s="176"/>
      <c r="AI91" s="175" t="s">
        <v>335</v>
      </c>
      <c r="AJ91" s="176">
        <f>VLOOKUP(AJ$80,CASHCHARTIN,MATCH(L$13,BASEIN,0),FALSE)</f>
        <v>50.2</v>
      </c>
      <c r="AK91" s="176">
        <f>VLOOKUP(AK$80,CASHCHARTIN,MATCH(M$13,BASEIN,0),FALSE)</f>
        <v>81</v>
      </c>
      <c r="AL91" s="176" t="e">
        <f>VLOOKUP(AL$80,CASHCHARTIN,MATCH(N$13,BASEIN,0),FALSE)</f>
        <v>#N/A</v>
      </c>
      <c r="AM91" s="176" t="e">
        <f t="shared" si="89"/>
        <v>#N/A</v>
      </c>
      <c r="AN91" s="176"/>
      <c r="AO91" s="136"/>
      <c r="AP91" s="136"/>
    </row>
    <row r="92" spans="10:42">
      <c r="J92" s="180"/>
      <c r="K92" s="175" t="s">
        <v>336</v>
      </c>
      <c r="L92" s="176">
        <f>VLOOKUP(L$80,CASHCHART65,MATCH(L$13,BASE65,0),FALSE)</f>
        <v>49.4</v>
      </c>
      <c r="M92" s="176">
        <f>VLOOKUP(M$80,CASHCHART65,MATCH(M$13,BASE65,0),FALSE)</f>
        <v>78.400000000000006</v>
      </c>
      <c r="N92" s="176" t="e">
        <f>VLOOKUP(N$80,CASHCHART65,MATCH(N$13,BASE65,0),FALSE)</f>
        <v>#N/A</v>
      </c>
      <c r="O92" s="176" t="e">
        <f t="shared" si="86"/>
        <v>#N/A</v>
      </c>
      <c r="P92" s="176"/>
      <c r="Q92" s="176"/>
      <c r="R92" s="176"/>
      <c r="S92" s="175" t="s">
        <v>336</v>
      </c>
      <c r="T92" s="176">
        <f>VLOOKUP(T$80,CASHCHART65,MATCH(L$13,BASE65,0),FALSE)</f>
        <v>49.4</v>
      </c>
      <c r="U92" s="176">
        <f>VLOOKUP(U$80,CASHCHART65,MATCH(M$13,BASE65,0),FALSE)</f>
        <v>78.400000000000006</v>
      </c>
      <c r="V92" s="176" t="e">
        <f>VLOOKUP(V$80,CASHCHART65,MATCH(N$13,BASE65,0),FALSE)</f>
        <v>#N/A</v>
      </c>
      <c r="W92" s="176" t="e">
        <f t="shared" si="87"/>
        <v>#N/A</v>
      </c>
      <c r="X92" s="176"/>
      <c r="Y92" s="176"/>
      <c r="Z92" s="176"/>
      <c r="AA92" s="175" t="s">
        <v>336</v>
      </c>
      <c r="AB92" s="176">
        <f>VLOOKUP(AB$80,CASHCHART65,MATCH(L$13,BASE65,0),FALSE)</f>
        <v>33.6</v>
      </c>
      <c r="AC92" s="176">
        <f>VLOOKUP(AC$80,CASHCHART65,MATCH(M$13,BASE65,0),FALSE)</f>
        <v>50.8</v>
      </c>
      <c r="AD92" s="176" t="e">
        <f>VLOOKUP(AD$80,CASHCHART65,MATCH(N$13,BASE65,0),FALSE)</f>
        <v>#N/A</v>
      </c>
      <c r="AE92" s="176" t="e">
        <f t="shared" si="88"/>
        <v>#N/A</v>
      </c>
      <c r="AF92" s="176"/>
      <c r="AG92" s="176"/>
      <c r="AH92" s="176"/>
      <c r="AI92" s="175" t="s">
        <v>336</v>
      </c>
      <c r="AJ92" s="176">
        <f>VLOOKUP(AJ$80,CASHCHART65,MATCH(L$13,BASE65,0),FALSE)</f>
        <v>41.8</v>
      </c>
      <c r="AK92" s="176">
        <f>VLOOKUP(AK$80,CASHCHART65,MATCH(M$13,BASE65,0),FALSE)</f>
        <v>67.400000000000006</v>
      </c>
      <c r="AL92" s="176" t="e">
        <f>VLOOKUP(AL$80,CASHCHART65,MATCH(N$13,BASE65,0),FALSE)</f>
        <v>#N/A</v>
      </c>
      <c r="AM92" s="176" t="e">
        <f t="shared" si="89"/>
        <v>#N/A</v>
      </c>
      <c r="AN92" s="176"/>
      <c r="AO92" s="136"/>
      <c r="AP92" s="136"/>
    </row>
    <row r="93" spans="10:42">
      <c r="J93" s="180"/>
      <c r="K93" s="175" t="s">
        <v>337</v>
      </c>
      <c r="L93" s="176">
        <v>0</v>
      </c>
      <c r="M93" s="176">
        <v>0</v>
      </c>
      <c r="N93" s="176">
        <v>0</v>
      </c>
      <c r="O93" s="176">
        <f t="shared" si="86"/>
        <v>0</v>
      </c>
      <c r="P93" s="176"/>
      <c r="Q93" s="176"/>
      <c r="R93" s="176"/>
      <c r="S93" s="175" t="s">
        <v>337</v>
      </c>
      <c r="T93" s="176">
        <v>0</v>
      </c>
      <c r="U93" s="176">
        <v>0</v>
      </c>
      <c r="V93" s="176">
        <v>0</v>
      </c>
      <c r="W93" s="176">
        <f t="shared" si="87"/>
        <v>0</v>
      </c>
      <c r="X93" s="176"/>
      <c r="Y93" s="176"/>
      <c r="Z93" s="176"/>
      <c r="AA93" s="175" t="s">
        <v>337</v>
      </c>
      <c r="AB93" s="176">
        <v>0</v>
      </c>
      <c r="AC93" s="176">
        <v>0</v>
      </c>
      <c r="AD93" s="176">
        <v>0</v>
      </c>
      <c r="AE93" s="176">
        <f t="shared" si="88"/>
        <v>0</v>
      </c>
      <c r="AF93" s="176"/>
      <c r="AG93" s="176"/>
      <c r="AH93" s="176"/>
      <c r="AI93" s="175" t="s">
        <v>337</v>
      </c>
      <c r="AJ93" s="176">
        <v>0</v>
      </c>
      <c r="AK93" s="176">
        <v>0</v>
      </c>
      <c r="AL93" s="176">
        <v>0</v>
      </c>
      <c r="AM93" s="176">
        <f t="shared" si="89"/>
        <v>0</v>
      </c>
      <c r="AN93" s="176"/>
      <c r="AO93" s="136"/>
      <c r="AP93" s="136"/>
    </row>
    <row r="94" spans="10:42">
      <c r="J94" s="180" t="s">
        <v>358</v>
      </c>
      <c r="K94" s="175" t="s">
        <v>338</v>
      </c>
      <c r="L94" s="176">
        <v>0</v>
      </c>
      <c r="M94" s="176">
        <v>0</v>
      </c>
      <c r="N94" s="176">
        <v>0</v>
      </c>
      <c r="O94" s="176">
        <f t="shared" si="86"/>
        <v>0</v>
      </c>
      <c r="P94" s="176"/>
      <c r="Q94" s="176"/>
      <c r="R94" s="176"/>
      <c r="S94" s="175" t="s">
        <v>338</v>
      </c>
      <c r="T94" s="176">
        <v>0</v>
      </c>
      <c r="U94" s="176">
        <v>0</v>
      </c>
      <c r="V94" s="176">
        <v>0</v>
      </c>
      <c r="W94" s="176">
        <f t="shared" si="87"/>
        <v>0</v>
      </c>
      <c r="X94" s="176"/>
      <c r="Y94" s="176"/>
      <c r="Z94" s="176"/>
      <c r="AA94" s="175" t="s">
        <v>338</v>
      </c>
      <c r="AB94" s="176">
        <v>0</v>
      </c>
      <c r="AC94" s="176">
        <v>0</v>
      </c>
      <c r="AD94" s="176">
        <v>0</v>
      </c>
      <c r="AE94" s="176">
        <f t="shared" si="88"/>
        <v>0</v>
      </c>
      <c r="AF94" s="176"/>
      <c r="AG94" s="176"/>
      <c r="AH94" s="176"/>
      <c r="AI94" s="175" t="s">
        <v>338</v>
      </c>
      <c r="AJ94" s="176">
        <v>0</v>
      </c>
      <c r="AK94" s="176">
        <v>0</v>
      </c>
      <c r="AL94" s="176">
        <v>0</v>
      </c>
      <c r="AM94" s="176">
        <f t="shared" si="89"/>
        <v>0</v>
      </c>
      <c r="AN94" s="176"/>
      <c r="AO94" s="136"/>
      <c r="AP94" s="136"/>
    </row>
    <row r="95" spans="10:42">
      <c r="J95" s="180"/>
      <c r="K95" s="175" t="s">
        <v>339</v>
      </c>
      <c r="L95" s="176">
        <f>VLOOKUP(L$80,CASHCHARTHI,MATCH(L$13,BASEHI,0),FALSE)</f>
        <v>99999</v>
      </c>
      <c r="M95" s="176">
        <f>VLOOKUP(M$80,CASHCHARTHI,MATCH(M$13,BASEHI,0),FALSE)</f>
        <v>99999</v>
      </c>
      <c r="N95" s="176" t="e">
        <f>VLOOKUP(N$80,CASHCHARTHI,MATCH(N$13,BASEHI,0),FALSE)</f>
        <v>#N/A</v>
      </c>
      <c r="O95" s="176" t="e">
        <f t="shared" si="86"/>
        <v>#N/A</v>
      </c>
      <c r="P95" s="176"/>
      <c r="Q95" s="176"/>
      <c r="R95" s="176"/>
      <c r="S95" s="175" t="s">
        <v>339</v>
      </c>
      <c r="T95" s="176">
        <f>VLOOKUP(T$80,CASHCHARTHI,MATCH(L$13,BASEHI,0),FALSE)</f>
        <v>99999</v>
      </c>
      <c r="U95" s="176">
        <f>VLOOKUP(U$80,CASHCHARTHI,MATCH(M$13,BASEHI,0),FALSE)</f>
        <v>99999</v>
      </c>
      <c r="V95" s="176" t="e">
        <f>VLOOKUP(V$80,CASHCHARTHI,MATCH(N$13,BASEHI,0),FALSE)</f>
        <v>#N/A</v>
      </c>
      <c r="W95" s="176" t="e">
        <f t="shared" si="87"/>
        <v>#N/A</v>
      </c>
      <c r="X95" s="176"/>
      <c r="Y95" s="176"/>
      <c r="Z95" s="176"/>
      <c r="AA95" s="175" t="s">
        <v>339</v>
      </c>
      <c r="AB95" s="176">
        <f>VLOOKUP(AB$80,CASHCHARTHI,MATCH(L$13,BASEHI,0),FALSE)</f>
        <v>99999</v>
      </c>
      <c r="AC95" s="176">
        <f>VLOOKUP(AC$80,CASHCHARTHI,MATCH(M$13,BASEHI,0),FALSE)</f>
        <v>99999</v>
      </c>
      <c r="AD95" s="176" t="e">
        <f>VLOOKUP(AD$80,CASHCHARTHI,MATCH(N$13,BASEHI,0),FALSE)</f>
        <v>#N/A</v>
      </c>
      <c r="AE95" s="176" t="e">
        <f t="shared" si="88"/>
        <v>#N/A</v>
      </c>
      <c r="AF95" s="176"/>
      <c r="AG95" s="176"/>
      <c r="AH95" s="176"/>
      <c r="AI95" s="175" t="s">
        <v>339</v>
      </c>
      <c r="AJ95" s="176">
        <f>VLOOKUP(AJ$80,CASHCHARTHI,MATCH(L$13,BASEHI,0),FALSE)</f>
        <v>99999</v>
      </c>
      <c r="AK95" s="176">
        <f>VLOOKUP(AK$80,CASHCHARTHI,MATCH(M$13,BASEHI,0),FALSE)</f>
        <v>99999</v>
      </c>
      <c r="AL95" s="176" t="e">
        <f>VLOOKUP(AL$80,CASHCHARTHI,MATCH(N$13,BASEHI,0),FALSE)</f>
        <v>#N/A</v>
      </c>
      <c r="AM95" s="176" t="e">
        <f t="shared" si="89"/>
        <v>#N/A</v>
      </c>
      <c r="AN95" s="176"/>
      <c r="AO95" s="136"/>
      <c r="AP95" s="136"/>
    </row>
    <row r="96" spans="10:42">
      <c r="J96" s="180"/>
      <c r="K96" s="175" t="s">
        <v>340</v>
      </c>
      <c r="L96" s="176">
        <v>0</v>
      </c>
      <c r="M96" s="176">
        <v>0</v>
      </c>
      <c r="N96" s="176">
        <v>0</v>
      </c>
      <c r="O96" s="176">
        <f t="shared" si="86"/>
        <v>0</v>
      </c>
      <c r="P96" s="176"/>
      <c r="Q96" s="176"/>
      <c r="R96" s="176"/>
      <c r="S96" s="175" t="s">
        <v>340</v>
      </c>
      <c r="T96" s="176">
        <v>0</v>
      </c>
      <c r="U96" s="176">
        <v>0</v>
      </c>
      <c r="V96" s="176">
        <v>0</v>
      </c>
      <c r="W96" s="176">
        <f t="shared" si="87"/>
        <v>0</v>
      </c>
      <c r="X96" s="176"/>
      <c r="Y96" s="176"/>
      <c r="Z96" s="176"/>
      <c r="AA96" s="175" t="s">
        <v>340</v>
      </c>
      <c r="AB96" s="176">
        <v>0</v>
      </c>
      <c r="AC96" s="176">
        <v>0</v>
      </c>
      <c r="AD96" s="176">
        <v>0</v>
      </c>
      <c r="AE96" s="176">
        <f t="shared" si="88"/>
        <v>0</v>
      </c>
      <c r="AF96" s="176"/>
      <c r="AG96" s="176"/>
      <c r="AH96" s="176"/>
      <c r="AI96" s="175" t="s">
        <v>340</v>
      </c>
      <c r="AJ96" s="176">
        <v>0</v>
      </c>
      <c r="AK96" s="176">
        <v>0</v>
      </c>
      <c r="AL96" s="176">
        <v>0</v>
      </c>
      <c r="AM96" s="176">
        <f t="shared" si="89"/>
        <v>0</v>
      </c>
      <c r="AN96" s="176"/>
      <c r="AO96" s="136"/>
      <c r="AP96" s="136"/>
    </row>
    <row r="97" spans="10:42">
      <c r="J97" s="180"/>
      <c r="K97" s="175" t="s">
        <v>341</v>
      </c>
      <c r="L97" s="176">
        <f>VLOOKUP(L$80,CASHCHARTMD,MATCH(L$13,BASEMD,0),FALSE)</f>
        <v>99999</v>
      </c>
      <c r="M97" s="176">
        <f>VLOOKUP(M$80,CASHCHARTMD,MATCH(M$13,BASEMD,0),FALSE)</f>
        <v>85</v>
      </c>
      <c r="N97" s="176" t="e">
        <f>VLOOKUP(N$80,CASHCHARTMD,MATCH(N$13,BASEMD,0),FALSE)</f>
        <v>#N/A</v>
      </c>
      <c r="O97" s="176" t="e">
        <f t="shared" si="86"/>
        <v>#N/A</v>
      </c>
      <c r="P97" s="176"/>
      <c r="Q97" s="176"/>
      <c r="R97" s="176"/>
      <c r="S97" s="175" t="s">
        <v>341</v>
      </c>
      <c r="T97" s="176">
        <f>VLOOKUP(T$80,CASHCHARTMD,MATCH(L$13,BASEMD,0),FALSE)</f>
        <v>99999</v>
      </c>
      <c r="U97" s="176">
        <f>VLOOKUP(U$80,CASHCHARTMD,MATCH(M$13,BASEMD,0),FALSE)</f>
        <v>85</v>
      </c>
      <c r="V97" s="176" t="e">
        <f>VLOOKUP(V$80,CASHCHARTMD,MATCH(N$13,BASEMD,0),FALSE)</f>
        <v>#N/A</v>
      </c>
      <c r="W97" s="176" t="e">
        <f t="shared" si="87"/>
        <v>#N/A</v>
      </c>
      <c r="X97" s="176"/>
      <c r="Y97" s="176"/>
      <c r="Z97" s="176"/>
      <c r="AA97" s="175" t="s">
        <v>341</v>
      </c>
      <c r="AB97" s="176">
        <f>VLOOKUP(AB$80,CASHCHARTMD,MATCH(L$13,BASEMD,0),FALSE)</f>
        <v>99999</v>
      </c>
      <c r="AC97" s="176">
        <f>VLOOKUP(AC$80,CASHCHARTMD,MATCH(M$13,BASEMD,0),FALSE)</f>
        <v>55.2</v>
      </c>
      <c r="AD97" s="176" t="e">
        <f>VLOOKUP(AD$80,CASHCHARTMD,MATCH(N$13,BASEMD,0),FALSE)</f>
        <v>#N/A</v>
      </c>
      <c r="AE97" s="176" t="e">
        <f t="shared" si="88"/>
        <v>#N/A</v>
      </c>
      <c r="AF97" s="176"/>
      <c r="AG97" s="176"/>
      <c r="AH97" s="176"/>
      <c r="AI97" s="175" t="s">
        <v>341</v>
      </c>
      <c r="AJ97" s="176">
        <f>VLOOKUP(AJ$80,CASHCHARTMD,MATCH(L$13,BASEMD,0),FALSE)</f>
        <v>99999</v>
      </c>
      <c r="AK97" s="176">
        <f>VLOOKUP(AK$80,CASHCHARTMD,MATCH(M$13,BASEMD,0),FALSE)</f>
        <v>73.400000000000006</v>
      </c>
      <c r="AL97" s="176" t="e">
        <f>VLOOKUP(AL$80,CASHCHARTMD,MATCH(N$13,BASEMD,0),FALSE)</f>
        <v>#N/A</v>
      </c>
      <c r="AM97" s="176" t="e">
        <f t="shared" si="89"/>
        <v>#N/A</v>
      </c>
      <c r="AN97" s="176"/>
      <c r="AO97" s="136"/>
      <c r="AP97" s="136"/>
    </row>
    <row r="98" spans="10:42">
      <c r="J98" s="180"/>
      <c r="K98" s="175" t="s">
        <v>342</v>
      </c>
      <c r="L98" s="176">
        <f>VLOOKUP(L$80,CASHCHARTNJ,MATCH(L$13,BASENJ,0),FALSE)</f>
        <v>53.4</v>
      </c>
      <c r="M98" s="176">
        <f>VLOOKUP(M$80,CASHCHARTNJ,MATCH(M$13,BASENJ,0),FALSE)</f>
        <v>85</v>
      </c>
      <c r="N98" s="176" t="e">
        <f>VLOOKUP(N$80,CASHCHARTNJ,MATCH(N$13,BASENJ,0),FALSE)</f>
        <v>#N/A</v>
      </c>
      <c r="O98" s="176" t="e">
        <f t="shared" si="86"/>
        <v>#N/A</v>
      </c>
      <c r="P98" s="176"/>
      <c r="Q98" s="176"/>
      <c r="R98" s="176"/>
      <c r="S98" s="175" t="s">
        <v>342</v>
      </c>
      <c r="T98" s="176">
        <f>VLOOKUP(T$80,CASHCHARTNJ,MATCH(L$13,BASENJ,0),FALSE)</f>
        <v>53.4</v>
      </c>
      <c r="U98" s="176">
        <f>VLOOKUP(U$80,CASHCHARTNJ,MATCH(M$13,BASENJ,0),FALSE)</f>
        <v>85</v>
      </c>
      <c r="V98" s="176" t="e">
        <f>VLOOKUP(V$80,CASHCHARTNJ,MATCH(N$13,BASENJ,0),FALSE)</f>
        <v>#N/A</v>
      </c>
      <c r="W98" s="176" t="e">
        <f t="shared" si="87"/>
        <v>#N/A</v>
      </c>
      <c r="X98" s="176"/>
      <c r="Y98" s="176"/>
      <c r="Z98" s="176"/>
      <c r="AA98" s="175" t="s">
        <v>342</v>
      </c>
      <c r="AB98" s="176">
        <f>VLOOKUP(AB$80,CASHCHARTNJ,MATCH(L$13,BASENJ,0),FALSE)</f>
        <v>36.6</v>
      </c>
      <c r="AC98" s="176">
        <f>VLOOKUP(AC$80,CASHCHARTNJ,MATCH(M$13,BASENJ,0),FALSE)</f>
        <v>55.2</v>
      </c>
      <c r="AD98" s="176" t="e">
        <f>VLOOKUP(AD$80,CASHCHARTNJ,MATCH(N$13,BASENJ,0),FALSE)</f>
        <v>#N/A</v>
      </c>
      <c r="AE98" s="176" t="e">
        <f t="shared" si="88"/>
        <v>#N/A</v>
      </c>
      <c r="AF98" s="176"/>
      <c r="AG98" s="176"/>
      <c r="AH98" s="176"/>
      <c r="AI98" s="175" t="s">
        <v>342</v>
      </c>
      <c r="AJ98" s="176">
        <f>VLOOKUP(AJ$80,CASHCHARTNJ,MATCH(L$13,BASENJ,0),FALSE)</f>
        <v>45.4</v>
      </c>
      <c r="AK98" s="176">
        <f>VLOOKUP(AK$80,CASHCHARTNJ,MATCH(M$13,BASENJ,0),FALSE)</f>
        <v>73.400000000000006</v>
      </c>
      <c r="AL98" s="176" t="e">
        <f>VLOOKUP(AL$80,CASHCHARTNJ,MATCH(N$13,BASENJ,0),FALSE)</f>
        <v>#N/A</v>
      </c>
      <c r="AM98" s="176" t="e">
        <f t="shared" si="89"/>
        <v>#N/A</v>
      </c>
      <c r="AN98" s="176"/>
      <c r="AO98" s="136"/>
      <c r="AP98" s="136"/>
    </row>
    <row r="99" spans="10:42">
      <c r="J99" s="180"/>
      <c r="K99" s="192"/>
      <c r="L99" s="135"/>
      <c r="M99" s="135"/>
      <c r="N99" s="135"/>
      <c r="O99" s="135"/>
      <c r="P99" s="135"/>
      <c r="Q99" s="135"/>
      <c r="R99" s="135"/>
      <c r="S99" s="135"/>
      <c r="T99" s="135"/>
      <c r="U99" s="135"/>
      <c r="V99" s="135"/>
      <c r="W99" s="135"/>
      <c r="X99" s="176"/>
      <c r="Y99" s="176"/>
      <c r="Z99" s="176"/>
      <c r="AA99" s="176"/>
      <c r="AB99" s="176"/>
      <c r="AC99" s="176"/>
      <c r="AD99" s="176"/>
      <c r="AE99" s="176"/>
      <c r="AF99" s="176"/>
      <c r="AG99" s="176"/>
      <c r="AH99" s="176"/>
      <c r="AI99" s="176"/>
      <c r="AJ99" s="176"/>
      <c r="AK99" s="176"/>
      <c r="AL99" s="176"/>
      <c r="AM99" s="176"/>
      <c r="AN99" s="176"/>
      <c r="AO99" s="136"/>
      <c r="AP99" s="136"/>
    </row>
    <row r="100" spans="10:42">
      <c r="K100" s="136"/>
      <c r="L100" s="136"/>
      <c r="M100" s="136"/>
      <c r="N100" s="136"/>
      <c r="O100" s="136"/>
      <c r="P100" s="136"/>
      <c r="Q100" s="137"/>
      <c r="R100" s="136"/>
      <c r="S100" s="136"/>
      <c r="T100" s="136"/>
      <c r="U100" s="136"/>
      <c r="V100" s="136"/>
      <c r="W100" s="136"/>
      <c r="X100" s="136"/>
      <c r="Y100" s="137"/>
      <c r="Z100" s="136"/>
      <c r="AA100" s="136"/>
      <c r="AB100" s="136"/>
      <c r="AC100" s="136"/>
      <c r="AD100" s="136"/>
      <c r="AE100" s="136"/>
      <c r="AF100" s="136"/>
      <c r="AG100" s="137"/>
      <c r="AH100" s="136"/>
      <c r="AI100" s="136"/>
      <c r="AJ100" s="136"/>
      <c r="AK100" s="136"/>
      <c r="AL100" s="136"/>
      <c r="AM100" s="136"/>
      <c r="AN100" s="136"/>
      <c r="AO100" s="136"/>
      <c r="AP100" s="136"/>
    </row>
    <row r="101" spans="10:42">
      <c r="K101" s="136"/>
      <c r="L101" s="136"/>
      <c r="M101" s="136"/>
      <c r="N101" s="136"/>
      <c r="O101" s="136"/>
      <c r="P101" s="136"/>
      <c r="Q101" s="137"/>
      <c r="R101" s="136"/>
      <c r="S101" s="136"/>
      <c r="T101" s="136"/>
      <c r="U101" s="136"/>
      <c r="V101" s="136"/>
      <c r="W101" s="136"/>
      <c r="X101" s="136"/>
      <c r="Y101" s="137"/>
      <c r="Z101" s="136"/>
      <c r="AA101" s="136"/>
      <c r="AB101" s="136"/>
      <c r="AC101" s="136"/>
      <c r="AD101" s="136"/>
      <c r="AE101" s="136"/>
      <c r="AF101" s="136"/>
      <c r="AG101" s="137"/>
      <c r="AH101" s="136"/>
      <c r="AI101" s="136"/>
      <c r="AJ101" s="136"/>
      <c r="AK101" s="136"/>
      <c r="AL101" s="136"/>
      <c r="AM101" s="136"/>
      <c r="AN101" s="136"/>
      <c r="AO101" s="136"/>
      <c r="AP101" s="136"/>
    </row>
    <row r="102" spans="10:42">
      <c r="K102" s="136"/>
      <c r="L102" s="136"/>
      <c r="M102" s="136"/>
      <c r="N102" s="136"/>
      <c r="O102" s="136"/>
      <c r="P102" s="136"/>
      <c r="Q102" s="137"/>
      <c r="R102" s="136"/>
      <c r="S102" s="136"/>
      <c r="T102" s="136"/>
      <c r="U102" s="136"/>
      <c r="V102" s="136"/>
      <c r="W102" s="136"/>
      <c r="X102" s="136"/>
      <c r="Y102" s="137"/>
      <c r="Z102" s="136"/>
      <c r="AA102" s="136"/>
      <c r="AB102" s="136"/>
      <c r="AC102" s="136"/>
      <c r="AD102" s="136"/>
      <c r="AE102" s="136"/>
      <c r="AF102" s="136"/>
      <c r="AG102" s="137"/>
      <c r="AH102" s="136"/>
      <c r="AI102" s="136"/>
      <c r="AJ102" s="136"/>
      <c r="AK102" s="136"/>
      <c r="AL102" s="136"/>
      <c r="AM102" s="136"/>
      <c r="AN102" s="136"/>
      <c r="AO102" s="136"/>
      <c r="AP102" s="136"/>
    </row>
    <row r="103" spans="10:42">
      <c r="K103" s="136"/>
      <c r="L103" s="136"/>
      <c r="M103" s="136"/>
      <c r="N103" s="136"/>
      <c r="O103" s="136"/>
      <c r="P103" s="136"/>
      <c r="Q103" s="137"/>
      <c r="R103" s="136"/>
      <c r="S103" s="136"/>
      <c r="T103" s="136"/>
      <c r="U103" s="136"/>
      <c r="V103" s="136"/>
      <c r="W103" s="136"/>
      <c r="X103" s="136"/>
      <c r="Y103" s="137"/>
      <c r="Z103" s="136"/>
      <c r="AA103" s="136"/>
      <c r="AB103" s="136"/>
      <c r="AC103" s="136"/>
      <c r="AD103" s="136"/>
      <c r="AE103" s="136"/>
      <c r="AF103" s="136"/>
      <c r="AG103" s="137"/>
      <c r="AH103" s="136"/>
      <c r="AI103" s="136"/>
      <c r="AJ103" s="136"/>
      <c r="AK103" s="136"/>
      <c r="AL103" s="136"/>
      <c r="AM103" s="136"/>
      <c r="AN103" s="136"/>
      <c r="AO103" s="136"/>
      <c r="AP103" s="136"/>
    </row>
    <row r="104" spans="10:42">
      <c r="K104" s="136"/>
      <c r="L104" s="136"/>
      <c r="M104" s="136"/>
      <c r="N104" s="136"/>
      <c r="O104" s="136"/>
      <c r="P104" s="136"/>
      <c r="Q104" s="137"/>
      <c r="R104" s="136"/>
      <c r="S104" s="136"/>
      <c r="T104" s="136"/>
      <c r="U104" s="136"/>
      <c r="V104" s="136"/>
      <c r="W104" s="136"/>
      <c r="X104" s="136"/>
      <c r="Y104" s="137"/>
      <c r="Z104" s="136"/>
      <c r="AA104" s="136"/>
      <c r="AB104" s="136"/>
      <c r="AC104" s="136"/>
      <c r="AD104" s="136"/>
      <c r="AE104" s="136"/>
      <c r="AF104" s="136"/>
      <c r="AG104" s="137"/>
      <c r="AH104" s="136"/>
      <c r="AI104" s="136"/>
      <c r="AJ104" s="136"/>
      <c r="AK104" s="136"/>
      <c r="AL104" s="136"/>
      <c r="AM104" s="136"/>
      <c r="AN104" s="136"/>
      <c r="AO104" s="136"/>
      <c r="AP104" s="136"/>
    </row>
    <row r="105" spans="10:42">
      <c r="K105" s="136"/>
      <c r="L105" s="136"/>
      <c r="M105" s="136"/>
      <c r="N105" s="136"/>
      <c r="O105" s="136"/>
      <c r="P105" s="136"/>
      <c r="Q105" s="137"/>
      <c r="R105" s="136"/>
      <c r="S105" s="136"/>
      <c r="T105" s="136"/>
      <c r="U105" s="136"/>
      <c r="V105" s="136"/>
      <c r="W105" s="136"/>
      <c r="X105" s="136"/>
      <c r="Y105" s="137"/>
      <c r="Z105" s="136"/>
      <c r="AA105" s="136"/>
      <c r="AB105" s="136"/>
      <c r="AC105" s="136"/>
      <c r="AD105" s="136"/>
      <c r="AE105" s="136"/>
      <c r="AF105" s="136"/>
      <c r="AG105" s="137"/>
      <c r="AH105" s="136"/>
      <c r="AI105" s="136"/>
      <c r="AJ105" s="136"/>
      <c r="AK105" s="136"/>
      <c r="AL105" s="136"/>
      <c r="AM105" s="136"/>
      <c r="AN105" s="136"/>
      <c r="AO105" s="136"/>
      <c r="AP105" s="136"/>
    </row>
    <row r="106" spans="10:42">
      <c r="K106" s="136"/>
      <c r="L106" s="136"/>
      <c r="M106" s="136"/>
      <c r="N106" s="136"/>
      <c r="O106" s="136"/>
      <c r="P106" s="136"/>
      <c r="Q106" s="137"/>
      <c r="R106" s="136"/>
      <c r="S106" s="136"/>
      <c r="T106" s="136"/>
      <c r="U106" s="136"/>
      <c r="V106" s="136"/>
      <c r="W106" s="136"/>
      <c r="X106" s="136"/>
      <c r="Y106" s="137"/>
      <c r="Z106" s="136"/>
      <c r="AA106" s="136"/>
      <c r="AB106" s="136"/>
      <c r="AC106" s="136"/>
      <c r="AD106" s="136"/>
      <c r="AE106" s="136"/>
      <c r="AF106" s="136"/>
      <c r="AG106" s="137"/>
      <c r="AH106" s="136"/>
      <c r="AI106" s="136"/>
      <c r="AJ106" s="136"/>
      <c r="AK106" s="136"/>
      <c r="AL106" s="136"/>
      <c r="AM106" s="136"/>
      <c r="AN106" s="136"/>
      <c r="AO106" s="136"/>
      <c r="AP106" s="136"/>
    </row>
    <row r="107" spans="10:42">
      <c r="K107" s="136"/>
      <c r="L107" s="136"/>
      <c r="M107" s="136"/>
      <c r="N107" s="136"/>
      <c r="O107" s="136"/>
      <c r="P107" s="136"/>
      <c r="Q107" s="137"/>
      <c r="R107" s="136"/>
      <c r="S107" s="136"/>
      <c r="T107" s="136"/>
      <c r="U107" s="136"/>
      <c r="V107" s="136"/>
      <c r="W107" s="136"/>
      <c r="X107" s="136"/>
      <c r="Y107" s="137"/>
      <c r="Z107" s="136"/>
      <c r="AA107" s="136"/>
      <c r="AB107" s="136"/>
      <c r="AC107" s="136"/>
      <c r="AD107" s="136"/>
      <c r="AE107" s="136"/>
      <c r="AF107" s="136"/>
      <c r="AG107" s="137"/>
      <c r="AH107" s="136"/>
      <c r="AI107" s="136"/>
      <c r="AJ107" s="136"/>
      <c r="AK107" s="136"/>
      <c r="AL107" s="136"/>
      <c r="AM107" s="136"/>
      <c r="AN107" s="136"/>
      <c r="AO107" s="136"/>
      <c r="AP107" s="136"/>
    </row>
    <row r="108" spans="10:42">
      <c r="K108" s="136"/>
      <c r="L108" s="136"/>
      <c r="M108" s="136"/>
      <c r="N108" s="136"/>
      <c r="O108" s="136"/>
      <c r="P108" s="136"/>
      <c r="Q108" s="137"/>
      <c r="R108" s="136"/>
      <c r="S108" s="136"/>
      <c r="T108" s="136"/>
      <c r="U108" s="136"/>
      <c r="V108" s="136"/>
      <c r="W108" s="136"/>
      <c r="X108" s="136"/>
      <c r="Y108" s="137"/>
      <c r="Z108" s="136"/>
      <c r="AA108" s="136"/>
      <c r="AB108" s="136"/>
      <c r="AC108" s="136"/>
      <c r="AD108" s="136"/>
      <c r="AE108" s="136"/>
      <c r="AF108" s="136"/>
      <c r="AG108" s="137"/>
      <c r="AH108" s="136"/>
      <c r="AI108" s="136"/>
      <c r="AJ108" s="136"/>
      <c r="AK108" s="136"/>
      <c r="AL108" s="136"/>
      <c r="AM108" s="136"/>
      <c r="AN108" s="136"/>
      <c r="AO108" s="136"/>
      <c r="AP108" s="136"/>
    </row>
    <row r="109" spans="10:42">
      <c r="K109" s="136"/>
      <c r="L109" s="136"/>
      <c r="M109" s="136"/>
      <c r="N109" s="136"/>
      <c r="O109" s="136"/>
      <c r="P109" s="136"/>
      <c r="Q109" s="137"/>
      <c r="R109" s="136"/>
      <c r="S109" s="136"/>
      <c r="T109" s="136"/>
      <c r="U109" s="136"/>
      <c r="V109" s="136"/>
      <c r="W109" s="136"/>
      <c r="X109" s="136"/>
      <c r="Y109" s="137"/>
      <c r="Z109" s="136"/>
      <c r="AA109" s="136"/>
      <c r="AB109" s="136"/>
      <c r="AC109" s="136"/>
      <c r="AD109" s="136"/>
      <c r="AE109" s="136"/>
      <c r="AF109" s="136"/>
      <c r="AG109" s="137"/>
      <c r="AH109" s="136"/>
      <c r="AI109" s="136"/>
      <c r="AJ109" s="136"/>
      <c r="AK109" s="136"/>
      <c r="AL109" s="136"/>
      <c r="AM109" s="136"/>
      <c r="AN109" s="136"/>
      <c r="AO109" s="136"/>
      <c r="AP109" s="136"/>
    </row>
    <row r="110" spans="10:42">
      <c r="K110" s="136"/>
      <c r="L110" s="136"/>
      <c r="M110" s="136"/>
      <c r="N110" s="136"/>
      <c r="O110" s="136"/>
      <c r="P110" s="136"/>
      <c r="Q110" s="137"/>
      <c r="R110" s="136"/>
      <c r="S110" s="136"/>
      <c r="T110" s="136"/>
      <c r="U110" s="136"/>
      <c r="V110" s="136"/>
      <c r="W110" s="136"/>
      <c r="X110" s="136"/>
      <c r="Y110" s="137"/>
      <c r="Z110" s="136"/>
      <c r="AA110" s="136"/>
      <c r="AB110" s="136"/>
      <c r="AC110" s="136"/>
      <c r="AD110" s="136"/>
      <c r="AE110" s="136"/>
      <c r="AF110" s="136"/>
      <c r="AG110" s="137"/>
      <c r="AH110" s="136"/>
      <c r="AI110" s="136"/>
      <c r="AJ110" s="136"/>
      <c r="AK110" s="136"/>
      <c r="AL110" s="136"/>
      <c r="AM110" s="136"/>
      <c r="AN110" s="136"/>
      <c r="AO110" s="136"/>
      <c r="AP110" s="136"/>
    </row>
    <row r="111" spans="10:42">
      <c r="K111" s="136"/>
      <c r="L111" s="136"/>
      <c r="M111" s="136"/>
      <c r="N111" s="136"/>
      <c r="O111" s="136"/>
      <c r="P111" s="136"/>
      <c r="Q111" s="137"/>
      <c r="R111" s="136"/>
      <c r="S111" s="136"/>
      <c r="T111" s="136"/>
      <c r="U111" s="136"/>
      <c r="V111" s="136"/>
      <c r="W111" s="136"/>
      <c r="X111" s="136"/>
      <c r="Y111" s="137"/>
      <c r="Z111" s="136"/>
      <c r="AA111" s="136"/>
      <c r="AB111" s="136"/>
      <c r="AC111" s="136"/>
      <c r="AD111" s="136"/>
      <c r="AE111" s="136"/>
      <c r="AF111" s="136"/>
      <c r="AG111" s="137"/>
      <c r="AH111" s="136"/>
      <c r="AI111" s="136"/>
      <c r="AJ111" s="136"/>
      <c r="AK111" s="136"/>
      <c r="AL111" s="136"/>
      <c r="AM111" s="136"/>
      <c r="AN111" s="136"/>
      <c r="AO111" s="136"/>
      <c r="AP111" s="136"/>
    </row>
    <row r="112" spans="10:42">
      <c r="K112" s="136"/>
      <c r="L112" s="136"/>
      <c r="M112" s="136"/>
      <c r="N112" s="136"/>
      <c r="O112" s="136"/>
      <c r="P112" s="136"/>
      <c r="Q112" s="137"/>
      <c r="R112" s="136"/>
      <c r="S112" s="136"/>
      <c r="T112" s="136"/>
      <c r="U112" s="136"/>
      <c r="V112" s="136"/>
      <c r="W112" s="136"/>
      <c r="X112" s="136"/>
      <c r="Y112" s="137"/>
      <c r="Z112" s="136"/>
      <c r="AA112" s="136"/>
      <c r="AB112" s="136"/>
      <c r="AC112" s="136"/>
      <c r="AD112" s="136"/>
      <c r="AE112" s="136"/>
      <c r="AF112" s="136"/>
      <c r="AG112" s="137"/>
      <c r="AH112" s="136"/>
      <c r="AI112" s="136"/>
      <c r="AJ112" s="136"/>
      <c r="AK112" s="136"/>
      <c r="AL112" s="136"/>
      <c r="AM112" s="136"/>
      <c r="AN112" s="136"/>
      <c r="AO112" s="136"/>
      <c r="AP112" s="136"/>
    </row>
    <row r="113" spans="11:42">
      <c r="K113" s="136"/>
      <c r="L113" s="136"/>
      <c r="M113" s="136"/>
      <c r="N113" s="136"/>
      <c r="O113" s="136"/>
      <c r="P113" s="136"/>
      <c r="Q113" s="137"/>
      <c r="R113" s="136"/>
      <c r="S113" s="136"/>
      <c r="T113" s="136"/>
      <c r="U113" s="136"/>
      <c r="V113" s="136"/>
      <c r="W113" s="136"/>
      <c r="X113" s="136"/>
      <c r="Y113" s="137"/>
      <c r="Z113" s="136"/>
      <c r="AA113" s="136"/>
      <c r="AB113" s="136"/>
      <c r="AC113" s="136"/>
      <c r="AD113" s="136"/>
      <c r="AE113" s="136"/>
      <c r="AF113" s="136"/>
      <c r="AG113" s="137"/>
      <c r="AH113" s="136"/>
      <c r="AI113" s="136"/>
      <c r="AJ113" s="136"/>
      <c r="AK113" s="136"/>
      <c r="AL113" s="136"/>
      <c r="AM113" s="136"/>
      <c r="AN113" s="136"/>
      <c r="AO113" s="136"/>
      <c r="AP113" s="136"/>
    </row>
    <row r="114" spans="11:42">
      <c r="K114" s="136"/>
      <c r="L114" s="136"/>
      <c r="M114" s="136"/>
      <c r="N114" s="136"/>
      <c r="O114" s="136"/>
      <c r="P114" s="136"/>
      <c r="Q114" s="137"/>
      <c r="R114" s="136"/>
      <c r="S114" s="136"/>
      <c r="T114" s="136"/>
      <c r="U114" s="136"/>
      <c r="V114" s="136"/>
      <c r="W114" s="136"/>
      <c r="X114" s="136"/>
      <c r="Y114" s="137"/>
      <c r="Z114" s="136"/>
      <c r="AA114" s="136"/>
      <c r="AB114" s="136"/>
      <c r="AC114" s="136"/>
      <c r="AD114" s="136"/>
      <c r="AE114" s="136"/>
      <c r="AF114" s="136"/>
      <c r="AG114" s="137"/>
      <c r="AH114" s="136"/>
      <c r="AI114" s="136"/>
      <c r="AJ114" s="136"/>
      <c r="AK114" s="136"/>
      <c r="AL114" s="136"/>
      <c r="AM114" s="136"/>
      <c r="AN114" s="136"/>
      <c r="AO114" s="136"/>
      <c r="AP114" s="136"/>
    </row>
    <row r="115" spans="11:42">
      <c r="K115" s="136"/>
      <c r="L115" s="136"/>
      <c r="M115" s="136"/>
      <c r="N115" s="136"/>
      <c r="O115" s="136"/>
      <c r="P115" s="136"/>
      <c r="Q115" s="137"/>
      <c r="R115" s="136"/>
      <c r="S115" s="136"/>
      <c r="T115" s="136"/>
      <c r="U115" s="136"/>
      <c r="V115" s="136"/>
      <c r="W115" s="136"/>
      <c r="X115" s="136"/>
      <c r="Y115" s="137"/>
      <c r="Z115" s="136"/>
      <c r="AA115" s="136"/>
      <c r="AB115" s="136"/>
      <c r="AC115" s="136"/>
      <c r="AD115" s="136"/>
      <c r="AE115" s="136"/>
      <c r="AF115" s="136"/>
      <c r="AG115" s="137"/>
      <c r="AH115" s="136"/>
      <c r="AI115" s="136"/>
      <c r="AJ115" s="136"/>
      <c r="AK115" s="136"/>
      <c r="AL115" s="136"/>
      <c r="AM115" s="136"/>
      <c r="AN115" s="136"/>
      <c r="AO115" s="136"/>
      <c r="AP115" s="136"/>
    </row>
    <row r="116" spans="11:42">
      <c r="K116" s="136"/>
      <c r="L116" s="136"/>
      <c r="M116" s="136"/>
      <c r="N116" s="136"/>
      <c r="O116" s="136"/>
      <c r="P116" s="136"/>
      <c r="Q116" s="137"/>
      <c r="R116" s="136"/>
      <c r="S116" s="136"/>
      <c r="T116" s="136"/>
      <c r="U116" s="136"/>
      <c r="V116" s="136"/>
      <c r="W116" s="136"/>
      <c r="X116" s="136"/>
      <c r="Y116" s="137"/>
      <c r="Z116" s="136"/>
      <c r="AA116" s="136"/>
      <c r="AB116" s="136"/>
      <c r="AC116" s="136"/>
      <c r="AD116" s="136"/>
      <c r="AE116" s="136"/>
      <c r="AF116" s="136"/>
      <c r="AG116" s="137"/>
      <c r="AH116" s="136"/>
      <c r="AI116" s="136"/>
      <c r="AJ116" s="136"/>
      <c r="AK116" s="136"/>
      <c r="AL116" s="136"/>
      <c r="AM116" s="136"/>
      <c r="AN116" s="136"/>
      <c r="AO116" s="136"/>
      <c r="AP116" s="136"/>
    </row>
    <row r="117" spans="11:42">
      <c r="K117" s="136"/>
      <c r="L117" s="136"/>
      <c r="M117" s="136"/>
      <c r="N117" s="136"/>
      <c r="O117" s="136"/>
      <c r="P117" s="136"/>
      <c r="Q117" s="137"/>
      <c r="R117" s="136"/>
      <c r="S117" s="136"/>
      <c r="T117" s="136"/>
      <c r="U117" s="136"/>
      <c r="V117" s="136"/>
      <c r="W117" s="136"/>
      <c r="X117" s="136"/>
      <c r="Y117" s="137"/>
      <c r="Z117" s="136"/>
      <c r="AA117" s="136"/>
      <c r="AB117" s="136"/>
      <c r="AC117" s="136"/>
      <c r="AD117" s="136"/>
      <c r="AE117" s="136"/>
      <c r="AF117" s="136"/>
      <c r="AG117" s="137"/>
      <c r="AH117" s="136"/>
      <c r="AI117" s="136"/>
      <c r="AJ117" s="136"/>
      <c r="AK117" s="136"/>
      <c r="AL117" s="136"/>
      <c r="AM117" s="136"/>
      <c r="AN117" s="136"/>
      <c r="AO117" s="136"/>
      <c r="AP117" s="136"/>
    </row>
    <row r="118" spans="11:42">
      <c r="K118" s="136"/>
      <c r="L118" s="136"/>
      <c r="M118" s="136"/>
      <c r="N118" s="136"/>
      <c r="O118" s="136"/>
      <c r="P118" s="136"/>
      <c r="Q118" s="137"/>
      <c r="R118" s="136"/>
      <c r="S118" s="136"/>
      <c r="T118" s="136"/>
      <c r="U118" s="136"/>
      <c r="V118" s="136"/>
      <c r="W118" s="136"/>
      <c r="X118" s="136"/>
      <c r="Y118" s="137"/>
      <c r="Z118" s="136"/>
      <c r="AA118" s="136"/>
      <c r="AB118" s="136"/>
      <c r="AC118" s="136"/>
      <c r="AD118" s="136"/>
      <c r="AE118" s="136"/>
      <c r="AF118" s="136"/>
      <c r="AG118" s="137"/>
      <c r="AH118" s="136"/>
      <c r="AI118" s="136"/>
      <c r="AJ118" s="136"/>
      <c r="AK118" s="136"/>
      <c r="AL118" s="136"/>
      <c r="AM118" s="136"/>
      <c r="AN118" s="136"/>
      <c r="AO118" s="136"/>
      <c r="AP118" s="136"/>
    </row>
    <row r="119" spans="11:42">
      <c r="K119" s="136"/>
      <c r="L119" s="136"/>
      <c r="M119" s="136"/>
      <c r="N119" s="136"/>
      <c r="O119" s="136"/>
      <c r="P119" s="136"/>
      <c r="Q119" s="137"/>
      <c r="R119" s="136"/>
      <c r="S119" s="136"/>
      <c r="T119" s="136"/>
      <c r="U119" s="136"/>
      <c r="V119" s="136"/>
      <c r="W119" s="136"/>
      <c r="X119" s="136"/>
      <c r="Y119" s="137"/>
      <c r="Z119" s="136"/>
      <c r="AA119" s="136"/>
      <c r="AB119" s="136"/>
      <c r="AC119" s="136"/>
      <c r="AD119" s="136"/>
      <c r="AE119" s="136"/>
      <c r="AF119" s="136"/>
      <c r="AG119" s="137"/>
      <c r="AH119" s="136"/>
      <c r="AI119" s="136"/>
      <c r="AJ119" s="136"/>
      <c r="AK119" s="136"/>
      <c r="AL119" s="136"/>
      <c r="AM119" s="136"/>
      <c r="AN119" s="136"/>
      <c r="AO119" s="136"/>
      <c r="AP119" s="136"/>
    </row>
    <row r="120" spans="11:42">
      <c r="K120" s="136"/>
      <c r="L120" s="136"/>
      <c r="M120" s="136"/>
      <c r="N120" s="136"/>
      <c r="O120" s="136"/>
      <c r="P120" s="136"/>
      <c r="Q120" s="137"/>
      <c r="R120" s="136"/>
      <c r="S120" s="136"/>
      <c r="T120" s="136"/>
      <c r="U120" s="136"/>
      <c r="V120" s="136"/>
      <c r="W120" s="136"/>
      <c r="X120" s="136"/>
      <c r="Y120" s="137"/>
      <c r="Z120" s="136"/>
      <c r="AA120" s="136"/>
      <c r="AB120" s="136"/>
      <c r="AC120" s="136"/>
      <c r="AD120" s="136"/>
      <c r="AE120" s="136"/>
      <c r="AF120" s="136"/>
      <c r="AG120" s="137"/>
      <c r="AH120" s="136"/>
      <c r="AI120" s="136"/>
      <c r="AJ120" s="136"/>
      <c r="AK120" s="136"/>
      <c r="AL120" s="136"/>
      <c r="AM120" s="136"/>
      <c r="AN120" s="136"/>
      <c r="AO120" s="136"/>
      <c r="AP120" s="136"/>
    </row>
    <row r="121" spans="11:42">
      <c r="K121" s="136"/>
      <c r="L121" s="136"/>
      <c r="M121" s="136"/>
      <c r="N121" s="136"/>
      <c r="O121" s="136"/>
      <c r="P121" s="136"/>
      <c r="Q121" s="137"/>
      <c r="R121" s="136"/>
      <c r="S121" s="136"/>
      <c r="T121" s="136"/>
      <c r="U121" s="136"/>
      <c r="V121" s="136"/>
      <c r="W121" s="136"/>
      <c r="X121" s="136"/>
      <c r="Y121" s="137"/>
      <c r="Z121" s="136"/>
      <c r="AA121" s="136"/>
      <c r="AB121" s="136"/>
      <c r="AC121" s="136"/>
      <c r="AD121" s="136"/>
      <c r="AE121" s="136"/>
      <c r="AF121" s="136"/>
      <c r="AG121" s="137"/>
      <c r="AH121" s="136"/>
      <c r="AI121" s="136"/>
      <c r="AJ121" s="136"/>
      <c r="AK121" s="136"/>
      <c r="AL121" s="136"/>
      <c r="AM121" s="136"/>
      <c r="AN121" s="136"/>
      <c r="AO121" s="136"/>
      <c r="AP121" s="136"/>
    </row>
    <row r="122" spans="11:42">
      <c r="K122" s="136"/>
      <c r="L122" s="136"/>
      <c r="M122" s="136"/>
      <c r="N122" s="136"/>
      <c r="O122" s="136"/>
      <c r="P122" s="136"/>
      <c r="Q122" s="137"/>
      <c r="R122" s="136"/>
      <c r="S122" s="136"/>
      <c r="T122" s="136"/>
      <c r="U122" s="136"/>
      <c r="V122" s="136"/>
      <c r="W122" s="136"/>
      <c r="X122" s="136"/>
      <c r="Y122" s="137"/>
      <c r="Z122" s="136"/>
      <c r="AA122" s="136"/>
      <c r="AB122" s="136"/>
      <c r="AC122" s="136"/>
      <c r="AD122" s="136"/>
      <c r="AE122" s="136"/>
      <c r="AF122" s="136"/>
      <c r="AG122" s="137"/>
      <c r="AH122" s="136"/>
      <c r="AI122" s="136"/>
      <c r="AJ122" s="136"/>
      <c r="AK122" s="136"/>
      <c r="AL122" s="136"/>
      <c r="AM122" s="136"/>
      <c r="AN122" s="136"/>
      <c r="AO122" s="136"/>
      <c r="AP122" s="136"/>
    </row>
    <row r="123" spans="11:42">
      <c r="K123" s="136"/>
      <c r="L123" s="136"/>
      <c r="M123" s="136"/>
      <c r="N123" s="136"/>
      <c r="O123" s="136"/>
      <c r="P123" s="136"/>
      <c r="Q123" s="137"/>
      <c r="R123" s="136"/>
      <c r="S123" s="136"/>
      <c r="T123" s="136"/>
      <c r="U123" s="136"/>
      <c r="V123" s="136"/>
      <c r="W123" s="136"/>
      <c r="X123" s="136"/>
      <c r="Y123" s="137"/>
      <c r="Z123" s="136"/>
      <c r="AA123" s="136"/>
      <c r="AB123" s="136"/>
      <c r="AC123" s="136"/>
      <c r="AD123" s="136"/>
      <c r="AE123" s="136"/>
      <c r="AF123" s="136"/>
      <c r="AG123" s="137"/>
      <c r="AH123" s="136"/>
      <c r="AI123" s="136"/>
      <c r="AJ123" s="136"/>
      <c r="AK123" s="136"/>
      <c r="AL123" s="136"/>
      <c r="AM123" s="136"/>
      <c r="AN123" s="136"/>
      <c r="AO123" s="136"/>
      <c r="AP123" s="136"/>
    </row>
    <row r="124" spans="11:42">
      <c r="K124" s="136"/>
      <c r="L124" s="136"/>
      <c r="M124" s="136"/>
      <c r="N124" s="136"/>
      <c r="O124" s="136"/>
      <c r="P124" s="136"/>
      <c r="Q124" s="137"/>
      <c r="R124" s="136"/>
      <c r="S124" s="136"/>
      <c r="T124" s="136"/>
      <c r="U124" s="136"/>
      <c r="V124" s="136"/>
      <c r="W124" s="136"/>
      <c r="X124" s="136"/>
      <c r="Y124" s="137"/>
      <c r="Z124" s="136"/>
      <c r="AA124" s="136"/>
      <c r="AB124" s="136"/>
      <c r="AC124" s="136"/>
      <c r="AD124" s="136"/>
      <c r="AE124" s="136"/>
      <c r="AF124" s="136"/>
      <c r="AG124" s="137"/>
      <c r="AH124" s="136"/>
      <c r="AI124" s="136"/>
      <c r="AJ124" s="136"/>
      <c r="AK124" s="136"/>
      <c r="AL124" s="136"/>
      <c r="AM124" s="136"/>
      <c r="AN124" s="136"/>
      <c r="AO124" s="136"/>
      <c r="AP124" s="136"/>
    </row>
    <row r="125" spans="11:42">
      <c r="K125" s="136"/>
      <c r="L125" s="136"/>
      <c r="M125" s="136"/>
      <c r="N125" s="136"/>
      <c r="O125" s="136"/>
      <c r="P125" s="136"/>
      <c r="Q125" s="137"/>
      <c r="R125" s="136"/>
      <c r="S125" s="136"/>
      <c r="T125" s="136"/>
      <c r="U125" s="136"/>
      <c r="V125" s="136"/>
      <c r="W125" s="136"/>
      <c r="X125" s="136"/>
      <c r="Y125" s="137"/>
      <c r="Z125" s="136"/>
      <c r="AA125" s="136"/>
      <c r="AB125" s="136"/>
      <c r="AC125" s="136"/>
      <c r="AD125" s="136"/>
      <c r="AE125" s="136"/>
      <c r="AF125" s="136"/>
      <c r="AG125" s="137"/>
      <c r="AH125" s="136"/>
      <c r="AI125" s="136"/>
      <c r="AJ125" s="136"/>
      <c r="AK125" s="136"/>
      <c r="AL125" s="136"/>
      <c r="AM125" s="136"/>
      <c r="AN125" s="136"/>
      <c r="AO125" s="136"/>
      <c r="AP125" s="136"/>
    </row>
    <row r="126" spans="11:42">
      <c r="K126" s="136"/>
      <c r="L126" s="136"/>
      <c r="M126" s="136"/>
      <c r="N126" s="136"/>
      <c r="O126" s="136"/>
      <c r="P126" s="136"/>
      <c r="Q126" s="137"/>
      <c r="R126" s="136"/>
      <c r="S126" s="136"/>
      <c r="T126" s="136"/>
      <c r="U126" s="136"/>
      <c r="V126" s="136"/>
      <c r="W126" s="136"/>
      <c r="X126" s="136"/>
      <c r="Y126" s="137"/>
      <c r="Z126" s="136"/>
      <c r="AA126" s="136"/>
      <c r="AB126" s="136"/>
      <c r="AC126" s="136"/>
      <c r="AD126" s="136"/>
      <c r="AE126" s="136"/>
      <c r="AF126" s="136"/>
      <c r="AG126" s="137"/>
      <c r="AH126" s="136"/>
      <c r="AI126" s="136"/>
      <c r="AJ126" s="136"/>
      <c r="AK126" s="136"/>
      <c r="AL126" s="136"/>
      <c r="AM126" s="136"/>
      <c r="AN126" s="136"/>
      <c r="AO126" s="136"/>
      <c r="AP126" s="136"/>
    </row>
    <row r="127" spans="11:42">
      <c r="K127" s="136"/>
      <c r="L127" s="136"/>
      <c r="M127" s="136"/>
      <c r="N127" s="136"/>
      <c r="O127" s="136"/>
      <c r="P127" s="136"/>
      <c r="Q127" s="137"/>
      <c r="R127" s="136"/>
      <c r="S127" s="136"/>
      <c r="T127" s="136"/>
      <c r="U127" s="136"/>
      <c r="V127" s="136"/>
      <c r="W127" s="136"/>
      <c r="X127" s="136"/>
      <c r="Y127" s="137"/>
      <c r="Z127" s="136"/>
      <c r="AA127" s="136"/>
      <c r="AB127" s="136"/>
      <c r="AC127" s="136"/>
      <c r="AD127" s="136"/>
      <c r="AE127" s="136"/>
      <c r="AF127" s="136"/>
      <c r="AG127" s="137"/>
      <c r="AH127" s="136"/>
      <c r="AI127" s="136"/>
      <c r="AJ127" s="136"/>
      <c r="AK127" s="136"/>
      <c r="AL127" s="136"/>
      <c r="AM127" s="136"/>
      <c r="AN127" s="136"/>
      <c r="AO127" s="136"/>
      <c r="AP127" s="136"/>
    </row>
    <row r="128" spans="11:42">
      <c r="K128" s="136"/>
      <c r="L128" s="136"/>
      <c r="M128" s="136"/>
      <c r="N128" s="136"/>
      <c r="O128" s="136"/>
      <c r="P128" s="136"/>
      <c r="Q128" s="137"/>
      <c r="R128" s="136"/>
      <c r="S128" s="136"/>
      <c r="T128" s="136"/>
      <c r="U128" s="136"/>
      <c r="V128" s="136"/>
      <c r="W128" s="136"/>
      <c r="X128" s="136"/>
      <c r="Y128" s="137"/>
      <c r="Z128" s="136"/>
      <c r="AA128" s="136"/>
      <c r="AB128" s="136"/>
      <c r="AC128" s="136"/>
      <c r="AD128" s="136"/>
      <c r="AE128" s="136"/>
      <c r="AF128" s="136"/>
      <c r="AG128" s="137"/>
      <c r="AH128" s="136"/>
      <c r="AI128" s="136"/>
      <c r="AJ128" s="136"/>
      <c r="AK128" s="136"/>
      <c r="AL128" s="136"/>
      <c r="AM128" s="136"/>
      <c r="AN128" s="136"/>
      <c r="AO128" s="136"/>
      <c r="AP128" s="136"/>
    </row>
    <row r="129" spans="11:42">
      <c r="K129" s="136"/>
      <c r="L129" s="136"/>
      <c r="M129" s="136"/>
      <c r="N129" s="136"/>
      <c r="O129" s="136"/>
      <c r="P129" s="136"/>
      <c r="Q129" s="137"/>
      <c r="R129" s="136"/>
      <c r="S129" s="136"/>
      <c r="T129" s="136"/>
      <c r="U129" s="136"/>
      <c r="V129" s="136"/>
      <c r="W129" s="136"/>
      <c r="X129" s="136"/>
      <c r="Y129" s="137"/>
      <c r="Z129" s="136"/>
      <c r="AA129" s="136"/>
      <c r="AB129" s="136"/>
      <c r="AC129" s="136"/>
      <c r="AD129" s="136"/>
      <c r="AE129" s="136"/>
      <c r="AF129" s="136"/>
      <c r="AG129" s="137"/>
      <c r="AH129" s="136"/>
      <c r="AI129" s="136"/>
      <c r="AJ129" s="136"/>
      <c r="AK129" s="136"/>
      <c r="AL129" s="136"/>
      <c r="AM129" s="136"/>
      <c r="AN129" s="136"/>
      <c r="AO129" s="136"/>
      <c r="AP129" s="136"/>
    </row>
    <row r="130" spans="11:42">
      <c r="K130" s="136"/>
      <c r="L130" s="136"/>
      <c r="M130" s="136"/>
      <c r="N130" s="136"/>
      <c r="O130" s="136"/>
      <c r="P130" s="136"/>
      <c r="Q130" s="137"/>
      <c r="R130" s="136"/>
      <c r="S130" s="136"/>
      <c r="T130" s="136"/>
      <c r="U130" s="136"/>
      <c r="V130" s="136"/>
      <c r="W130" s="136"/>
      <c r="X130" s="136"/>
      <c r="Y130" s="137"/>
      <c r="Z130" s="136"/>
      <c r="AA130" s="136"/>
      <c r="AB130" s="136"/>
      <c r="AC130" s="136"/>
      <c r="AD130" s="136"/>
      <c r="AE130" s="136"/>
      <c r="AF130" s="136"/>
      <c r="AG130" s="137"/>
      <c r="AH130" s="136"/>
      <c r="AI130" s="136"/>
      <c r="AJ130" s="136"/>
      <c r="AK130" s="136"/>
      <c r="AL130" s="136"/>
      <c r="AM130" s="136"/>
      <c r="AN130" s="136"/>
      <c r="AO130" s="136"/>
      <c r="AP130" s="136"/>
    </row>
    <row r="131" spans="11:42">
      <c r="K131" s="136"/>
      <c r="L131" s="136"/>
      <c r="M131" s="136"/>
      <c r="N131" s="136"/>
      <c r="O131" s="136"/>
      <c r="P131" s="136"/>
      <c r="Q131" s="137"/>
      <c r="R131" s="136"/>
      <c r="S131" s="136"/>
      <c r="T131" s="136"/>
      <c r="U131" s="136"/>
      <c r="V131" s="136"/>
      <c r="W131" s="136"/>
      <c r="X131" s="136"/>
      <c r="Y131" s="137"/>
      <c r="Z131" s="136"/>
      <c r="AA131" s="136"/>
      <c r="AB131" s="136"/>
      <c r="AC131" s="136"/>
      <c r="AD131" s="136"/>
      <c r="AE131" s="136"/>
      <c r="AF131" s="136"/>
      <c r="AG131" s="137"/>
      <c r="AH131" s="136"/>
      <c r="AI131" s="136"/>
      <c r="AJ131" s="136"/>
      <c r="AK131" s="136"/>
      <c r="AL131" s="136"/>
      <c r="AM131" s="136"/>
      <c r="AN131" s="136"/>
      <c r="AO131" s="136"/>
      <c r="AP131" s="136"/>
    </row>
    <row r="132" spans="11:42">
      <c r="K132" s="136"/>
      <c r="L132" s="136"/>
      <c r="M132" s="136"/>
      <c r="N132" s="136"/>
      <c r="O132" s="136"/>
      <c r="P132" s="136"/>
      <c r="Q132" s="137"/>
      <c r="R132" s="136"/>
      <c r="S132" s="136"/>
      <c r="T132" s="136"/>
      <c r="U132" s="136"/>
      <c r="V132" s="136"/>
      <c r="W132" s="136"/>
      <c r="X132" s="136"/>
      <c r="Y132" s="137"/>
      <c r="Z132" s="136"/>
      <c r="AA132" s="136"/>
      <c r="AB132" s="136"/>
      <c r="AC132" s="136"/>
      <c r="AD132" s="136"/>
      <c r="AE132" s="136"/>
      <c r="AF132" s="136"/>
      <c r="AG132" s="137"/>
      <c r="AH132" s="136"/>
      <c r="AI132" s="136"/>
      <c r="AJ132" s="136"/>
      <c r="AK132" s="136"/>
      <c r="AL132" s="136"/>
      <c r="AM132" s="136"/>
      <c r="AN132" s="136"/>
      <c r="AO132" s="136"/>
      <c r="AP132" s="136"/>
    </row>
    <row r="133" spans="11:42">
      <c r="K133" s="136"/>
      <c r="L133" s="136"/>
      <c r="M133" s="136"/>
      <c r="N133" s="136"/>
      <c r="O133" s="136"/>
      <c r="P133" s="136"/>
      <c r="Q133" s="137"/>
      <c r="R133" s="136"/>
      <c r="S133" s="136"/>
      <c r="T133" s="136"/>
      <c r="U133" s="136"/>
      <c r="V133" s="136"/>
      <c r="W133" s="136"/>
      <c r="X133" s="136"/>
      <c r="Y133" s="137"/>
      <c r="Z133" s="136"/>
      <c r="AA133" s="136"/>
      <c r="AB133" s="136"/>
      <c r="AC133" s="136"/>
      <c r="AD133" s="136"/>
      <c r="AE133" s="136"/>
      <c r="AF133" s="136"/>
      <c r="AG133" s="137"/>
      <c r="AH133" s="136"/>
      <c r="AI133" s="136"/>
      <c r="AJ133" s="136"/>
      <c r="AK133" s="136"/>
      <c r="AL133" s="136"/>
      <c r="AM133" s="136"/>
      <c r="AN133" s="136"/>
      <c r="AO133" s="136"/>
      <c r="AP133" s="136"/>
    </row>
    <row r="134" spans="11:42">
      <c r="K134" s="136"/>
      <c r="L134" s="136"/>
      <c r="M134" s="136"/>
      <c r="N134" s="136"/>
      <c r="O134" s="136"/>
      <c r="P134" s="136"/>
      <c r="Q134" s="137"/>
      <c r="R134" s="136"/>
      <c r="S134" s="136"/>
      <c r="T134" s="136"/>
      <c r="U134" s="136"/>
      <c r="V134" s="136"/>
      <c r="W134" s="136"/>
      <c r="X134" s="136"/>
      <c r="Y134" s="137"/>
      <c r="Z134" s="136"/>
      <c r="AA134" s="136"/>
      <c r="AB134" s="136"/>
      <c r="AC134" s="136"/>
      <c r="AD134" s="136"/>
      <c r="AE134" s="136"/>
      <c r="AF134" s="136"/>
      <c r="AG134" s="137"/>
      <c r="AH134" s="136"/>
      <c r="AI134" s="136"/>
      <c r="AJ134" s="136"/>
      <c r="AK134" s="136"/>
      <c r="AL134" s="136"/>
      <c r="AM134" s="136"/>
      <c r="AN134" s="136"/>
      <c r="AO134" s="136"/>
      <c r="AP134" s="136"/>
    </row>
    <row r="135" spans="11:42">
      <c r="K135" s="136"/>
      <c r="L135" s="136"/>
      <c r="M135" s="136"/>
      <c r="N135" s="136"/>
      <c r="O135" s="136"/>
      <c r="P135" s="136"/>
      <c r="Q135" s="137"/>
      <c r="R135" s="136"/>
      <c r="S135" s="136"/>
      <c r="T135" s="136"/>
      <c r="U135" s="136"/>
      <c r="V135" s="136"/>
      <c r="W135" s="136"/>
      <c r="X135" s="136"/>
      <c r="Y135" s="137"/>
      <c r="Z135" s="136"/>
      <c r="AA135" s="136"/>
      <c r="AB135" s="136"/>
      <c r="AC135" s="136"/>
      <c r="AD135" s="136"/>
      <c r="AE135" s="136"/>
      <c r="AF135" s="136"/>
      <c r="AG135" s="137"/>
      <c r="AH135" s="136"/>
      <c r="AI135" s="136"/>
      <c r="AJ135" s="136"/>
      <c r="AK135" s="136"/>
      <c r="AL135" s="136"/>
      <c r="AM135" s="136"/>
      <c r="AN135" s="136"/>
      <c r="AO135" s="136"/>
      <c r="AP135" s="136"/>
    </row>
    <row r="136" spans="11:42">
      <c r="K136" s="136"/>
      <c r="L136" s="136"/>
      <c r="M136" s="136"/>
      <c r="N136" s="136"/>
      <c r="O136" s="136"/>
      <c r="P136" s="136"/>
      <c r="Q136" s="137"/>
      <c r="R136" s="136"/>
      <c r="S136" s="136"/>
      <c r="T136" s="136"/>
      <c r="U136" s="136"/>
      <c r="V136" s="136"/>
      <c r="W136" s="136"/>
      <c r="X136" s="136"/>
      <c r="Y136" s="137"/>
      <c r="Z136" s="136"/>
      <c r="AA136" s="136"/>
      <c r="AB136" s="136"/>
      <c r="AC136" s="136"/>
      <c r="AD136" s="136"/>
      <c r="AE136" s="136"/>
      <c r="AF136" s="136"/>
      <c r="AG136" s="137"/>
      <c r="AH136" s="136"/>
      <c r="AI136" s="136"/>
      <c r="AJ136" s="136"/>
      <c r="AK136" s="136"/>
      <c r="AL136" s="136"/>
      <c r="AM136" s="136"/>
      <c r="AN136" s="136"/>
      <c r="AO136" s="136"/>
      <c r="AP136" s="136"/>
    </row>
    <row r="137" spans="11:42">
      <c r="K137" s="136"/>
      <c r="L137" s="136"/>
      <c r="M137" s="136"/>
      <c r="N137" s="136"/>
      <c r="O137" s="136"/>
      <c r="P137" s="136"/>
      <c r="Q137" s="137"/>
      <c r="R137" s="136"/>
      <c r="S137" s="136"/>
      <c r="T137" s="136"/>
      <c r="U137" s="136"/>
      <c r="V137" s="136"/>
      <c r="W137" s="136"/>
      <c r="X137" s="136"/>
      <c r="Y137" s="137"/>
      <c r="Z137" s="136"/>
      <c r="AA137" s="136"/>
      <c r="AB137" s="136"/>
      <c r="AC137" s="136"/>
      <c r="AD137" s="136"/>
      <c r="AE137" s="136"/>
      <c r="AF137" s="136"/>
      <c r="AG137" s="137"/>
      <c r="AH137" s="136"/>
      <c r="AI137" s="136"/>
      <c r="AJ137" s="136"/>
      <c r="AK137" s="136"/>
      <c r="AL137" s="136"/>
      <c r="AM137" s="136"/>
      <c r="AN137" s="136"/>
      <c r="AO137" s="136"/>
      <c r="AP137" s="136"/>
    </row>
    <row r="138" spans="11:42">
      <c r="K138" s="136"/>
      <c r="L138" s="136"/>
      <c r="M138" s="136"/>
      <c r="N138" s="136"/>
      <c r="O138" s="136"/>
      <c r="P138" s="136"/>
      <c r="Q138" s="137"/>
      <c r="R138" s="136"/>
      <c r="S138" s="136"/>
      <c r="T138" s="136"/>
      <c r="U138" s="136"/>
      <c r="V138" s="136"/>
      <c r="W138" s="136"/>
      <c r="X138" s="136"/>
      <c r="Y138" s="137"/>
      <c r="Z138" s="136"/>
      <c r="AA138" s="136"/>
      <c r="AB138" s="136"/>
      <c r="AC138" s="136"/>
      <c r="AD138" s="136"/>
      <c r="AE138" s="136"/>
      <c r="AF138" s="136"/>
      <c r="AG138" s="137"/>
      <c r="AH138" s="136"/>
      <c r="AI138" s="136"/>
      <c r="AJ138" s="136"/>
      <c r="AK138" s="136"/>
      <c r="AL138" s="136"/>
      <c r="AM138" s="136"/>
      <c r="AN138" s="136"/>
      <c r="AO138" s="136"/>
      <c r="AP138" s="136"/>
    </row>
    <row r="139" spans="11:42">
      <c r="K139" s="136"/>
      <c r="L139" s="136"/>
      <c r="M139" s="136"/>
      <c r="N139" s="136"/>
      <c r="O139" s="136"/>
      <c r="P139" s="136"/>
      <c r="Q139" s="137"/>
      <c r="R139" s="136"/>
      <c r="S139" s="136"/>
      <c r="T139" s="136"/>
      <c r="U139" s="136"/>
      <c r="V139" s="136"/>
      <c r="W139" s="136"/>
      <c r="X139" s="136"/>
      <c r="Y139" s="137"/>
      <c r="Z139" s="136"/>
      <c r="AA139" s="136"/>
      <c r="AB139" s="136"/>
      <c r="AC139" s="136"/>
      <c r="AD139" s="136"/>
      <c r="AE139" s="136"/>
      <c r="AF139" s="136"/>
      <c r="AG139" s="137"/>
      <c r="AH139" s="136"/>
      <c r="AI139" s="136"/>
      <c r="AJ139" s="136"/>
      <c r="AK139" s="136"/>
      <c r="AL139" s="136"/>
      <c r="AM139" s="136"/>
      <c r="AN139" s="136"/>
      <c r="AO139" s="136"/>
      <c r="AP139" s="136"/>
    </row>
    <row r="140" spans="11:42">
      <c r="K140" s="136"/>
      <c r="L140" s="136"/>
      <c r="M140" s="136"/>
      <c r="N140" s="136"/>
      <c r="O140" s="136"/>
      <c r="P140" s="136"/>
      <c r="Q140" s="137"/>
      <c r="R140" s="136"/>
      <c r="S140" s="136"/>
      <c r="T140" s="136"/>
      <c r="U140" s="136"/>
      <c r="V140" s="136"/>
      <c r="W140" s="136"/>
      <c r="X140" s="136"/>
      <c r="Y140" s="137"/>
      <c r="Z140" s="136"/>
      <c r="AA140" s="136"/>
      <c r="AB140" s="136"/>
      <c r="AC140" s="136"/>
      <c r="AD140" s="136"/>
      <c r="AE140" s="136"/>
      <c r="AF140" s="136"/>
      <c r="AG140" s="137"/>
      <c r="AH140" s="136"/>
      <c r="AI140" s="136"/>
      <c r="AJ140" s="136"/>
      <c r="AK140" s="136"/>
      <c r="AL140" s="136"/>
      <c r="AM140" s="136"/>
      <c r="AN140" s="136"/>
      <c r="AO140" s="136"/>
      <c r="AP140" s="136"/>
    </row>
    <row r="141" spans="11:42">
      <c r="K141" s="136"/>
      <c r="L141" s="136"/>
      <c r="M141" s="136"/>
      <c r="N141" s="136"/>
      <c r="O141" s="136"/>
      <c r="P141" s="136"/>
      <c r="Q141" s="137"/>
      <c r="R141" s="136"/>
      <c r="S141" s="136"/>
      <c r="T141" s="136"/>
      <c r="U141" s="136"/>
      <c r="V141" s="136"/>
      <c r="W141" s="136"/>
      <c r="X141" s="136"/>
      <c r="Y141" s="137"/>
      <c r="Z141" s="136"/>
      <c r="AA141" s="136"/>
      <c r="AB141" s="136"/>
      <c r="AC141" s="136"/>
      <c r="AD141" s="136"/>
      <c r="AE141" s="136"/>
      <c r="AF141" s="136"/>
      <c r="AG141" s="137"/>
      <c r="AH141" s="136"/>
      <c r="AI141" s="136"/>
      <c r="AJ141" s="136"/>
      <c r="AK141" s="136"/>
      <c r="AL141" s="136"/>
      <c r="AM141" s="136"/>
      <c r="AN141" s="136"/>
      <c r="AO141" s="136"/>
      <c r="AP141" s="136"/>
    </row>
    <row r="142" spans="11:42">
      <c r="K142" s="136"/>
      <c r="L142" s="136"/>
      <c r="M142" s="136"/>
      <c r="N142" s="136"/>
      <c r="O142" s="136"/>
      <c r="P142" s="136"/>
      <c r="Q142" s="137"/>
      <c r="R142" s="136"/>
      <c r="S142" s="136"/>
      <c r="T142" s="136"/>
      <c r="U142" s="136"/>
      <c r="V142" s="136"/>
      <c r="W142" s="136"/>
      <c r="X142" s="136"/>
      <c r="Y142" s="137"/>
      <c r="Z142" s="136"/>
      <c r="AA142" s="136"/>
      <c r="AB142" s="136"/>
      <c r="AC142" s="136"/>
      <c r="AD142" s="136"/>
      <c r="AE142" s="136"/>
      <c r="AF142" s="136"/>
      <c r="AG142" s="137"/>
      <c r="AH142" s="136"/>
      <c r="AI142" s="136"/>
      <c r="AJ142" s="136"/>
      <c r="AK142" s="136"/>
      <c r="AL142" s="136"/>
      <c r="AM142" s="136"/>
      <c r="AN142" s="136"/>
      <c r="AO142" s="136"/>
      <c r="AP142" s="136"/>
    </row>
    <row r="143" spans="11:42">
      <c r="K143" s="136"/>
      <c r="L143" s="136"/>
      <c r="M143" s="136"/>
      <c r="N143" s="136"/>
      <c r="O143" s="136"/>
      <c r="P143" s="136"/>
      <c r="Q143" s="137"/>
      <c r="R143" s="136"/>
      <c r="S143" s="136"/>
      <c r="T143" s="136"/>
      <c r="U143" s="136"/>
      <c r="V143" s="136"/>
      <c r="W143" s="136"/>
      <c r="X143" s="136"/>
      <c r="Y143" s="137"/>
      <c r="Z143" s="136"/>
      <c r="AA143" s="136"/>
      <c r="AB143" s="136"/>
      <c r="AC143" s="136"/>
      <c r="AD143" s="136"/>
      <c r="AE143" s="136"/>
      <c r="AF143" s="136"/>
      <c r="AG143" s="137"/>
      <c r="AH143" s="136"/>
      <c r="AI143" s="136"/>
      <c r="AJ143" s="136"/>
      <c r="AK143" s="136"/>
      <c r="AL143" s="136"/>
      <c r="AM143" s="136"/>
      <c r="AN143" s="136"/>
      <c r="AO143" s="136"/>
      <c r="AP143" s="136"/>
    </row>
    <row r="144" spans="11:42">
      <c r="K144" s="136"/>
      <c r="L144" s="136"/>
      <c r="M144" s="136"/>
      <c r="N144" s="136"/>
      <c r="O144" s="136"/>
      <c r="P144" s="136"/>
      <c r="Q144" s="137"/>
      <c r="R144" s="136"/>
      <c r="S144" s="136"/>
      <c r="T144" s="136"/>
      <c r="U144" s="136"/>
      <c r="V144" s="136"/>
      <c r="W144" s="136"/>
      <c r="X144" s="136"/>
      <c r="Y144" s="137"/>
      <c r="Z144" s="136"/>
      <c r="AA144" s="136"/>
      <c r="AB144" s="136"/>
      <c r="AC144" s="136"/>
      <c r="AD144" s="136"/>
      <c r="AE144" s="136"/>
      <c r="AF144" s="136"/>
      <c r="AG144" s="137"/>
      <c r="AH144" s="136"/>
      <c r="AI144" s="136"/>
      <c r="AJ144" s="136"/>
      <c r="AK144" s="136"/>
      <c r="AL144" s="136"/>
      <c r="AM144" s="136"/>
      <c r="AN144" s="136"/>
      <c r="AO144" s="136"/>
      <c r="AP144" s="136"/>
    </row>
    <row r="145" spans="11:42">
      <c r="K145" s="136"/>
      <c r="L145" s="136"/>
      <c r="M145" s="136"/>
      <c r="N145" s="136"/>
      <c r="O145" s="136"/>
      <c r="P145" s="136"/>
      <c r="Q145" s="137"/>
      <c r="R145" s="136"/>
      <c r="S145" s="136"/>
      <c r="T145" s="136"/>
      <c r="U145" s="136"/>
      <c r="V145" s="136"/>
      <c r="W145" s="136"/>
      <c r="X145" s="136"/>
      <c r="Y145" s="137"/>
      <c r="Z145" s="136"/>
      <c r="AA145" s="136"/>
      <c r="AB145" s="136"/>
      <c r="AC145" s="136"/>
      <c r="AD145" s="136"/>
      <c r="AE145" s="136"/>
      <c r="AF145" s="136"/>
      <c r="AG145" s="137"/>
      <c r="AH145" s="136"/>
      <c r="AI145" s="136"/>
      <c r="AJ145" s="136"/>
      <c r="AK145" s="136"/>
      <c r="AL145" s="136"/>
      <c r="AM145" s="136"/>
      <c r="AN145" s="136"/>
      <c r="AO145" s="136"/>
      <c r="AP145" s="136"/>
    </row>
    <row r="146" spans="11:42">
      <c r="K146" s="136"/>
      <c r="L146" s="136"/>
      <c r="M146" s="136"/>
      <c r="N146" s="136"/>
      <c r="O146" s="136"/>
      <c r="P146" s="136"/>
      <c r="Q146" s="137"/>
      <c r="R146" s="136"/>
      <c r="S146" s="136"/>
      <c r="T146" s="136"/>
      <c r="U146" s="136"/>
      <c r="V146" s="136"/>
      <c r="W146" s="136"/>
      <c r="X146" s="136"/>
      <c r="Y146" s="137"/>
      <c r="Z146" s="136"/>
      <c r="AA146" s="136"/>
      <c r="AB146" s="136"/>
      <c r="AC146" s="136"/>
      <c r="AD146" s="136"/>
      <c r="AE146" s="136"/>
      <c r="AF146" s="136"/>
      <c r="AG146" s="137"/>
      <c r="AH146" s="136"/>
      <c r="AI146" s="136"/>
      <c r="AJ146" s="136"/>
      <c r="AK146" s="136"/>
      <c r="AL146" s="136"/>
      <c r="AM146" s="136"/>
      <c r="AN146" s="136"/>
      <c r="AO146" s="136"/>
      <c r="AP146" s="136"/>
    </row>
    <row r="147" spans="11:42">
      <c r="K147" s="136"/>
      <c r="L147" s="136"/>
      <c r="M147" s="136"/>
      <c r="N147" s="136"/>
      <c r="O147" s="136"/>
      <c r="P147" s="136"/>
      <c r="Q147" s="137"/>
      <c r="R147" s="136"/>
      <c r="S147" s="136"/>
      <c r="T147" s="136"/>
      <c r="U147" s="136"/>
      <c r="V147" s="136"/>
      <c r="W147" s="136"/>
      <c r="X147" s="136"/>
      <c r="Y147" s="137"/>
      <c r="Z147" s="136"/>
      <c r="AA147" s="136"/>
      <c r="AB147" s="136"/>
      <c r="AC147" s="136"/>
      <c r="AD147" s="136"/>
      <c r="AE147" s="136"/>
      <c r="AF147" s="136"/>
      <c r="AG147" s="137"/>
      <c r="AH147" s="136"/>
      <c r="AI147" s="136"/>
      <c r="AJ147" s="136"/>
      <c r="AK147" s="136"/>
      <c r="AL147" s="136"/>
      <c r="AM147" s="136"/>
      <c r="AN147" s="136"/>
      <c r="AO147" s="136"/>
      <c r="AP147" s="136"/>
    </row>
    <row r="148" spans="11:42">
      <c r="K148" s="136"/>
      <c r="L148" s="136"/>
      <c r="M148" s="136"/>
      <c r="N148" s="136"/>
      <c r="O148" s="136"/>
      <c r="P148" s="136"/>
      <c r="Q148" s="137"/>
      <c r="R148" s="136"/>
      <c r="S148" s="136"/>
      <c r="T148" s="136"/>
      <c r="U148" s="136"/>
      <c r="V148" s="136"/>
      <c r="W148" s="136"/>
      <c r="X148" s="136"/>
      <c r="Y148" s="137"/>
      <c r="Z148" s="136"/>
      <c r="AA148" s="136"/>
      <c r="AB148" s="136"/>
      <c r="AC148" s="136"/>
      <c r="AD148" s="136"/>
      <c r="AE148" s="136"/>
      <c r="AF148" s="136"/>
      <c r="AG148" s="137"/>
      <c r="AH148" s="136"/>
      <c r="AI148" s="136"/>
      <c r="AJ148" s="136"/>
      <c r="AK148" s="136"/>
      <c r="AL148" s="136"/>
      <c r="AM148" s="136"/>
      <c r="AN148" s="136"/>
      <c r="AO148" s="136"/>
      <c r="AP148" s="136"/>
    </row>
    <row r="149" spans="11:42">
      <c r="K149" s="136"/>
      <c r="L149" s="136"/>
      <c r="M149" s="136"/>
      <c r="N149" s="136"/>
      <c r="O149" s="136"/>
      <c r="P149" s="136"/>
      <c r="Q149" s="137"/>
      <c r="R149" s="136"/>
      <c r="S149" s="136"/>
      <c r="T149" s="136"/>
      <c r="U149" s="136"/>
      <c r="V149" s="136"/>
      <c r="W149" s="136"/>
      <c r="X149" s="136"/>
      <c r="Y149" s="137"/>
      <c r="Z149" s="136"/>
      <c r="AA149" s="136"/>
      <c r="AB149" s="136"/>
      <c r="AC149" s="136"/>
      <c r="AD149" s="136"/>
      <c r="AE149" s="136"/>
      <c r="AF149" s="136"/>
      <c r="AG149" s="137"/>
      <c r="AH149" s="136"/>
      <c r="AI149" s="136"/>
      <c r="AJ149" s="136"/>
      <c r="AK149" s="136"/>
      <c r="AL149" s="136"/>
      <c r="AM149" s="136"/>
      <c r="AN149" s="136"/>
      <c r="AO149" s="136"/>
      <c r="AP149" s="136"/>
    </row>
    <row r="150" spans="11:42">
      <c r="K150" s="136"/>
      <c r="L150" s="136"/>
      <c r="M150" s="136"/>
      <c r="N150" s="136"/>
      <c r="O150" s="136"/>
      <c r="P150" s="136"/>
      <c r="Q150" s="137"/>
      <c r="R150" s="136"/>
      <c r="S150" s="136"/>
      <c r="T150" s="136"/>
      <c r="U150" s="136"/>
      <c r="V150" s="136"/>
      <c r="W150" s="136"/>
      <c r="X150" s="136"/>
      <c r="Y150" s="137"/>
      <c r="Z150" s="136"/>
      <c r="AA150" s="136"/>
      <c r="AB150" s="136"/>
      <c r="AC150" s="136"/>
      <c r="AD150" s="136"/>
      <c r="AE150" s="136"/>
      <c r="AF150" s="136"/>
      <c r="AG150" s="137"/>
      <c r="AH150" s="136"/>
      <c r="AI150" s="136"/>
      <c r="AJ150" s="136"/>
      <c r="AK150" s="136"/>
      <c r="AL150" s="136"/>
      <c r="AM150" s="136"/>
      <c r="AN150" s="136"/>
      <c r="AO150" s="136"/>
      <c r="AP150" s="136"/>
    </row>
    <row r="151" spans="11:42">
      <c r="K151" s="136"/>
      <c r="L151" s="136"/>
      <c r="M151" s="136"/>
      <c r="N151" s="136"/>
      <c r="O151" s="136"/>
      <c r="P151" s="136"/>
      <c r="Q151" s="137"/>
      <c r="R151" s="136"/>
      <c r="S151" s="136"/>
      <c r="T151" s="136"/>
      <c r="U151" s="136"/>
      <c r="V151" s="136"/>
      <c r="W151" s="136"/>
      <c r="X151" s="136"/>
      <c r="Y151" s="137"/>
      <c r="Z151" s="136"/>
      <c r="AA151" s="136"/>
      <c r="AB151" s="136"/>
      <c r="AC151" s="136"/>
      <c r="AD151" s="136"/>
      <c r="AE151" s="136"/>
      <c r="AF151" s="136"/>
      <c r="AG151" s="137"/>
      <c r="AH151" s="136"/>
      <c r="AI151" s="136"/>
      <c r="AJ151" s="136"/>
      <c r="AK151" s="136"/>
      <c r="AL151" s="136"/>
      <c r="AM151" s="136"/>
      <c r="AN151" s="136"/>
      <c r="AO151" s="136"/>
      <c r="AP151" s="136"/>
    </row>
    <row r="152" spans="11:42">
      <c r="K152" s="136"/>
      <c r="L152" s="136"/>
      <c r="M152" s="136"/>
      <c r="N152" s="136"/>
      <c r="O152" s="136"/>
      <c r="P152" s="136"/>
      <c r="Q152" s="137"/>
      <c r="R152" s="136"/>
      <c r="S152" s="136"/>
      <c r="T152" s="136"/>
      <c r="U152" s="136"/>
      <c r="V152" s="136"/>
      <c r="W152" s="136"/>
      <c r="X152" s="136"/>
      <c r="Y152" s="137"/>
      <c r="Z152" s="136"/>
      <c r="AA152" s="136"/>
      <c r="AB152" s="136"/>
      <c r="AC152" s="136"/>
      <c r="AD152" s="136"/>
      <c r="AE152" s="136"/>
      <c r="AF152" s="136"/>
      <c r="AG152" s="137"/>
      <c r="AH152" s="136"/>
      <c r="AI152" s="136"/>
      <c r="AJ152" s="136"/>
      <c r="AK152" s="136"/>
      <c r="AL152" s="136"/>
      <c r="AM152" s="136"/>
      <c r="AN152" s="136"/>
      <c r="AO152" s="136"/>
      <c r="AP152" s="136"/>
    </row>
    <row r="153" spans="11:42">
      <c r="K153" s="136"/>
      <c r="L153" s="136"/>
      <c r="M153" s="136"/>
      <c r="N153" s="136"/>
      <c r="O153" s="136"/>
      <c r="P153" s="136"/>
      <c r="Q153" s="137"/>
      <c r="R153" s="136"/>
      <c r="S153" s="136"/>
      <c r="T153" s="136"/>
      <c r="U153" s="136"/>
      <c r="V153" s="136"/>
      <c r="W153" s="136"/>
      <c r="X153" s="136"/>
      <c r="Y153" s="137"/>
      <c r="Z153" s="136"/>
      <c r="AA153" s="136"/>
      <c r="AB153" s="136"/>
      <c r="AC153" s="136"/>
      <c r="AD153" s="136"/>
      <c r="AE153" s="136"/>
      <c r="AF153" s="136"/>
      <c r="AG153" s="137"/>
      <c r="AH153" s="136"/>
      <c r="AI153" s="136"/>
      <c r="AJ153" s="136"/>
      <c r="AK153" s="136"/>
      <c r="AL153" s="136"/>
      <c r="AM153" s="136"/>
      <c r="AN153" s="136"/>
      <c r="AO153" s="136"/>
      <c r="AP153" s="136"/>
    </row>
    <row r="154" spans="11:42">
      <c r="K154" s="136"/>
      <c r="L154" s="136"/>
      <c r="M154" s="136"/>
      <c r="N154" s="136"/>
      <c r="O154" s="136"/>
      <c r="P154" s="136"/>
      <c r="Q154" s="137"/>
      <c r="R154" s="136"/>
      <c r="S154" s="136"/>
      <c r="T154" s="136"/>
      <c r="U154" s="136"/>
      <c r="V154" s="136"/>
      <c r="W154" s="136"/>
      <c r="X154" s="136"/>
      <c r="Y154" s="137"/>
      <c r="Z154" s="136"/>
      <c r="AA154" s="136"/>
      <c r="AB154" s="136"/>
      <c r="AC154" s="136"/>
      <c r="AD154" s="136"/>
      <c r="AE154" s="136"/>
      <c r="AF154" s="136"/>
      <c r="AG154" s="137"/>
      <c r="AH154" s="136"/>
      <c r="AI154" s="136"/>
      <c r="AJ154" s="136"/>
      <c r="AK154" s="136"/>
      <c r="AL154" s="136"/>
      <c r="AM154" s="136"/>
      <c r="AN154" s="136"/>
      <c r="AO154" s="136"/>
      <c r="AP154" s="136"/>
    </row>
    <row r="155" spans="11:42">
      <c r="K155" s="136"/>
      <c r="L155" s="136"/>
      <c r="M155" s="136"/>
      <c r="N155" s="136"/>
      <c r="O155" s="136"/>
      <c r="P155" s="136"/>
      <c r="Q155" s="137"/>
      <c r="R155" s="136"/>
      <c r="S155" s="136"/>
      <c r="T155" s="136"/>
      <c r="U155" s="136"/>
      <c r="V155" s="136"/>
      <c r="W155" s="136"/>
      <c r="X155" s="136"/>
      <c r="Y155" s="137"/>
      <c r="Z155" s="136"/>
      <c r="AA155" s="136"/>
      <c r="AB155" s="136"/>
      <c r="AC155" s="136"/>
      <c r="AD155" s="136"/>
      <c r="AE155" s="136"/>
      <c r="AF155" s="136"/>
      <c r="AG155" s="137"/>
      <c r="AH155" s="136"/>
      <c r="AI155" s="136"/>
      <c r="AJ155" s="136"/>
      <c r="AK155" s="136"/>
      <c r="AL155" s="136"/>
      <c r="AM155" s="136"/>
      <c r="AN155" s="136"/>
      <c r="AO155" s="136"/>
      <c r="AP155" s="136"/>
    </row>
    <row r="156" spans="11:42">
      <c r="K156" s="136"/>
      <c r="L156" s="136"/>
      <c r="M156" s="136"/>
      <c r="N156" s="136"/>
      <c r="O156" s="136"/>
      <c r="P156" s="136"/>
      <c r="Q156" s="137"/>
      <c r="R156" s="136"/>
      <c r="S156" s="136"/>
      <c r="T156" s="136"/>
      <c r="U156" s="136"/>
      <c r="V156" s="136"/>
      <c r="W156" s="136"/>
      <c r="X156" s="136"/>
      <c r="Y156" s="137"/>
      <c r="Z156" s="136"/>
      <c r="AA156" s="136"/>
      <c r="AB156" s="136"/>
      <c r="AC156" s="136"/>
      <c r="AD156" s="136"/>
      <c r="AE156" s="136"/>
      <c r="AF156" s="136"/>
      <c r="AG156" s="137"/>
      <c r="AH156" s="136"/>
      <c r="AI156" s="136"/>
      <c r="AJ156" s="136"/>
      <c r="AK156" s="136"/>
      <c r="AL156" s="136"/>
      <c r="AM156" s="136"/>
      <c r="AN156" s="136"/>
      <c r="AO156" s="136"/>
      <c r="AP156" s="136"/>
    </row>
    <row r="157" spans="11:42">
      <c r="K157" s="136"/>
      <c r="L157" s="136"/>
      <c r="M157" s="136"/>
      <c r="N157" s="136"/>
      <c r="O157" s="136"/>
      <c r="P157" s="136"/>
      <c r="Q157" s="137"/>
      <c r="R157" s="136"/>
      <c r="S157" s="136"/>
      <c r="T157" s="136"/>
      <c r="U157" s="136"/>
      <c r="V157" s="136"/>
      <c r="W157" s="136"/>
      <c r="X157" s="136"/>
      <c r="Y157" s="137"/>
      <c r="Z157" s="136"/>
      <c r="AA157" s="136"/>
      <c r="AB157" s="136"/>
      <c r="AC157" s="136"/>
      <c r="AD157" s="136"/>
      <c r="AE157" s="136"/>
      <c r="AF157" s="136"/>
      <c r="AG157" s="137"/>
      <c r="AH157" s="136"/>
      <c r="AI157" s="136"/>
      <c r="AJ157" s="136"/>
      <c r="AK157" s="136"/>
      <c r="AL157" s="136"/>
      <c r="AM157" s="136"/>
      <c r="AN157" s="136"/>
      <c r="AO157" s="136"/>
      <c r="AP157" s="136"/>
    </row>
    <row r="158" spans="11:42">
      <c r="K158" s="136"/>
      <c r="L158" s="136"/>
      <c r="M158" s="136"/>
      <c r="N158" s="136"/>
      <c r="O158" s="136"/>
      <c r="P158" s="136"/>
      <c r="Q158" s="137"/>
      <c r="R158" s="136"/>
      <c r="S158" s="136"/>
      <c r="T158" s="136"/>
      <c r="U158" s="136"/>
      <c r="V158" s="136"/>
      <c r="W158" s="136"/>
      <c r="X158" s="136"/>
      <c r="Y158" s="137"/>
      <c r="Z158" s="136"/>
      <c r="AA158" s="136"/>
      <c r="AB158" s="136"/>
      <c r="AC158" s="136"/>
      <c r="AD158" s="136"/>
      <c r="AE158" s="136"/>
      <c r="AF158" s="136"/>
      <c r="AG158" s="137"/>
      <c r="AH158" s="136"/>
      <c r="AI158" s="136"/>
      <c r="AJ158" s="136"/>
      <c r="AK158" s="136"/>
      <c r="AL158" s="136"/>
      <c r="AM158" s="136"/>
      <c r="AN158" s="136"/>
      <c r="AO158" s="136"/>
      <c r="AP158" s="136"/>
    </row>
    <row r="159" spans="11:42">
      <c r="K159" s="136"/>
      <c r="L159" s="136"/>
      <c r="M159" s="136"/>
      <c r="N159" s="136"/>
      <c r="O159" s="136"/>
      <c r="P159" s="136"/>
      <c r="Q159" s="137"/>
      <c r="R159" s="136"/>
      <c r="S159" s="136"/>
      <c r="T159" s="136"/>
      <c r="U159" s="136"/>
      <c r="V159" s="136"/>
      <c r="W159" s="136"/>
      <c r="X159" s="136"/>
      <c r="Y159" s="137"/>
      <c r="Z159" s="136"/>
      <c r="AA159" s="136"/>
      <c r="AB159" s="136"/>
      <c r="AC159" s="136"/>
      <c r="AD159" s="136"/>
      <c r="AE159" s="136"/>
      <c r="AF159" s="136"/>
      <c r="AG159" s="137"/>
      <c r="AH159" s="136"/>
      <c r="AI159" s="136"/>
      <c r="AJ159" s="136"/>
      <c r="AK159" s="136"/>
      <c r="AL159" s="136"/>
      <c r="AM159" s="136"/>
      <c r="AN159" s="136"/>
      <c r="AO159" s="136"/>
      <c r="AP159" s="136"/>
    </row>
    <row r="160" spans="11:42">
      <c r="K160" s="136"/>
      <c r="L160" s="136"/>
      <c r="M160" s="136"/>
      <c r="N160" s="136"/>
      <c r="O160" s="136"/>
      <c r="P160" s="136"/>
      <c r="Q160" s="137"/>
      <c r="R160" s="136"/>
      <c r="S160" s="136"/>
      <c r="T160" s="136"/>
      <c r="U160" s="136"/>
      <c r="V160" s="136"/>
      <c r="W160" s="136"/>
      <c r="X160" s="136"/>
      <c r="Y160" s="137"/>
      <c r="Z160" s="136"/>
      <c r="AA160" s="136"/>
      <c r="AB160" s="136"/>
      <c r="AC160" s="136"/>
      <c r="AD160" s="136"/>
      <c r="AE160" s="136"/>
      <c r="AF160" s="136"/>
      <c r="AG160" s="137"/>
      <c r="AH160" s="136"/>
      <c r="AI160" s="136"/>
      <c r="AJ160" s="136"/>
      <c r="AK160" s="136"/>
      <c r="AL160" s="136"/>
      <c r="AM160" s="136"/>
      <c r="AN160" s="136"/>
      <c r="AO160" s="136"/>
      <c r="AP160" s="136"/>
    </row>
    <row r="161" spans="11:42">
      <c r="K161" s="136"/>
      <c r="L161" s="136"/>
      <c r="M161" s="136"/>
      <c r="N161" s="136"/>
      <c r="O161" s="136"/>
      <c r="P161" s="136"/>
      <c r="Q161" s="137"/>
      <c r="R161" s="136"/>
      <c r="S161" s="136"/>
      <c r="T161" s="136"/>
      <c r="U161" s="136"/>
      <c r="V161" s="136"/>
      <c r="W161" s="136"/>
      <c r="X161" s="136"/>
      <c r="Y161" s="137"/>
      <c r="Z161" s="136"/>
      <c r="AA161" s="136"/>
      <c r="AB161" s="136"/>
      <c r="AC161" s="136"/>
      <c r="AD161" s="136"/>
      <c r="AE161" s="136"/>
      <c r="AF161" s="136"/>
      <c r="AG161" s="137"/>
      <c r="AH161" s="136"/>
      <c r="AI161" s="136"/>
      <c r="AJ161" s="136"/>
      <c r="AK161" s="136"/>
      <c r="AL161" s="136"/>
      <c r="AM161" s="136"/>
      <c r="AN161" s="136"/>
      <c r="AO161" s="136"/>
      <c r="AP161" s="136"/>
    </row>
    <row r="162" spans="11:42">
      <c r="K162" s="136"/>
      <c r="L162" s="136"/>
      <c r="M162" s="136"/>
      <c r="N162" s="136"/>
      <c r="O162" s="136"/>
      <c r="P162" s="136"/>
      <c r="Q162" s="137"/>
      <c r="R162" s="136"/>
      <c r="S162" s="136"/>
      <c r="T162" s="136"/>
      <c r="U162" s="136"/>
      <c r="V162" s="136"/>
      <c r="W162" s="136"/>
      <c r="X162" s="136"/>
      <c r="Y162" s="137"/>
      <c r="Z162" s="136"/>
      <c r="AA162" s="136"/>
      <c r="AB162" s="136"/>
      <c r="AC162" s="136"/>
      <c r="AD162" s="136"/>
      <c r="AE162" s="136"/>
      <c r="AF162" s="136"/>
      <c r="AG162" s="137"/>
      <c r="AH162" s="136"/>
      <c r="AI162" s="136"/>
      <c r="AJ162" s="136"/>
      <c r="AK162" s="136"/>
      <c r="AL162" s="136"/>
      <c r="AM162" s="136"/>
      <c r="AN162" s="136"/>
      <c r="AO162" s="136"/>
      <c r="AP162" s="136"/>
    </row>
    <row r="163" spans="11:42">
      <c r="K163" s="136"/>
      <c r="L163" s="136"/>
      <c r="M163" s="136"/>
      <c r="N163" s="136"/>
      <c r="O163" s="136"/>
      <c r="P163" s="136"/>
      <c r="Q163" s="137"/>
      <c r="R163" s="136"/>
      <c r="S163" s="136"/>
      <c r="T163" s="136"/>
      <c r="U163" s="136"/>
      <c r="V163" s="136"/>
      <c r="W163" s="136"/>
      <c r="X163" s="136"/>
      <c r="Y163" s="137"/>
      <c r="Z163" s="136"/>
      <c r="AA163" s="136"/>
      <c r="AB163" s="136"/>
      <c r="AC163" s="136"/>
      <c r="AD163" s="136"/>
      <c r="AE163" s="136"/>
      <c r="AF163" s="136"/>
      <c r="AG163" s="137"/>
      <c r="AH163" s="136"/>
      <c r="AI163" s="136"/>
      <c r="AJ163" s="136"/>
      <c r="AK163" s="136"/>
      <c r="AL163" s="136"/>
      <c r="AM163" s="136"/>
      <c r="AN163" s="136"/>
      <c r="AO163" s="136"/>
      <c r="AP163" s="136"/>
    </row>
    <row r="164" spans="11:42">
      <c r="K164" s="136"/>
      <c r="L164" s="136"/>
      <c r="M164" s="136"/>
      <c r="N164" s="136"/>
      <c r="O164" s="136"/>
      <c r="P164" s="136"/>
      <c r="Q164" s="137"/>
      <c r="R164" s="136"/>
      <c r="S164" s="136"/>
      <c r="T164" s="136"/>
      <c r="U164" s="136"/>
      <c r="V164" s="136"/>
      <c r="W164" s="136"/>
      <c r="X164" s="136"/>
      <c r="Y164" s="137"/>
      <c r="Z164" s="136"/>
      <c r="AA164" s="136"/>
      <c r="AB164" s="136"/>
      <c r="AC164" s="136"/>
      <c r="AD164" s="136"/>
      <c r="AE164" s="136"/>
      <c r="AF164" s="136"/>
      <c r="AG164" s="137"/>
      <c r="AH164" s="136"/>
      <c r="AI164" s="136"/>
      <c r="AJ164" s="136"/>
      <c r="AK164" s="136"/>
      <c r="AL164" s="136"/>
      <c r="AM164" s="136"/>
      <c r="AN164" s="136"/>
      <c r="AO164" s="136"/>
      <c r="AP164" s="136"/>
    </row>
    <row r="165" spans="11:42">
      <c r="K165" s="136"/>
      <c r="L165" s="136"/>
      <c r="M165" s="136"/>
      <c r="N165" s="136"/>
      <c r="O165" s="136"/>
      <c r="P165" s="136"/>
      <c r="Q165" s="137"/>
      <c r="R165" s="136"/>
      <c r="S165" s="136"/>
      <c r="T165" s="136"/>
      <c r="U165" s="136"/>
      <c r="V165" s="136"/>
      <c r="W165" s="136"/>
      <c r="X165" s="136"/>
      <c r="Y165" s="137"/>
      <c r="Z165" s="136"/>
      <c r="AA165" s="136"/>
      <c r="AB165" s="136"/>
      <c r="AC165" s="136"/>
      <c r="AD165" s="136"/>
      <c r="AE165" s="136"/>
      <c r="AF165" s="136"/>
      <c r="AG165" s="137"/>
      <c r="AH165" s="136"/>
      <c r="AI165" s="136"/>
      <c r="AJ165" s="136"/>
      <c r="AK165" s="136"/>
      <c r="AL165" s="136"/>
      <c r="AM165" s="136"/>
      <c r="AN165" s="136"/>
      <c r="AO165" s="136"/>
      <c r="AP165" s="136"/>
    </row>
    <row r="166" spans="11:42">
      <c r="K166" s="136"/>
      <c r="L166" s="136"/>
      <c r="M166" s="136"/>
      <c r="N166" s="136"/>
      <c r="O166" s="136"/>
      <c r="P166" s="136"/>
      <c r="Q166" s="137"/>
      <c r="R166" s="136"/>
      <c r="S166" s="136"/>
      <c r="T166" s="136"/>
      <c r="U166" s="136"/>
      <c r="V166" s="136"/>
      <c r="W166" s="136"/>
      <c r="X166" s="136"/>
      <c r="Y166" s="137"/>
      <c r="Z166" s="136"/>
      <c r="AA166" s="136"/>
      <c r="AB166" s="136"/>
      <c r="AC166" s="136"/>
      <c r="AD166" s="136"/>
      <c r="AE166" s="136"/>
      <c r="AF166" s="136"/>
      <c r="AG166" s="137"/>
      <c r="AH166" s="136"/>
      <c r="AI166" s="136"/>
      <c r="AJ166" s="136"/>
      <c r="AK166" s="136"/>
      <c r="AL166" s="136"/>
      <c r="AM166" s="136"/>
      <c r="AN166" s="136"/>
      <c r="AO166" s="136"/>
      <c r="AP166" s="136"/>
    </row>
    <row r="167" spans="11:42">
      <c r="K167" s="136"/>
      <c r="L167" s="136"/>
      <c r="M167" s="136"/>
      <c r="N167" s="136"/>
      <c r="O167" s="136"/>
      <c r="P167" s="136"/>
      <c r="Q167" s="137"/>
      <c r="R167" s="136"/>
      <c r="S167" s="136"/>
      <c r="T167" s="136"/>
      <c r="U167" s="136"/>
      <c r="V167" s="136"/>
      <c r="W167" s="136"/>
      <c r="X167" s="136"/>
      <c r="Y167" s="137"/>
      <c r="Z167" s="136"/>
      <c r="AA167" s="136"/>
      <c r="AB167" s="136"/>
      <c r="AC167" s="136"/>
      <c r="AD167" s="136"/>
      <c r="AE167" s="136"/>
      <c r="AF167" s="136"/>
      <c r="AG167" s="137"/>
      <c r="AH167" s="136"/>
      <c r="AI167" s="136"/>
      <c r="AJ167" s="136"/>
      <c r="AK167" s="136"/>
      <c r="AL167" s="136"/>
      <c r="AM167" s="136"/>
      <c r="AN167" s="136"/>
      <c r="AO167" s="136"/>
      <c r="AP167" s="136"/>
    </row>
    <row r="168" spans="11:42">
      <c r="K168" s="136"/>
      <c r="L168" s="136"/>
      <c r="M168" s="136"/>
      <c r="N168" s="136"/>
      <c r="O168" s="136"/>
      <c r="P168" s="136"/>
      <c r="Q168" s="137"/>
      <c r="R168" s="136"/>
      <c r="S168" s="136"/>
      <c r="T168" s="136"/>
      <c r="U168" s="136"/>
      <c r="V168" s="136"/>
      <c r="W168" s="136"/>
      <c r="X168" s="136"/>
      <c r="Y168" s="137"/>
      <c r="Z168" s="136"/>
      <c r="AA168" s="136"/>
      <c r="AB168" s="136"/>
      <c r="AC168" s="136"/>
      <c r="AD168" s="136"/>
      <c r="AE168" s="136"/>
      <c r="AF168" s="136"/>
      <c r="AG168" s="137"/>
      <c r="AH168" s="136"/>
      <c r="AI168" s="136"/>
      <c r="AJ168" s="136"/>
      <c r="AK168" s="136"/>
      <c r="AL168" s="136"/>
      <c r="AM168" s="136"/>
      <c r="AN168" s="136"/>
      <c r="AO168" s="136"/>
      <c r="AP168" s="136"/>
    </row>
    <row r="169" spans="11:42">
      <c r="K169" s="136"/>
      <c r="L169" s="136"/>
      <c r="M169" s="136"/>
      <c r="N169" s="136"/>
      <c r="O169" s="136"/>
      <c r="P169" s="136"/>
      <c r="Q169" s="137"/>
      <c r="R169" s="136"/>
      <c r="S169" s="136"/>
      <c r="T169" s="136"/>
      <c r="U169" s="136"/>
      <c r="V169" s="136"/>
      <c r="W169" s="136"/>
      <c r="X169" s="136"/>
      <c r="Y169" s="137"/>
      <c r="Z169" s="136"/>
      <c r="AA169" s="136"/>
      <c r="AB169" s="136"/>
      <c r="AC169" s="136"/>
      <c r="AD169" s="136"/>
      <c r="AE169" s="136"/>
      <c r="AF169" s="136"/>
      <c r="AG169" s="137"/>
      <c r="AH169" s="136"/>
      <c r="AI169" s="136"/>
      <c r="AJ169" s="136"/>
      <c r="AK169" s="136"/>
      <c r="AL169" s="136"/>
      <c r="AM169" s="136"/>
      <c r="AN169" s="136"/>
      <c r="AO169" s="136"/>
      <c r="AP169" s="136"/>
    </row>
    <row r="170" spans="11:42">
      <c r="K170" s="136"/>
      <c r="L170" s="136"/>
      <c r="M170" s="136"/>
      <c r="N170" s="136"/>
      <c r="O170" s="136"/>
      <c r="P170" s="136"/>
      <c r="Q170" s="137"/>
      <c r="R170" s="136"/>
      <c r="S170" s="136"/>
      <c r="T170" s="136"/>
      <c r="U170" s="136"/>
      <c r="V170" s="136"/>
      <c r="W170" s="136"/>
      <c r="X170" s="136"/>
      <c r="Y170" s="137"/>
      <c r="Z170" s="136"/>
      <c r="AA170" s="136"/>
      <c r="AB170" s="136"/>
      <c r="AC170" s="136"/>
      <c r="AD170" s="136"/>
      <c r="AE170" s="136"/>
      <c r="AF170" s="136"/>
      <c r="AG170" s="137"/>
      <c r="AH170" s="136"/>
      <c r="AI170" s="136"/>
      <c r="AJ170" s="136"/>
      <c r="AK170" s="136"/>
      <c r="AL170" s="136"/>
      <c r="AM170" s="136"/>
      <c r="AN170" s="136"/>
      <c r="AO170" s="136"/>
      <c r="AP170" s="136"/>
    </row>
    <row r="171" spans="11:42">
      <c r="K171" s="136"/>
      <c r="L171" s="136"/>
      <c r="M171" s="136"/>
      <c r="N171" s="136"/>
      <c r="O171" s="136"/>
      <c r="P171" s="136"/>
      <c r="Q171" s="137"/>
      <c r="R171" s="136"/>
      <c r="S171" s="136"/>
      <c r="T171" s="136"/>
      <c r="U171" s="136"/>
      <c r="V171" s="136"/>
      <c r="W171" s="136"/>
      <c r="X171" s="136"/>
      <c r="Y171" s="137"/>
      <c r="Z171" s="136"/>
      <c r="AA171" s="136"/>
      <c r="AB171" s="136"/>
      <c r="AC171" s="136"/>
      <c r="AD171" s="136"/>
      <c r="AE171" s="136"/>
      <c r="AF171" s="136"/>
      <c r="AG171" s="137"/>
      <c r="AH171" s="136"/>
      <c r="AI171" s="136"/>
      <c r="AJ171" s="136"/>
      <c r="AK171" s="136"/>
      <c r="AL171" s="136"/>
      <c r="AM171" s="136"/>
      <c r="AN171" s="136"/>
      <c r="AO171" s="136"/>
      <c r="AP171" s="136"/>
    </row>
    <row r="172" spans="11:42">
      <c r="K172" s="136"/>
      <c r="L172" s="136"/>
      <c r="M172" s="136"/>
      <c r="N172" s="136"/>
      <c r="O172" s="136"/>
      <c r="P172" s="136"/>
      <c r="Q172" s="137"/>
      <c r="R172" s="136"/>
      <c r="S172" s="136"/>
      <c r="T172" s="136"/>
      <c r="U172" s="136"/>
      <c r="V172" s="136"/>
      <c r="W172" s="136"/>
      <c r="X172" s="136"/>
      <c r="Y172" s="137"/>
      <c r="Z172" s="136"/>
      <c r="AA172" s="136"/>
      <c r="AB172" s="136"/>
      <c r="AC172" s="136"/>
      <c r="AD172" s="136"/>
      <c r="AE172" s="136"/>
      <c r="AF172" s="136"/>
      <c r="AG172" s="137"/>
      <c r="AH172" s="136"/>
      <c r="AI172" s="136"/>
      <c r="AJ172" s="136"/>
      <c r="AK172" s="136"/>
      <c r="AL172" s="136"/>
      <c r="AM172" s="136"/>
      <c r="AN172" s="136"/>
      <c r="AO172" s="136"/>
      <c r="AP172" s="136"/>
    </row>
    <row r="173" spans="11:42">
      <c r="K173" s="136"/>
      <c r="L173" s="136"/>
      <c r="M173" s="136"/>
      <c r="N173" s="136"/>
      <c r="O173" s="136"/>
      <c r="P173" s="136"/>
      <c r="Q173" s="137"/>
      <c r="R173" s="136"/>
      <c r="S173" s="136"/>
      <c r="T173" s="136"/>
      <c r="U173" s="136"/>
      <c r="V173" s="136"/>
      <c r="W173" s="136"/>
      <c r="X173" s="136"/>
      <c r="Y173" s="137"/>
      <c r="Z173" s="136"/>
      <c r="AA173" s="136"/>
      <c r="AB173" s="136"/>
      <c r="AC173" s="136"/>
      <c r="AD173" s="136"/>
      <c r="AE173" s="136"/>
      <c r="AF173" s="136"/>
      <c r="AG173" s="137"/>
      <c r="AH173" s="136"/>
      <c r="AI173" s="136"/>
      <c r="AJ173" s="136"/>
      <c r="AK173" s="136"/>
      <c r="AL173" s="136"/>
      <c r="AM173" s="136"/>
      <c r="AN173" s="136"/>
      <c r="AO173" s="136"/>
      <c r="AP173" s="136"/>
    </row>
    <row r="174" spans="11:42">
      <c r="K174" s="136"/>
      <c r="L174" s="136"/>
      <c r="M174" s="136"/>
      <c r="N174" s="136"/>
      <c r="O174" s="136"/>
      <c r="P174" s="136"/>
      <c r="Q174" s="137"/>
      <c r="R174" s="136"/>
      <c r="S174" s="136"/>
      <c r="T174" s="136"/>
      <c r="U174" s="136"/>
      <c r="V174" s="136"/>
      <c r="W174" s="136"/>
      <c r="X174" s="136"/>
      <c r="Y174" s="137"/>
      <c r="Z174" s="136"/>
      <c r="AA174" s="136"/>
      <c r="AB174" s="136"/>
      <c r="AC174" s="136"/>
      <c r="AD174" s="136"/>
      <c r="AE174" s="136"/>
      <c r="AF174" s="136"/>
      <c r="AG174" s="137"/>
      <c r="AH174" s="136"/>
      <c r="AI174" s="136"/>
      <c r="AJ174" s="136"/>
      <c r="AK174" s="136"/>
      <c r="AL174" s="136"/>
      <c r="AM174" s="136"/>
      <c r="AN174" s="136"/>
      <c r="AO174" s="136"/>
      <c r="AP174" s="136"/>
    </row>
    <row r="175" spans="11:42">
      <c r="K175" s="136"/>
      <c r="L175" s="136"/>
      <c r="M175" s="136"/>
      <c r="N175" s="136"/>
      <c r="O175" s="136"/>
      <c r="P175" s="136"/>
      <c r="Q175" s="137"/>
      <c r="R175" s="136"/>
      <c r="S175" s="136"/>
      <c r="T175" s="136"/>
      <c r="U175" s="136"/>
      <c r="V175" s="136"/>
      <c r="W175" s="136"/>
      <c r="X175" s="136"/>
      <c r="Y175" s="137"/>
      <c r="Z175" s="136"/>
      <c r="AA175" s="136"/>
      <c r="AB175" s="136"/>
      <c r="AC175" s="136"/>
      <c r="AD175" s="136"/>
      <c r="AE175" s="136"/>
      <c r="AF175" s="136"/>
      <c r="AG175" s="137"/>
      <c r="AH175" s="136"/>
      <c r="AI175" s="136"/>
      <c r="AJ175" s="136"/>
      <c r="AK175" s="136"/>
      <c r="AL175" s="136"/>
      <c r="AM175" s="136"/>
      <c r="AN175" s="136"/>
      <c r="AO175" s="136"/>
      <c r="AP175" s="136"/>
    </row>
    <row r="176" spans="11:42">
      <c r="K176" s="136"/>
      <c r="L176" s="136"/>
      <c r="M176" s="136"/>
      <c r="N176" s="136"/>
      <c r="O176" s="136"/>
      <c r="P176" s="136"/>
      <c r="Q176" s="137"/>
      <c r="R176" s="136"/>
      <c r="S176" s="136"/>
      <c r="T176" s="136"/>
      <c r="U176" s="136"/>
      <c r="V176" s="136"/>
      <c r="W176" s="136"/>
      <c r="X176" s="136"/>
      <c r="Y176" s="137"/>
      <c r="Z176" s="136"/>
      <c r="AA176" s="136"/>
      <c r="AB176" s="136"/>
      <c r="AC176" s="136"/>
      <c r="AD176" s="136"/>
      <c r="AE176" s="136"/>
      <c r="AF176" s="136"/>
      <c r="AG176" s="137"/>
      <c r="AH176" s="136"/>
      <c r="AI176" s="136"/>
      <c r="AJ176" s="136"/>
      <c r="AK176" s="136"/>
      <c r="AL176" s="136"/>
      <c r="AM176" s="136"/>
      <c r="AN176" s="136"/>
      <c r="AO176" s="136"/>
      <c r="AP176" s="136"/>
    </row>
    <row r="177" spans="11:42">
      <c r="K177" s="136"/>
      <c r="L177" s="136"/>
      <c r="M177" s="136"/>
      <c r="N177" s="136"/>
      <c r="O177" s="136"/>
      <c r="P177" s="136"/>
      <c r="Q177" s="137"/>
      <c r="R177" s="136"/>
      <c r="S177" s="136"/>
      <c r="T177" s="136"/>
      <c r="U177" s="136"/>
      <c r="V177" s="136"/>
      <c r="W177" s="136"/>
      <c r="X177" s="136"/>
      <c r="Y177" s="137"/>
      <c r="Z177" s="136"/>
      <c r="AA177" s="136"/>
      <c r="AB177" s="136"/>
      <c r="AC177" s="136"/>
      <c r="AD177" s="136"/>
      <c r="AE177" s="136"/>
      <c r="AF177" s="136"/>
      <c r="AG177" s="137"/>
      <c r="AH177" s="136"/>
      <c r="AI177" s="136"/>
      <c r="AJ177" s="136"/>
      <c r="AK177" s="136"/>
      <c r="AL177" s="136"/>
      <c r="AM177" s="136"/>
      <c r="AN177" s="136"/>
      <c r="AO177" s="136"/>
      <c r="AP177" s="136"/>
    </row>
    <row r="178" spans="11:42">
      <c r="K178" s="136"/>
      <c r="L178" s="136"/>
      <c r="M178" s="136"/>
      <c r="N178" s="136"/>
      <c r="O178" s="136"/>
      <c r="P178" s="136"/>
      <c r="Q178" s="137"/>
      <c r="R178" s="136"/>
      <c r="S178" s="136"/>
      <c r="T178" s="136"/>
      <c r="U178" s="136"/>
      <c r="V178" s="136"/>
      <c r="W178" s="136"/>
      <c r="X178" s="136"/>
      <c r="Y178" s="137"/>
      <c r="Z178" s="136"/>
      <c r="AA178" s="136"/>
      <c r="AB178" s="136"/>
      <c r="AC178" s="136"/>
      <c r="AD178" s="136"/>
      <c r="AE178" s="136"/>
      <c r="AF178" s="136"/>
      <c r="AG178" s="137"/>
      <c r="AH178" s="136"/>
      <c r="AI178" s="136"/>
      <c r="AJ178" s="136"/>
      <c r="AK178" s="136"/>
      <c r="AL178" s="136"/>
      <c r="AM178" s="136"/>
      <c r="AN178" s="136"/>
      <c r="AO178" s="136"/>
      <c r="AP178" s="136"/>
    </row>
    <row r="179" spans="11:42">
      <c r="K179" s="136"/>
      <c r="L179" s="136"/>
      <c r="M179" s="136"/>
      <c r="N179" s="136"/>
      <c r="O179" s="136"/>
      <c r="P179" s="136"/>
      <c r="Q179" s="137"/>
      <c r="R179" s="136"/>
      <c r="S179" s="136"/>
      <c r="T179" s="136"/>
      <c r="U179" s="136"/>
      <c r="V179" s="136"/>
      <c r="W179" s="136"/>
      <c r="X179" s="136"/>
      <c r="Y179" s="137"/>
      <c r="Z179" s="136"/>
      <c r="AA179" s="136"/>
      <c r="AB179" s="136"/>
      <c r="AC179" s="136"/>
      <c r="AD179" s="136"/>
      <c r="AE179" s="136"/>
      <c r="AF179" s="136"/>
      <c r="AG179" s="137"/>
      <c r="AH179" s="136"/>
      <c r="AI179" s="136"/>
      <c r="AJ179" s="136"/>
      <c r="AK179" s="136"/>
      <c r="AL179" s="136"/>
      <c r="AM179" s="136"/>
      <c r="AN179" s="136"/>
      <c r="AO179" s="136"/>
      <c r="AP179" s="136"/>
    </row>
    <row r="180" spans="11:42">
      <c r="K180" s="136"/>
      <c r="L180" s="136"/>
      <c r="M180" s="136"/>
      <c r="N180" s="136"/>
      <c r="O180" s="136"/>
      <c r="P180" s="136"/>
      <c r="Q180" s="137"/>
      <c r="R180" s="136"/>
      <c r="S180" s="136"/>
      <c r="T180" s="136"/>
      <c r="U180" s="136"/>
      <c r="V180" s="136"/>
      <c r="W180" s="136"/>
      <c r="X180" s="136"/>
      <c r="Y180" s="137"/>
      <c r="Z180" s="136"/>
      <c r="AA180" s="136"/>
      <c r="AB180" s="136"/>
      <c r="AC180" s="136"/>
      <c r="AD180" s="136"/>
      <c r="AE180" s="136"/>
      <c r="AF180" s="136"/>
      <c r="AG180" s="137"/>
      <c r="AH180" s="136"/>
      <c r="AI180" s="136"/>
      <c r="AJ180" s="136"/>
      <c r="AK180" s="136"/>
      <c r="AL180" s="136"/>
      <c r="AM180" s="136"/>
      <c r="AN180" s="136"/>
      <c r="AO180" s="136"/>
      <c r="AP180" s="136"/>
    </row>
    <row r="181" spans="11:42">
      <c r="K181" s="136"/>
      <c r="L181" s="136"/>
      <c r="M181" s="136"/>
      <c r="N181" s="136"/>
      <c r="O181" s="136"/>
      <c r="P181" s="136"/>
      <c r="Q181" s="137"/>
      <c r="R181" s="136"/>
      <c r="S181" s="136"/>
      <c r="T181" s="136"/>
      <c r="U181" s="136"/>
      <c r="V181" s="136"/>
      <c r="W181" s="136"/>
      <c r="X181" s="136"/>
      <c r="Y181" s="137"/>
      <c r="Z181" s="136"/>
      <c r="AA181" s="136"/>
      <c r="AB181" s="136"/>
      <c r="AC181" s="136"/>
      <c r="AD181" s="136"/>
      <c r="AE181" s="136"/>
      <c r="AF181" s="136"/>
      <c r="AG181" s="137"/>
      <c r="AH181" s="136"/>
      <c r="AI181" s="136"/>
      <c r="AJ181" s="136"/>
      <c r="AK181" s="136"/>
      <c r="AL181" s="136"/>
      <c r="AM181" s="136"/>
      <c r="AN181" s="136"/>
      <c r="AO181" s="136"/>
      <c r="AP181" s="136"/>
    </row>
    <row r="182" spans="11:42">
      <c r="K182" s="136"/>
      <c r="L182" s="136"/>
      <c r="M182" s="136"/>
      <c r="N182" s="136"/>
      <c r="O182" s="136"/>
      <c r="P182" s="136"/>
      <c r="Q182" s="137"/>
      <c r="R182" s="136"/>
      <c r="S182" s="136"/>
      <c r="T182" s="136"/>
      <c r="U182" s="136"/>
      <c r="V182" s="136"/>
      <c r="W182" s="136"/>
      <c r="X182" s="136"/>
      <c r="Y182" s="137"/>
      <c r="Z182" s="136"/>
      <c r="AA182" s="136"/>
      <c r="AB182" s="136"/>
      <c r="AC182" s="136"/>
      <c r="AD182" s="136"/>
      <c r="AE182" s="136"/>
      <c r="AF182" s="136"/>
      <c r="AG182" s="137"/>
      <c r="AH182" s="136"/>
      <c r="AI182" s="136"/>
      <c r="AJ182" s="136"/>
      <c r="AK182" s="136"/>
      <c r="AL182" s="136"/>
      <c r="AM182" s="136"/>
      <c r="AN182" s="136"/>
      <c r="AO182" s="136"/>
      <c r="AP182" s="136"/>
    </row>
    <row r="183" spans="11:42">
      <c r="K183" s="136"/>
      <c r="L183" s="136"/>
      <c r="M183" s="136"/>
      <c r="N183" s="136"/>
      <c r="O183" s="136"/>
      <c r="P183" s="136"/>
      <c r="Q183" s="137"/>
      <c r="R183" s="136"/>
      <c r="S183" s="136"/>
      <c r="T183" s="136"/>
      <c r="U183" s="136"/>
      <c r="V183" s="136"/>
      <c r="W183" s="136"/>
      <c r="X183" s="136"/>
      <c r="Y183" s="137"/>
      <c r="Z183" s="136"/>
      <c r="AA183" s="136"/>
      <c r="AB183" s="136"/>
      <c r="AC183" s="136"/>
      <c r="AD183" s="136"/>
      <c r="AE183" s="136"/>
      <c r="AF183" s="136"/>
      <c r="AG183" s="137"/>
      <c r="AH183" s="136"/>
      <c r="AI183" s="136"/>
      <c r="AJ183" s="136"/>
      <c r="AK183" s="136"/>
      <c r="AL183" s="136"/>
      <c r="AM183" s="136"/>
      <c r="AN183" s="136"/>
      <c r="AO183" s="136"/>
      <c r="AP183" s="136"/>
    </row>
    <row r="184" spans="11:42">
      <c r="K184" s="136"/>
      <c r="L184" s="136"/>
      <c r="M184" s="136"/>
      <c r="N184" s="136"/>
      <c r="O184" s="136"/>
      <c r="P184" s="136"/>
      <c r="Q184" s="137"/>
      <c r="R184" s="136"/>
      <c r="S184" s="136"/>
      <c r="T184" s="136"/>
      <c r="U184" s="136"/>
      <c r="V184" s="136"/>
      <c r="W184" s="136"/>
      <c r="X184" s="136"/>
      <c r="Y184" s="137"/>
      <c r="Z184" s="136"/>
      <c r="AA184" s="136"/>
      <c r="AB184" s="136"/>
      <c r="AC184" s="136"/>
      <c r="AD184" s="136"/>
      <c r="AE184" s="136"/>
      <c r="AF184" s="136"/>
      <c r="AG184" s="137"/>
      <c r="AH184" s="136"/>
      <c r="AI184" s="136"/>
      <c r="AJ184" s="136"/>
      <c r="AK184" s="136"/>
      <c r="AL184" s="136"/>
      <c r="AM184" s="136"/>
      <c r="AN184" s="136"/>
      <c r="AO184" s="136"/>
      <c r="AP184" s="136"/>
    </row>
    <row r="185" spans="11:42">
      <c r="K185" s="136"/>
      <c r="L185" s="136"/>
      <c r="M185" s="136"/>
      <c r="N185" s="136"/>
      <c r="O185" s="136"/>
      <c r="P185" s="136"/>
      <c r="Q185" s="137"/>
      <c r="R185" s="136"/>
      <c r="S185" s="136"/>
      <c r="T185" s="136"/>
      <c r="U185" s="136"/>
      <c r="V185" s="136"/>
      <c r="W185" s="136"/>
      <c r="X185" s="136"/>
      <c r="Y185" s="137"/>
      <c r="Z185" s="136"/>
      <c r="AA185" s="136"/>
      <c r="AB185" s="136"/>
      <c r="AC185" s="136"/>
      <c r="AD185" s="136"/>
      <c r="AE185" s="136"/>
      <c r="AF185" s="136"/>
      <c r="AG185" s="137"/>
      <c r="AH185" s="136"/>
      <c r="AI185" s="136"/>
      <c r="AJ185" s="136"/>
      <c r="AK185" s="136"/>
      <c r="AL185" s="136"/>
      <c r="AM185" s="136"/>
      <c r="AN185" s="136"/>
      <c r="AO185" s="136"/>
      <c r="AP185" s="136"/>
    </row>
    <row r="186" spans="11:42">
      <c r="K186" s="136"/>
      <c r="L186" s="136"/>
      <c r="M186" s="136"/>
      <c r="N186" s="136"/>
      <c r="O186" s="136"/>
      <c r="P186" s="136"/>
      <c r="Q186" s="137"/>
      <c r="R186" s="136"/>
      <c r="S186" s="136"/>
      <c r="T186" s="136"/>
      <c r="U186" s="136"/>
      <c r="V186" s="136"/>
      <c r="W186" s="136"/>
      <c r="X186" s="136"/>
      <c r="Y186" s="137"/>
      <c r="Z186" s="136"/>
      <c r="AA186" s="136"/>
      <c r="AB186" s="136"/>
      <c r="AC186" s="136"/>
      <c r="AD186" s="136"/>
      <c r="AE186" s="136"/>
      <c r="AF186" s="136"/>
      <c r="AG186" s="137"/>
      <c r="AH186" s="136"/>
      <c r="AI186" s="136"/>
      <c r="AJ186" s="136"/>
      <c r="AK186" s="136"/>
      <c r="AL186" s="136"/>
      <c r="AM186" s="136"/>
      <c r="AN186" s="136"/>
      <c r="AO186" s="136"/>
      <c r="AP186" s="136"/>
    </row>
    <row r="187" spans="11:42">
      <c r="K187" s="136"/>
      <c r="L187" s="136"/>
      <c r="M187" s="136"/>
      <c r="N187" s="136"/>
      <c r="O187" s="136"/>
      <c r="P187" s="136"/>
      <c r="Q187" s="137"/>
      <c r="R187" s="136"/>
      <c r="S187" s="136"/>
      <c r="T187" s="136"/>
      <c r="U187" s="136"/>
      <c r="V187" s="136"/>
      <c r="W187" s="136"/>
      <c r="X187" s="136"/>
      <c r="Y187" s="137"/>
      <c r="Z187" s="136"/>
      <c r="AA187" s="136"/>
      <c r="AB187" s="136"/>
      <c r="AC187" s="136"/>
      <c r="AD187" s="136"/>
      <c r="AE187" s="136"/>
      <c r="AF187" s="136"/>
      <c r="AG187" s="137"/>
      <c r="AH187" s="136"/>
      <c r="AI187" s="136"/>
      <c r="AJ187" s="136"/>
      <c r="AK187" s="136"/>
      <c r="AL187" s="136"/>
      <c r="AM187" s="136"/>
      <c r="AN187" s="136"/>
      <c r="AO187" s="136"/>
      <c r="AP187" s="136"/>
    </row>
    <row r="188" spans="11:42">
      <c r="K188" s="136"/>
      <c r="L188" s="136"/>
      <c r="M188" s="136"/>
      <c r="N188" s="136"/>
      <c r="O188" s="136"/>
      <c r="P188" s="136"/>
      <c r="Q188" s="137"/>
      <c r="R188" s="136"/>
      <c r="S188" s="136"/>
      <c r="T188" s="136"/>
      <c r="U188" s="136"/>
      <c r="V188" s="136"/>
      <c r="W188" s="136"/>
      <c r="X188" s="136"/>
      <c r="Y188" s="137"/>
      <c r="Z188" s="136"/>
      <c r="AA188" s="136"/>
      <c r="AB188" s="136"/>
      <c r="AC188" s="136"/>
      <c r="AD188" s="136"/>
      <c r="AE188" s="136"/>
      <c r="AF188" s="136"/>
      <c r="AG188" s="137"/>
      <c r="AH188" s="136"/>
      <c r="AI188" s="136"/>
      <c r="AJ188" s="136"/>
      <c r="AK188" s="136"/>
      <c r="AL188" s="136"/>
      <c r="AM188" s="136"/>
      <c r="AN188" s="136"/>
      <c r="AO188" s="136"/>
      <c r="AP188" s="136"/>
    </row>
    <row r="189" spans="11:42">
      <c r="K189" s="136"/>
      <c r="L189" s="136"/>
      <c r="M189" s="136"/>
      <c r="N189" s="136"/>
      <c r="O189" s="136"/>
      <c r="P189" s="136"/>
      <c r="Q189" s="137"/>
      <c r="R189" s="136"/>
      <c r="S189" s="136"/>
      <c r="T189" s="136"/>
      <c r="U189" s="136"/>
      <c r="V189" s="136"/>
      <c r="W189" s="136"/>
      <c r="X189" s="136"/>
      <c r="Y189" s="137"/>
      <c r="Z189" s="136"/>
      <c r="AA189" s="136"/>
      <c r="AB189" s="136"/>
      <c r="AC189" s="136"/>
      <c r="AD189" s="136"/>
      <c r="AE189" s="136"/>
      <c r="AF189" s="136"/>
      <c r="AG189" s="137"/>
      <c r="AH189" s="136"/>
      <c r="AI189" s="136"/>
      <c r="AJ189" s="136"/>
      <c r="AK189" s="136"/>
      <c r="AL189" s="136"/>
      <c r="AM189" s="136"/>
      <c r="AN189" s="136"/>
      <c r="AO189" s="136"/>
      <c r="AP189" s="136"/>
    </row>
    <row r="190" spans="11:42">
      <c r="K190" s="136"/>
      <c r="L190" s="136"/>
      <c r="M190" s="136"/>
      <c r="N190" s="136"/>
      <c r="O190" s="136"/>
      <c r="P190" s="136"/>
      <c r="Q190" s="137"/>
      <c r="R190" s="136"/>
      <c r="S190" s="136"/>
      <c r="T190" s="136"/>
      <c r="U190" s="136"/>
      <c r="V190" s="136"/>
      <c r="W190" s="136"/>
      <c r="X190" s="136"/>
      <c r="Y190" s="137"/>
      <c r="Z190" s="136"/>
      <c r="AA190" s="136"/>
      <c r="AB190" s="136"/>
      <c r="AC190" s="136"/>
      <c r="AD190" s="136"/>
      <c r="AE190" s="136"/>
      <c r="AF190" s="136"/>
      <c r="AG190" s="137"/>
      <c r="AH190" s="136"/>
      <c r="AI190" s="136"/>
      <c r="AJ190" s="136"/>
      <c r="AK190" s="136"/>
      <c r="AL190" s="136"/>
      <c r="AM190" s="136"/>
      <c r="AN190" s="136"/>
      <c r="AO190" s="136"/>
      <c r="AP190" s="136"/>
    </row>
    <row r="191" spans="11:42">
      <c r="K191" s="136"/>
      <c r="L191" s="136"/>
      <c r="M191" s="136"/>
      <c r="N191" s="136"/>
      <c r="O191" s="136"/>
      <c r="P191" s="136"/>
      <c r="Q191" s="137"/>
      <c r="R191" s="136"/>
      <c r="S191" s="136"/>
      <c r="T191" s="136"/>
      <c r="U191" s="136"/>
      <c r="V191" s="136"/>
      <c r="W191" s="136"/>
      <c r="X191" s="136"/>
      <c r="Y191" s="137"/>
      <c r="Z191" s="136"/>
      <c r="AA191" s="136"/>
      <c r="AB191" s="136"/>
      <c r="AC191" s="136"/>
      <c r="AD191" s="136"/>
      <c r="AE191" s="136"/>
      <c r="AF191" s="136"/>
      <c r="AG191" s="137"/>
      <c r="AH191" s="136"/>
      <c r="AI191" s="136"/>
      <c r="AJ191" s="136"/>
      <c r="AK191" s="136"/>
      <c r="AL191" s="136"/>
      <c r="AM191" s="136"/>
      <c r="AN191" s="136"/>
      <c r="AO191" s="136"/>
      <c r="AP191" s="136"/>
    </row>
    <row r="192" spans="11:42">
      <c r="K192" s="136"/>
      <c r="L192" s="136"/>
      <c r="M192" s="136"/>
      <c r="N192" s="136"/>
      <c r="O192" s="136"/>
      <c r="P192" s="136"/>
      <c r="Q192" s="137"/>
      <c r="R192" s="136"/>
      <c r="S192" s="136"/>
      <c r="T192" s="136"/>
      <c r="U192" s="136"/>
      <c r="V192" s="136"/>
      <c r="W192" s="136"/>
      <c r="X192" s="136"/>
      <c r="Y192" s="137"/>
      <c r="Z192" s="136"/>
      <c r="AA192" s="136"/>
      <c r="AB192" s="136"/>
      <c r="AC192" s="136"/>
      <c r="AD192" s="136"/>
      <c r="AE192" s="136"/>
      <c r="AF192" s="136"/>
      <c r="AG192" s="137"/>
      <c r="AH192" s="136"/>
      <c r="AI192" s="136"/>
      <c r="AJ192" s="136"/>
      <c r="AK192" s="136"/>
      <c r="AL192" s="136"/>
      <c r="AM192" s="136"/>
      <c r="AN192" s="136"/>
      <c r="AO192" s="136"/>
      <c r="AP192" s="136"/>
    </row>
    <row r="193" spans="11:42">
      <c r="K193" s="136"/>
      <c r="L193" s="136"/>
      <c r="M193" s="136"/>
      <c r="N193" s="136"/>
      <c r="O193" s="136"/>
      <c r="P193" s="136"/>
      <c r="Q193" s="137"/>
      <c r="R193" s="136"/>
      <c r="S193" s="136"/>
      <c r="T193" s="136"/>
      <c r="U193" s="136"/>
      <c r="V193" s="136"/>
      <c r="W193" s="136"/>
      <c r="X193" s="136"/>
      <c r="Y193" s="137"/>
      <c r="Z193" s="136"/>
      <c r="AA193" s="136"/>
      <c r="AB193" s="136"/>
      <c r="AC193" s="136"/>
      <c r="AD193" s="136"/>
      <c r="AE193" s="136"/>
      <c r="AF193" s="136"/>
      <c r="AG193" s="137"/>
      <c r="AH193" s="136"/>
      <c r="AI193" s="136"/>
      <c r="AJ193" s="136"/>
      <c r="AK193" s="136"/>
      <c r="AL193" s="136"/>
      <c r="AM193" s="136"/>
      <c r="AN193" s="136"/>
      <c r="AO193" s="136"/>
      <c r="AP193" s="136"/>
    </row>
    <row r="194" spans="11:42">
      <c r="K194" s="136"/>
      <c r="L194" s="136"/>
      <c r="M194" s="136"/>
      <c r="N194" s="136"/>
      <c r="O194" s="136"/>
      <c r="P194" s="136"/>
      <c r="Q194" s="137"/>
      <c r="R194" s="136"/>
      <c r="S194" s="136"/>
      <c r="T194" s="136"/>
      <c r="U194" s="136"/>
      <c r="V194" s="136"/>
      <c r="W194" s="136"/>
      <c r="X194" s="136"/>
      <c r="Y194" s="137"/>
      <c r="Z194" s="136"/>
      <c r="AA194" s="136"/>
      <c r="AB194" s="136"/>
      <c r="AC194" s="136"/>
      <c r="AD194" s="136"/>
      <c r="AE194" s="136"/>
      <c r="AF194" s="136"/>
      <c r="AG194" s="137"/>
      <c r="AH194" s="136"/>
      <c r="AI194" s="136"/>
      <c r="AJ194" s="136"/>
      <c r="AK194" s="136"/>
      <c r="AL194" s="136"/>
      <c r="AM194" s="136"/>
      <c r="AN194" s="136"/>
      <c r="AO194" s="136"/>
      <c r="AP194" s="136"/>
    </row>
    <row r="195" spans="11:42">
      <c r="K195" s="136"/>
      <c r="L195" s="136"/>
      <c r="M195" s="136"/>
      <c r="N195" s="136"/>
      <c r="O195" s="136"/>
      <c r="P195" s="136"/>
      <c r="Q195" s="137"/>
      <c r="R195" s="136"/>
      <c r="S195" s="136"/>
      <c r="T195" s="136"/>
      <c r="U195" s="136"/>
      <c r="V195" s="136"/>
      <c r="W195" s="136"/>
      <c r="X195" s="136"/>
      <c r="Y195" s="137"/>
      <c r="Z195" s="136"/>
      <c r="AA195" s="136"/>
      <c r="AB195" s="136"/>
      <c r="AC195" s="136"/>
      <c r="AD195" s="136"/>
      <c r="AE195" s="136"/>
      <c r="AF195" s="136"/>
      <c r="AG195" s="137"/>
      <c r="AH195" s="136"/>
      <c r="AI195" s="136"/>
      <c r="AJ195" s="136"/>
      <c r="AK195" s="136"/>
      <c r="AL195" s="136"/>
      <c r="AM195" s="136"/>
      <c r="AN195" s="136"/>
      <c r="AO195" s="136"/>
      <c r="AP195" s="136"/>
    </row>
    <row r="196" spans="11:42">
      <c r="K196" s="136"/>
      <c r="L196" s="136"/>
      <c r="M196" s="136"/>
      <c r="N196" s="136"/>
      <c r="O196" s="136"/>
      <c r="P196" s="136"/>
      <c r="Q196" s="137"/>
      <c r="R196" s="136"/>
      <c r="S196" s="136"/>
      <c r="T196" s="136"/>
      <c r="U196" s="136"/>
      <c r="V196" s="136"/>
      <c r="W196" s="136"/>
      <c r="X196" s="136"/>
      <c r="Y196" s="137"/>
      <c r="Z196" s="136"/>
      <c r="AA196" s="136"/>
      <c r="AB196" s="136"/>
      <c r="AC196" s="136"/>
      <c r="AD196" s="136"/>
      <c r="AE196" s="136"/>
      <c r="AF196" s="136"/>
      <c r="AG196" s="137"/>
      <c r="AH196" s="136"/>
      <c r="AI196" s="136"/>
      <c r="AJ196" s="136"/>
      <c r="AK196" s="136"/>
      <c r="AL196" s="136"/>
      <c r="AM196" s="136"/>
      <c r="AN196" s="136"/>
      <c r="AO196" s="136"/>
      <c r="AP196" s="136"/>
    </row>
    <row r="197" spans="11:42">
      <c r="K197" s="136"/>
      <c r="L197" s="136"/>
      <c r="M197" s="136"/>
      <c r="N197" s="136"/>
      <c r="O197" s="136"/>
      <c r="P197" s="136"/>
      <c r="Q197" s="137"/>
      <c r="R197" s="136"/>
      <c r="S197" s="136"/>
      <c r="T197" s="136"/>
      <c r="U197" s="136"/>
      <c r="V197" s="136"/>
      <c r="W197" s="136"/>
      <c r="X197" s="136"/>
      <c r="Y197" s="137"/>
      <c r="Z197" s="136"/>
      <c r="AA197" s="136"/>
      <c r="AB197" s="136"/>
      <c r="AC197" s="136"/>
      <c r="AD197" s="136"/>
      <c r="AE197" s="136"/>
      <c r="AF197" s="136"/>
      <c r="AG197" s="137"/>
      <c r="AH197" s="136"/>
      <c r="AI197" s="136"/>
      <c r="AJ197" s="136"/>
      <c r="AK197" s="136"/>
      <c r="AL197" s="136"/>
      <c r="AM197" s="136"/>
      <c r="AN197" s="136"/>
      <c r="AO197" s="136"/>
      <c r="AP197" s="136"/>
    </row>
    <row r="198" spans="11:42">
      <c r="K198" s="136"/>
      <c r="L198" s="136"/>
      <c r="M198" s="136"/>
      <c r="N198" s="136"/>
      <c r="O198" s="136"/>
      <c r="P198" s="136"/>
      <c r="Q198" s="137"/>
      <c r="R198" s="136"/>
      <c r="S198" s="136"/>
      <c r="T198" s="136"/>
      <c r="U198" s="136"/>
      <c r="V198" s="136"/>
      <c r="W198" s="136"/>
      <c r="X198" s="136"/>
      <c r="Y198" s="137"/>
      <c r="Z198" s="136"/>
      <c r="AA198" s="136"/>
      <c r="AB198" s="136"/>
      <c r="AC198" s="136"/>
      <c r="AD198" s="136"/>
      <c r="AE198" s="136"/>
      <c r="AF198" s="136"/>
      <c r="AG198" s="137"/>
      <c r="AH198" s="136"/>
      <c r="AI198" s="136"/>
      <c r="AJ198" s="136"/>
      <c r="AK198" s="136"/>
      <c r="AL198" s="136"/>
      <c r="AM198" s="136"/>
      <c r="AN198" s="136"/>
      <c r="AO198" s="136"/>
      <c r="AP198" s="136"/>
    </row>
    <row r="199" spans="11:42">
      <c r="K199" s="136"/>
      <c r="L199" s="136"/>
      <c r="M199" s="136"/>
      <c r="N199" s="136"/>
      <c r="O199" s="136"/>
      <c r="P199" s="136"/>
      <c r="Q199" s="137"/>
      <c r="R199" s="136"/>
      <c r="S199" s="136"/>
      <c r="T199" s="136"/>
      <c r="U199" s="136"/>
      <c r="V199" s="136"/>
      <c r="W199" s="136"/>
      <c r="X199" s="136"/>
      <c r="Y199" s="137"/>
      <c r="Z199" s="136"/>
      <c r="AA199" s="136"/>
      <c r="AB199" s="136"/>
      <c r="AC199" s="136"/>
      <c r="AD199" s="136"/>
      <c r="AE199" s="136"/>
      <c r="AF199" s="136"/>
      <c r="AG199" s="137"/>
      <c r="AH199" s="136"/>
      <c r="AI199" s="136"/>
      <c r="AJ199" s="136"/>
      <c r="AK199" s="136"/>
      <c r="AL199" s="136"/>
      <c r="AM199" s="136"/>
      <c r="AN199" s="136"/>
      <c r="AO199" s="136"/>
      <c r="AP199" s="136"/>
    </row>
    <row r="200" spans="11:42">
      <c r="K200" s="136"/>
      <c r="L200" s="136"/>
      <c r="M200" s="136"/>
      <c r="N200" s="136"/>
      <c r="O200" s="136"/>
      <c r="P200" s="136"/>
      <c r="Q200" s="137"/>
      <c r="R200" s="136"/>
      <c r="S200" s="136"/>
      <c r="T200" s="136"/>
      <c r="U200" s="136"/>
      <c r="V200" s="136"/>
      <c r="W200" s="136"/>
      <c r="X200" s="136"/>
      <c r="Y200" s="137"/>
      <c r="Z200" s="136"/>
      <c r="AA200" s="136"/>
      <c r="AB200" s="136"/>
      <c r="AC200" s="136"/>
      <c r="AD200" s="136"/>
      <c r="AE200" s="136"/>
      <c r="AF200" s="136"/>
      <c r="AG200" s="137"/>
      <c r="AH200" s="136"/>
      <c r="AI200" s="136"/>
      <c r="AJ200" s="136"/>
      <c r="AK200" s="136"/>
      <c r="AL200" s="136"/>
      <c r="AM200" s="136"/>
      <c r="AN200" s="136"/>
      <c r="AO200" s="136"/>
      <c r="AP200" s="136"/>
    </row>
    <row r="201" spans="11:42">
      <c r="K201" s="136"/>
      <c r="L201" s="136"/>
      <c r="M201" s="136"/>
      <c r="N201" s="136"/>
      <c r="O201" s="136"/>
      <c r="P201" s="136"/>
      <c r="Q201" s="137"/>
      <c r="R201" s="136"/>
      <c r="S201" s="136"/>
      <c r="T201" s="136"/>
      <c r="U201" s="136"/>
      <c r="V201" s="136"/>
      <c r="W201" s="136"/>
      <c r="X201" s="136"/>
      <c r="Y201" s="137"/>
      <c r="Z201" s="136"/>
      <c r="AA201" s="136"/>
      <c r="AB201" s="136"/>
      <c r="AC201" s="136"/>
      <c r="AD201" s="136"/>
      <c r="AE201" s="136"/>
      <c r="AF201" s="136"/>
      <c r="AG201" s="137"/>
      <c r="AH201" s="136"/>
      <c r="AI201" s="136"/>
      <c r="AJ201" s="136"/>
      <c r="AK201" s="136"/>
      <c r="AL201" s="136"/>
      <c r="AM201" s="136"/>
      <c r="AN201" s="136"/>
      <c r="AO201" s="136"/>
      <c r="AP201" s="136"/>
    </row>
    <row r="202" spans="11:42">
      <c r="K202" s="136"/>
      <c r="L202" s="136"/>
      <c r="M202" s="136"/>
      <c r="N202" s="136"/>
      <c r="O202" s="136"/>
      <c r="P202" s="136"/>
      <c r="Q202" s="137"/>
      <c r="R202" s="136"/>
      <c r="S202" s="136"/>
      <c r="T202" s="136"/>
      <c r="U202" s="136"/>
      <c r="V202" s="136"/>
      <c r="W202" s="136"/>
      <c r="X202" s="136"/>
      <c r="Y202" s="137"/>
      <c r="Z202" s="136"/>
      <c r="AA202" s="136"/>
      <c r="AB202" s="136"/>
      <c r="AC202" s="136"/>
      <c r="AD202" s="136"/>
      <c r="AE202" s="136"/>
      <c r="AF202" s="136"/>
      <c r="AG202" s="137"/>
      <c r="AH202" s="136"/>
      <c r="AI202" s="136"/>
      <c r="AJ202" s="136"/>
      <c r="AK202" s="136"/>
      <c r="AL202" s="136"/>
      <c r="AM202" s="136"/>
      <c r="AN202" s="136"/>
      <c r="AO202" s="136"/>
      <c r="AP202" s="136"/>
    </row>
    <row r="203" spans="11:42">
      <c r="K203" s="136"/>
      <c r="L203" s="136"/>
      <c r="M203" s="136"/>
      <c r="N203" s="136"/>
      <c r="O203" s="136"/>
      <c r="P203" s="136"/>
      <c r="Q203" s="137"/>
      <c r="R203" s="136"/>
      <c r="S203" s="136"/>
      <c r="T203" s="136"/>
      <c r="U203" s="136"/>
      <c r="V203" s="136"/>
      <c r="W203" s="136"/>
      <c r="X203" s="136"/>
      <c r="Y203" s="137"/>
      <c r="Z203" s="136"/>
      <c r="AA203" s="136"/>
      <c r="AB203" s="136"/>
      <c r="AC203" s="136"/>
      <c r="AD203" s="136"/>
      <c r="AE203" s="136"/>
      <c r="AF203" s="136"/>
      <c r="AG203" s="137"/>
      <c r="AH203" s="136"/>
      <c r="AI203" s="136"/>
      <c r="AJ203" s="136"/>
      <c r="AK203" s="136"/>
      <c r="AL203" s="136"/>
      <c r="AM203" s="136"/>
      <c r="AN203" s="136"/>
      <c r="AO203" s="136"/>
      <c r="AP203" s="136"/>
    </row>
    <row r="204" spans="11:42">
      <c r="K204" s="136"/>
      <c r="L204" s="136"/>
      <c r="M204" s="136"/>
      <c r="N204" s="136"/>
      <c r="O204" s="136"/>
      <c r="P204" s="136"/>
      <c r="Q204" s="137"/>
      <c r="R204" s="136"/>
      <c r="S204" s="136"/>
      <c r="T204" s="136"/>
      <c r="U204" s="136"/>
      <c r="V204" s="136"/>
      <c r="W204" s="136"/>
      <c r="X204" s="136"/>
      <c r="Y204" s="137"/>
      <c r="Z204" s="136"/>
      <c r="AA204" s="136"/>
      <c r="AB204" s="136"/>
      <c r="AC204" s="136"/>
      <c r="AD204" s="136"/>
      <c r="AE204" s="136"/>
      <c r="AF204" s="136"/>
      <c r="AG204" s="137"/>
      <c r="AH204" s="136"/>
      <c r="AI204" s="136"/>
      <c r="AJ204" s="136"/>
      <c r="AK204" s="136"/>
      <c r="AL204" s="136"/>
      <c r="AM204" s="136"/>
      <c r="AN204" s="136"/>
      <c r="AO204" s="136"/>
      <c r="AP204" s="136"/>
    </row>
    <row r="205" spans="11:42">
      <c r="K205" s="136"/>
      <c r="L205" s="136"/>
      <c r="M205" s="136"/>
      <c r="N205" s="136"/>
      <c r="O205" s="136"/>
      <c r="P205" s="136"/>
      <c r="Q205" s="137"/>
      <c r="R205" s="136"/>
      <c r="S205" s="136"/>
      <c r="T205" s="136"/>
      <c r="U205" s="136"/>
      <c r="V205" s="136"/>
      <c r="W205" s="136"/>
      <c r="X205" s="136"/>
      <c r="Y205" s="137"/>
      <c r="Z205" s="136"/>
      <c r="AA205" s="136"/>
      <c r="AB205" s="136"/>
      <c r="AC205" s="136"/>
      <c r="AD205" s="136"/>
      <c r="AE205" s="136"/>
      <c r="AF205" s="136"/>
      <c r="AG205" s="137"/>
      <c r="AH205" s="136"/>
      <c r="AI205" s="136"/>
      <c r="AJ205" s="136"/>
      <c r="AK205" s="136"/>
      <c r="AL205" s="136"/>
      <c r="AM205" s="136"/>
      <c r="AN205" s="136"/>
      <c r="AO205" s="136"/>
      <c r="AP205" s="136"/>
    </row>
    <row r="206" spans="11:42">
      <c r="K206" s="136"/>
      <c r="L206" s="136"/>
      <c r="M206" s="136"/>
      <c r="N206" s="136"/>
      <c r="O206" s="136"/>
      <c r="P206" s="136"/>
      <c r="Q206" s="137"/>
      <c r="R206" s="136"/>
      <c r="S206" s="136"/>
      <c r="T206" s="136"/>
      <c r="U206" s="136"/>
      <c r="V206" s="136"/>
      <c r="W206" s="136"/>
      <c r="X206" s="136"/>
      <c r="Y206" s="137"/>
      <c r="Z206" s="136"/>
      <c r="AA206" s="136"/>
      <c r="AB206" s="136"/>
      <c r="AC206" s="136"/>
      <c r="AD206" s="136"/>
      <c r="AE206" s="136"/>
      <c r="AF206" s="136"/>
      <c r="AG206" s="137"/>
      <c r="AH206" s="136"/>
      <c r="AI206" s="136"/>
      <c r="AJ206" s="136"/>
      <c r="AK206" s="136"/>
      <c r="AL206" s="136"/>
      <c r="AM206" s="136"/>
      <c r="AN206" s="136"/>
      <c r="AO206" s="136"/>
      <c r="AP206" s="136"/>
    </row>
    <row r="207" spans="11:42">
      <c r="K207" s="136"/>
      <c r="L207" s="136"/>
      <c r="M207" s="136"/>
      <c r="N207" s="136"/>
      <c r="O207" s="136"/>
      <c r="P207" s="136"/>
      <c r="Q207" s="137"/>
      <c r="R207" s="136"/>
      <c r="S207" s="136"/>
      <c r="T207" s="136"/>
      <c r="U207" s="136"/>
      <c r="V207" s="136"/>
      <c r="W207" s="136"/>
      <c r="X207" s="136"/>
      <c r="Y207" s="137"/>
      <c r="Z207" s="136"/>
      <c r="AA207" s="136"/>
      <c r="AB207" s="136"/>
      <c r="AC207" s="136"/>
      <c r="AD207" s="136"/>
      <c r="AE207" s="136"/>
      <c r="AF207" s="136"/>
      <c r="AG207" s="137"/>
      <c r="AH207" s="136"/>
      <c r="AI207" s="136"/>
      <c r="AJ207" s="136"/>
      <c r="AK207" s="136"/>
      <c r="AL207" s="136"/>
      <c r="AM207" s="136"/>
      <c r="AN207" s="136"/>
      <c r="AO207" s="136"/>
      <c r="AP207" s="136"/>
    </row>
    <row r="208" spans="11:42">
      <c r="K208" s="136"/>
      <c r="L208" s="136"/>
      <c r="M208" s="136"/>
      <c r="N208" s="136"/>
      <c r="O208" s="136"/>
      <c r="P208" s="136"/>
      <c r="Q208" s="137"/>
      <c r="R208" s="136"/>
      <c r="S208" s="136"/>
      <c r="T208" s="136"/>
      <c r="U208" s="136"/>
      <c r="V208" s="136"/>
      <c r="W208" s="136"/>
      <c r="X208" s="136"/>
      <c r="Y208" s="137"/>
      <c r="Z208" s="136"/>
      <c r="AA208" s="136"/>
      <c r="AB208" s="136"/>
      <c r="AC208" s="136"/>
      <c r="AD208" s="136"/>
      <c r="AE208" s="136"/>
      <c r="AF208" s="136"/>
      <c r="AG208" s="137"/>
      <c r="AH208" s="136"/>
      <c r="AI208" s="136"/>
      <c r="AJ208" s="136"/>
      <c r="AK208" s="136"/>
      <c r="AL208" s="136"/>
      <c r="AM208" s="136"/>
      <c r="AN208" s="136"/>
      <c r="AO208" s="136"/>
      <c r="AP208" s="136"/>
    </row>
    <row r="209" spans="11:42">
      <c r="K209" s="136"/>
      <c r="L209" s="136"/>
      <c r="M209" s="136"/>
      <c r="N209" s="136"/>
      <c r="O209" s="136"/>
      <c r="P209" s="136"/>
      <c r="Q209" s="137"/>
      <c r="R209" s="136"/>
      <c r="S209" s="136"/>
      <c r="T209" s="136"/>
      <c r="U209" s="136"/>
      <c r="V209" s="136"/>
      <c r="W209" s="136"/>
      <c r="X209" s="136"/>
      <c r="Y209" s="137"/>
      <c r="Z209" s="136"/>
      <c r="AA209" s="136"/>
      <c r="AB209" s="136"/>
      <c r="AC209" s="136"/>
      <c r="AD209" s="136"/>
      <c r="AE209" s="136"/>
      <c r="AF209" s="136"/>
      <c r="AG209" s="137"/>
      <c r="AH209" s="136"/>
      <c r="AI209" s="136"/>
      <c r="AJ209" s="136"/>
      <c r="AK209" s="136"/>
      <c r="AL209" s="136"/>
      <c r="AM209" s="136"/>
      <c r="AN209" s="136"/>
      <c r="AO209" s="136"/>
      <c r="AP209" s="136"/>
    </row>
    <row r="210" spans="11:42">
      <c r="K210" s="136"/>
      <c r="L210" s="136"/>
      <c r="M210" s="136"/>
      <c r="N210" s="136"/>
      <c r="O210" s="136"/>
      <c r="P210" s="136"/>
      <c r="Q210" s="137"/>
      <c r="R210" s="136"/>
      <c r="S210" s="136"/>
      <c r="T210" s="136"/>
      <c r="U210" s="136"/>
      <c r="V210" s="136"/>
      <c r="W210" s="136"/>
      <c r="X210" s="136"/>
      <c r="Y210" s="137"/>
      <c r="Z210" s="136"/>
      <c r="AA210" s="136"/>
      <c r="AB210" s="136"/>
      <c r="AC210" s="136"/>
      <c r="AD210" s="136"/>
      <c r="AE210" s="136"/>
      <c r="AF210" s="136"/>
      <c r="AG210" s="137"/>
      <c r="AH210" s="136"/>
      <c r="AI210" s="136"/>
      <c r="AJ210" s="136"/>
      <c r="AK210" s="136"/>
      <c r="AL210" s="136"/>
      <c r="AM210" s="136"/>
      <c r="AN210" s="136"/>
      <c r="AO210" s="136"/>
      <c r="AP210" s="136"/>
    </row>
    <row r="211" spans="11:42">
      <c r="K211" s="136"/>
      <c r="L211" s="136"/>
      <c r="M211" s="136"/>
      <c r="N211" s="136"/>
      <c r="O211" s="136"/>
      <c r="P211" s="136"/>
      <c r="Q211" s="137"/>
      <c r="R211" s="136"/>
      <c r="S211" s="136"/>
      <c r="T211" s="136"/>
      <c r="U211" s="136"/>
      <c r="V211" s="136"/>
      <c r="W211" s="136"/>
      <c r="X211" s="136"/>
      <c r="Y211" s="137"/>
      <c r="Z211" s="136"/>
      <c r="AA211" s="136"/>
      <c r="AB211" s="136"/>
      <c r="AC211" s="136"/>
      <c r="AD211" s="136"/>
      <c r="AE211" s="136"/>
      <c r="AF211" s="136"/>
      <c r="AG211" s="137"/>
      <c r="AH211" s="136"/>
      <c r="AI211" s="136"/>
      <c r="AJ211" s="136"/>
      <c r="AK211" s="136"/>
      <c r="AL211" s="136"/>
      <c r="AM211" s="136"/>
      <c r="AN211" s="136"/>
      <c r="AO211" s="136"/>
      <c r="AP211" s="136"/>
    </row>
    <row r="212" spans="11:42">
      <c r="K212" s="136"/>
      <c r="L212" s="136"/>
      <c r="M212" s="136"/>
      <c r="N212" s="136"/>
      <c r="O212" s="136"/>
      <c r="P212" s="136"/>
      <c r="Q212" s="137"/>
      <c r="R212" s="136"/>
      <c r="S212" s="136"/>
      <c r="T212" s="136"/>
      <c r="U212" s="136"/>
      <c r="V212" s="136"/>
      <c r="W212" s="136"/>
      <c r="X212" s="136"/>
      <c r="Y212" s="137"/>
      <c r="Z212" s="136"/>
      <c r="AA212" s="136"/>
      <c r="AB212" s="136"/>
      <c r="AC212" s="136"/>
      <c r="AD212" s="136"/>
      <c r="AE212" s="136"/>
      <c r="AF212" s="136"/>
      <c r="AG212" s="137"/>
      <c r="AH212" s="136"/>
      <c r="AI212" s="136"/>
      <c r="AJ212" s="136"/>
      <c r="AK212" s="136"/>
      <c r="AL212" s="136"/>
      <c r="AM212" s="136"/>
      <c r="AN212" s="136"/>
      <c r="AO212" s="136"/>
      <c r="AP212" s="136"/>
    </row>
    <row r="213" spans="11:42">
      <c r="K213" s="136"/>
      <c r="L213" s="136"/>
      <c r="M213" s="136"/>
      <c r="N213" s="136"/>
      <c r="O213" s="136"/>
      <c r="P213" s="136"/>
      <c r="Q213" s="137"/>
      <c r="R213" s="136"/>
      <c r="S213" s="136"/>
      <c r="T213" s="136"/>
      <c r="U213" s="136"/>
      <c r="V213" s="136"/>
      <c r="W213" s="136"/>
      <c r="X213" s="136"/>
      <c r="Y213" s="137"/>
      <c r="Z213" s="136"/>
      <c r="AA213" s="136"/>
      <c r="AB213" s="136"/>
      <c r="AC213" s="136"/>
      <c r="AD213" s="136"/>
      <c r="AE213" s="136"/>
      <c r="AF213" s="136"/>
      <c r="AG213" s="137"/>
      <c r="AH213" s="136"/>
      <c r="AI213" s="136"/>
      <c r="AJ213" s="136"/>
      <c r="AK213" s="136"/>
      <c r="AL213" s="136"/>
      <c r="AM213" s="136"/>
      <c r="AN213" s="136"/>
      <c r="AO213" s="136"/>
      <c r="AP213" s="136"/>
    </row>
    <row r="214" spans="11:42">
      <c r="K214" s="136"/>
      <c r="L214" s="136"/>
      <c r="M214" s="136"/>
      <c r="N214" s="136"/>
      <c r="O214" s="136"/>
      <c r="P214" s="136"/>
      <c r="Q214" s="137"/>
      <c r="R214" s="136"/>
      <c r="S214" s="136"/>
      <c r="T214" s="136"/>
      <c r="U214" s="136"/>
      <c r="V214" s="136"/>
      <c r="W214" s="136"/>
      <c r="X214" s="136"/>
      <c r="Y214" s="137"/>
      <c r="Z214" s="136"/>
      <c r="AA214" s="136"/>
      <c r="AB214" s="136"/>
      <c r="AC214" s="136"/>
      <c r="AD214" s="136"/>
      <c r="AE214" s="136"/>
      <c r="AF214" s="136"/>
      <c r="AG214" s="137"/>
      <c r="AH214" s="136"/>
      <c r="AI214" s="136"/>
      <c r="AJ214" s="136"/>
      <c r="AK214" s="136"/>
      <c r="AL214" s="136"/>
      <c r="AM214" s="136"/>
      <c r="AN214" s="136"/>
      <c r="AO214" s="136"/>
      <c r="AP214" s="136"/>
    </row>
    <row r="215" spans="11:42">
      <c r="K215" s="136"/>
      <c r="L215" s="136"/>
      <c r="M215" s="136"/>
      <c r="N215" s="136"/>
      <c r="O215" s="136"/>
      <c r="P215" s="136"/>
      <c r="Q215" s="137"/>
      <c r="R215" s="136"/>
      <c r="S215" s="136"/>
      <c r="T215" s="136"/>
      <c r="U215" s="136"/>
      <c r="V215" s="136"/>
      <c r="W215" s="136"/>
      <c r="X215" s="136"/>
      <c r="Y215" s="137"/>
      <c r="Z215" s="136"/>
      <c r="AA215" s="136"/>
      <c r="AB215" s="136"/>
      <c r="AC215" s="136"/>
      <c r="AD215" s="136"/>
      <c r="AE215" s="136"/>
      <c r="AF215" s="136"/>
      <c r="AG215" s="137"/>
      <c r="AH215" s="136"/>
      <c r="AI215" s="136"/>
      <c r="AJ215" s="136"/>
      <c r="AK215" s="136"/>
      <c r="AL215" s="136"/>
      <c r="AM215" s="136"/>
      <c r="AN215" s="136"/>
      <c r="AO215" s="136"/>
      <c r="AP215" s="136"/>
    </row>
    <row r="216" spans="11:42">
      <c r="K216" s="136"/>
      <c r="L216" s="136"/>
      <c r="M216" s="136"/>
      <c r="N216" s="136"/>
      <c r="O216" s="136"/>
      <c r="P216" s="136"/>
      <c r="Q216" s="137"/>
      <c r="R216" s="136"/>
      <c r="S216" s="136"/>
      <c r="T216" s="136"/>
      <c r="U216" s="136"/>
      <c r="V216" s="136"/>
      <c r="W216" s="136"/>
      <c r="X216" s="136"/>
      <c r="Y216" s="137"/>
      <c r="Z216" s="136"/>
      <c r="AA216" s="136"/>
      <c r="AB216" s="136"/>
      <c r="AC216" s="136"/>
      <c r="AD216" s="136"/>
      <c r="AE216" s="136"/>
      <c r="AF216" s="136"/>
      <c r="AG216" s="137"/>
      <c r="AH216" s="136"/>
      <c r="AI216" s="136"/>
      <c r="AJ216" s="136"/>
      <c r="AK216" s="136"/>
      <c r="AL216" s="136"/>
      <c r="AM216" s="136"/>
      <c r="AN216" s="136"/>
      <c r="AO216" s="136"/>
      <c r="AP216" s="136"/>
    </row>
    <row r="217" spans="11:42">
      <c r="K217" s="136"/>
      <c r="L217" s="136"/>
      <c r="M217" s="136"/>
      <c r="N217" s="136"/>
      <c r="O217" s="136"/>
      <c r="P217" s="136"/>
      <c r="Q217" s="137"/>
      <c r="R217" s="136"/>
      <c r="S217" s="136"/>
      <c r="T217" s="136"/>
      <c r="U217" s="136"/>
      <c r="V217" s="136"/>
      <c r="W217" s="136"/>
      <c r="X217" s="136"/>
      <c r="Y217" s="137"/>
      <c r="Z217" s="136"/>
      <c r="AA217" s="136"/>
      <c r="AB217" s="136"/>
      <c r="AC217" s="136"/>
      <c r="AD217" s="136"/>
      <c r="AE217" s="136"/>
      <c r="AF217" s="136"/>
      <c r="AG217" s="137"/>
      <c r="AH217" s="136"/>
      <c r="AI217" s="136"/>
      <c r="AJ217" s="136"/>
      <c r="AK217" s="136"/>
      <c r="AL217" s="136"/>
      <c r="AM217" s="136"/>
      <c r="AN217" s="136"/>
      <c r="AO217" s="136"/>
      <c r="AP217" s="136"/>
    </row>
    <row r="218" spans="11:42">
      <c r="K218" s="136"/>
      <c r="L218" s="136"/>
      <c r="M218" s="136"/>
      <c r="N218" s="136"/>
      <c r="O218" s="136"/>
      <c r="P218" s="136"/>
      <c r="Q218" s="137"/>
      <c r="R218" s="136"/>
      <c r="S218" s="136"/>
      <c r="T218" s="136"/>
      <c r="U218" s="136"/>
      <c r="V218" s="136"/>
      <c r="W218" s="136"/>
      <c r="X218" s="136"/>
      <c r="Y218" s="137"/>
      <c r="Z218" s="136"/>
      <c r="AA218" s="136"/>
      <c r="AB218" s="136"/>
      <c r="AC218" s="136"/>
      <c r="AD218" s="136"/>
      <c r="AE218" s="136"/>
      <c r="AF218" s="136"/>
      <c r="AG218" s="137"/>
      <c r="AH218" s="136"/>
      <c r="AI218" s="136"/>
      <c r="AJ218" s="136"/>
      <c r="AK218" s="136"/>
      <c r="AL218" s="136"/>
      <c r="AM218" s="136"/>
      <c r="AN218" s="136"/>
      <c r="AO218" s="136"/>
      <c r="AP218" s="136"/>
    </row>
    <row r="219" spans="11:42">
      <c r="K219" s="136"/>
      <c r="L219" s="136"/>
      <c r="M219" s="136"/>
      <c r="N219" s="136"/>
      <c r="O219" s="136"/>
      <c r="P219" s="136"/>
      <c r="Q219" s="137"/>
      <c r="R219" s="136"/>
      <c r="S219" s="136"/>
      <c r="T219" s="136"/>
      <c r="U219" s="136"/>
      <c r="V219" s="136"/>
      <c r="W219" s="136"/>
      <c r="X219" s="136"/>
      <c r="Y219" s="137"/>
      <c r="Z219" s="136"/>
      <c r="AA219" s="136"/>
      <c r="AB219" s="136"/>
      <c r="AC219" s="136"/>
      <c r="AD219" s="136"/>
      <c r="AE219" s="136"/>
      <c r="AF219" s="136"/>
      <c r="AG219" s="137"/>
      <c r="AH219" s="136"/>
      <c r="AI219" s="136"/>
      <c r="AJ219" s="136"/>
      <c r="AK219" s="136"/>
      <c r="AL219" s="136"/>
      <c r="AM219" s="136"/>
      <c r="AN219" s="136"/>
      <c r="AO219" s="136"/>
      <c r="AP219" s="136"/>
    </row>
    <row r="220" spans="11:42">
      <c r="K220" s="136"/>
      <c r="L220" s="136"/>
      <c r="M220" s="136"/>
      <c r="N220" s="136"/>
      <c r="O220" s="136"/>
      <c r="P220" s="136"/>
      <c r="Q220" s="137"/>
      <c r="R220" s="136"/>
      <c r="S220" s="136"/>
      <c r="T220" s="136"/>
      <c r="U220" s="136"/>
      <c r="V220" s="136"/>
      <c r="W220" s="136"/>
      <c r="X220" s="136"/>
      <c r="Y220" s="137"/>
      <c r="Z220" s="136"/>
      <c r="AA220" s="136"/>
      <c r="AB220" s="136"/>
      <c r="AC220" s="136"/>
      <c r="AD220" s="136"/>
      <c r="AE220" s="136"/>
      <c r="AF220" s="136"/>
      <c r="AG220" s="137"/>
      <c r="AH220" s="136"/>
      <c r="AI220" s="136"/>
      <c r="AJ220" s="136"/>
      <c r="AK220" s="136"/>
      <c r="AL220" s="136"/>
      <c r="AM220" s="136"/>
      <c r="AN220" s="136"/>
      <c r="AO220" s="136"/>
      <c r="AP220" s="136"/>
    </row>
    <row r="221" spans="11:42">
      <c r="K221" s="136"/>
      <c r="L221" s="136"/>
      <c r="M221" s="136"/>
      <c r="N221" s="136"/>
      <c r="O221" s="136"/>
      <c r="P221" s="136"/>
      <c r="Q221" s="137"/>
      <c r="R221" s="136"/>
      <c r="S221" s="136"/>
      <c r="T221" s="136"/>
      <c r="U221" s="136"/>
      <c r="V221" s="136"/>
      <c r="W221" s="136"/>
      <c r="X221" s="136"/>
      <c r="Y221" s="137"/>
      <c r="Z221" s="136"/>
      <c r="AA221" s="136"/>
      <c r="AB221" s="136"/>
      <c r="AC221" s="136"/>
      <c r="AD221" s="136"/>
      <c r="AE221" s="136"/>
      <c r="AF221" s="136"/>
      <c r="AG221" s="137"/>
      <c r="AH221" s="136"/>
      <c r="AI221" s="136"/>
      <c r="AJ221" s="136"/>
      <c r="AK221" s="136"/>
      <c r="AL221" s="136"/>
      <c r="AM221" s="136"/>
      <c r="AN221" s="136"/>
      <c r="AO221" s="136"/>
      <c r="AP221" s="136"/>
    </row>
    <row r="222" spans="11:42">
      <c r="K222" s="136"/>
      <c r="L222" s="136"/>
      <c r="M222" s="136"/>
      <c r="N222" s="136"/>
      <c r="O222" s="136"/>
      <c r="P222" s="136"/>
      <c r="Q222" s="137"/>
      <c r="R222" s="136"/>
      <c r="S222" s="136"/>
      <c r="T222" s="136"/>
      <c r="U222" s="136"/>
      <c r="V222" s="136"/>
      <c r="W222" s="136"/>
      <c r="X222" s="136"/>
      <c r="Y222" s="137"/>
      <c r="Z222" s="136"/>
      <c r="AA222" s="136"/>
      <c r="AB222" s="136"/>
      <c r="AC222" s="136"/>
      <c r="AD222" s="136"/>
      <c r="AE222" s="136"/>
      <c r="AF222" s="136"/>
      <c r="AG222" s="137"/>
      <c r="AH222" s="136"/>
      <c r="AI222" s="136"/>
      <c r="AJ222" s="136"/>
      <c r="AK222" s="136"/>
      <c r="AL222" s="136"/>
      <c r="AM222" s="136"/>
      <c r="AN222" s="136"/>
      <c r="AO222" s="136"/>
      <c r="AP222" s="136"/>
    </row>
    <row r="223" spans="11:42">
      <c r="K223" s="136"/>
      <c r="L223" s="136"/>
      <c r="M223" s="136"/>
      <c r="N223" s="136"/>
      <c r="O223" s="136"/>
      <c r="P223" s="136"/>
      <c r="Q223" s="137"/>
      <c r="R223" s="136"/>
      <c r="S223" s="136"/>
      <c r="T223" s="136"/>
      <c r="U223" s="136"/>
      <c r="V223" s="136"/>
      <c r="W223" s="136"/>
      <c r="X223" s="136"/>
      <c r="Y223" s="137"/>
      <c r="Z223" s="136"/>
      <c r="AA223" s="136"/>
      <c r="AB223" s="136"/>
      <c r="AC223" s="136"/>
      <c r="AD223" s="136"/>
      <c r="AE223" s="136"/>
      <c r="AF223" s="136"/>
      <c r="AG223" s="137"/>
      <c r="AH223" s="136"/>
      <c r="AI223" s="136"/>
      <c r="AJ223" s="136"/>
      <c r="AK223" s="136"/>
      <c r="AL223" s="136"/>
      <c r="AM223" s="136"/>
      <c r="AN223" s="136"/>
      <c r="AO223" s="136"/>
      <c r="AP223" s="136"/>
    </row>
    <row r="224" spans="11:42">
      <c r="K224" s="136"/>
      <c r="L224" s="136"/>
      <c r="M224" s="136"/>
      <c r="N224" s="136"/>
      <c r="O224" s="136"/>
      <c r="P224" s="136"/>
      <c r="Q224" s="137"/>
      <c r="R224" s="136"/>
      <c r="S224" s="136"/>
      <c r="T224" s="136"/>
      <c r="U224" s="136"/>
      <c r="V224" s="136"/>
      <c r="W224" s="136"/>
      <c r="X224" s="136"/>
      <c r="Y224" s="137"/>
      <c r="Z224" s="136"/>
      <c r="AA224" s="136"/>
      <c r="AB224" s="136"/>
      <c r="AC224" s="136"/>
      <c r="AD224" s="136"/>
      <c r="AE224" s="136"/>
      <c r="AF224" s="136"/>
      <c r="AG224" s="137"/>
      <c r="AH224" s="136"/>
      <c r="AI224" s="136"/>
      <c r="AJ224" s="136"/>
      <c r="AK224" s="136"/>
      <c r="AL224" s="136"/>
      <c r="AM224" s="136"/>
      <c r="AN224" s="136"/>
      <c r="AO224" s="136"/>
      <c r="AP224" s="136"/>
    </row>
    <row r="225" spans="11:42">
      <c r="K225" s="136"/>
      <c r="L225" s="136"/>
      <c r="M225" s="136"/>
      <c r="N225" s="136"/>
      <c r="O225" s="136"/>
      <c r="P225" s="136"/>
      <c r="Q225" s="137"/>
      <c r="R225" s="136"/>
      <c r="S225" s="136"/>
      <c r="T225" s="136"/>
      <c r="U225" s="136"/>
      <c r="V225" s="136"/>
      <c r="W225" s="136"/>
      <c r="X225" s="136"/>
      <c r="Y225" s="137"/>
      <c r="Z225" s="136"/>
      <c r="AA225" s="136"/>
      <c r="AB225" s="136"/>
      <c r="AC225" s="136"/>
      <c r="AD225" s="136"/>
      <c r="AE225" s="136"/>
      <c r="AF225" s="136"/>
      <c r="AG225" s="137"/>
      <c r="AH225" s="136"/>
      <c r="AI225" s="136"/>
      <c r="AJ225" s="136"/>
      <c r="AK225" s="136"/>
      <c r="AL225" s="136"/>
      <c r="AM225" s="136"/>
      <c r="AN225" s="136"/>
      <c r="AO225" s="136"/>
      <c r="AP225" s="136"/>
    </row>
    <row r="226" spans="11:42">
      <c r="K226" s="136"/>
      <c r="L226" s="136"/>
      <c r="M226" s="136"/>
      <c r="N226" s="136"/>
      <c r="O226" s="136"/>
      <c r="P226" s="136"/>
      <c r="Q226" s="137"/>
      <c r="R226" s="136"/>
      <c r="S226" s="136"/>
      <c r="T226" s="136"/>
      <c r="U226" s="136"/>
      <c r="V226" s="136"/>
      <c r="W226" s="136"/>
      <c r="X226" s="136"/>
      <c r="Y226" s="137"/>
      <c r="Z226" s="136"/>
      <c r="AA226" s="136"/>
      <c r="AB226" s="136"/>
      <c r="AC226" s="136"/>
      <c r="AD226" s="136"/>
      <c r="AE226" s="136"/>
      <c r="AF226" s="136"/>
      <c r="AG226" s="137"/>
      <c r="AH226" s="136"/>
      <c r="AI226" s="136"/>
      <c r="AJ226" s="136"/>
      <c r="AK226" s="136"/>
      <c r="AL226" s="136"/>
      <c r="AM226" s="136"/>
      <c r="AN226" s="136"/>
      <c r="AO226" s="136"/>
      <c r="AP226" s="136"/>
    </row>
    <row r="227" spans="11:42">
      <c r="K227" s="136"/>
      <c r="L227" s="136"/>
      <c r="M227" s="136"/>
      <c r="N227" s="136"/>
      <c r="O227" s="136"/>
      <c r="P227" s="136"/>
      <c r="Q227" s="137"/>
      <c r="R227" s="136"/>
      <c r="S227" s="136"/>
      <c r="T227" s="136"/>
      <c r="U227" s="136"/>
      <c r="V227" s="136"/>
      <c r="W227" s="136"/>
      <c r="X227" s="136"/>
      <c r="Y227" s="137"/>
      <c r="Z227" s="136"/>
      <c r="AA227" s="136"/>
      <c r="AB227" s="136"/>
      <c r="AC227" s="136"/>
      <c r="AD227" s="136"/>
      <c r="AE227" s="136"/>
      <c r="AF227" s="136"/>
      <c r="AG227" s="137"/>
      <c r="AH227" s="136"/>
      <c r="AI227" s="136"/>
      <c r="AJ227" s="136"/>
      <c r="AK227" s="136"/>
      <c r="AL227" s="136"/>
      <c r="AM227" s="136"/>
      <c r="AN227" s="136"/>
      <c r="AO227" s="136"/>
      <c r="AP227" s="136"/>
    </row>
    <row r="228" spans="11:42">
      <c r="K228" s="136"/>
      <c r="L228" s="136"/>
      <c r="M228" s="136"/>
      <c r="N228" s="136"/>
      <c r="O228" s="136"/>
      <c r="P228" s="136"/>
      <c r="Q228" s="137"/>
      <c r="R228" s="136"/>
      <c r="S228" s="136"/>
      <c r="T228" s="136"/>
      <c r="U228" s="136"/>
      <c r="V228" s="136"/>
      <c r="W228" s="136"/>
      <c r="X228" s="136"/>
      <c r="Y228" s="137"/>
      <c r="Z228" s="136"/>
      <c r="AA228" s="136"/>
      <c r="AB228" s="136"/>
      <c r="AC228" s="136"/>
      <c r="AD228" s="136"/>
      <c r="AE228" s="136"/>
      <c r="AF228" s="136"/>
      <c r="AG228" s="137"/>
      <c r="AH228" s="136"/>
      <c r="AI228" s="136"/>
      <c r="AJ228" s="136"/>
      <c r="AK228" s="136"/>
      <c r="AL228" s="136"/>
      <c r="AM228" s="136"/>
      <c r="AN228" s="136"/>
      <c r="AO228" s="136"/>
      <c r="AP228" s="136"/>
    </row>
    <row r="229" spans="11:42">
      <c r="K229" s="136"/>
      <c r="L229" s="136"/>
      <c r="M229" s="136"/>
      <c r="N229" s="136"/>
      <c r="O229" s="136"/>
      <c r="P229" s="136"/>
      <c r="Q229" s="137"/>
      <c r="R229" s="136"/>
      <c r="S229" s="136"/>
      <c r="T229" s="136"/>
      <c r="U229" s="136"/>
      <c r="V229" s="136"/>
      <c r="W229" s="136"/>
      <c r="X229" s="136"/>
      <c r="Y229" s="137"/>
      <c r="Z229" s="136"/>
      <c r="AA229" s="136"/>
      <c r="AB229" s="136"/>
      <c r="AC229" s="136"/>
      <c r="AD229" s="136"/>
      <c r="AE229" s="136"/>
      <c r="AF229" s="136"/>
      <c r="AG229" s="137"/>
      <c r="AH229" s="136"/>
      <c r="AI229" s="136"/>
      <c r="AJ229" s="136"/>
      <c r="AK229" s="136"/>
      <c r="AL229" s="136"/>
      <c r="AM229" s="136"/>
      <c r="AN229" s="136"/>
      <c r="AO229" s="136"/>
      <c r="AP229" s="136"/>
    </row>
    <row r="230" spans="11:42">
      <c r="K230" s="136"/>
      <c r="L230" s="136"/>
      <c r="M230" s="136"/>
      <c r="N230" s="136"/>
      <c r="O230" s="136"/>
      <c r="P230" s="136"/>
      <c r="Q230" s="137"/>
      <c r="R230" s="136"/>
      <c r="S230" s="136"/>
      <c r="T230" s="136"/>
      <c r="U230" s="136"/>
      <c r="V230" s="136"/>
      <c r="W230" s="136"/>
      <c r="X230" s="136"/>
      <c r="Y230" s="137"/>
      <c r="Z230" s="136"/>
      <c r="AA230" s="136"/>
      <c r="AB230" s="136"/>
      <c r="AC230" s="136"/>
      <c r="AD230" s="136"/>
      <c r="AE230" s="136"/>
      <c r="AF230" s="136"/>
      <c r="AG230" s="137"/>
      <c r="AH230" s="136"/>
      <c r="AI230" s="136"/>
      <c r="AJ230" s="136"/>
      <c r="AK230" s="136"/>
      <c r="AL230" s="136"/>
      <c r="AM230" s="136"/>
      <c r="AN230" s="136"/>
      <c r="AO230" s="136"/>
      <c r="AP230" s="136"/>
    </row>
    <row r="231" spans="11:42">
      <c r="K231" s="136"/>
      <c r="L231" s="136"/>
      <c r="M231" s="136"/>
      <c r="N231" s="136"/>
      <c r="O231" s="136"/>
      <c r="P231" s="136"/>
      <c r="Q231" s="137"/>
      <c r="R231" s="136"/>
      <c r="S231" s="136"/>
      <c r="T231" s="136"/>
      <c r="U231" s="136"/>
      <c r="V231" s="136"/>
      <c r="W231" s="136"/>
      <c r="X231" s="136"/>
      <c r="Y231" s="137"/>
      <c r="Z231" s="136"/>
      <c r="AA231" s="136"/>
      <c r="AB231" s="136"/>
      <c r="AC231" s="136"/>
      <c r="AD231" s="136"/>
      <c r="AE231" s="136"/>
      <c r="AF231" s="136"/>
      <c r="AG231" s="137"/>
      <c r="AH231" s="136"/>
      <c r="AI231" s="136"/>
      <c r="AJ231" s="136"/>
      <c r="AK231" s="136"/>
      <c r="AL231" s="136"/>
      <c r="AM231" s="136"/>
      <c r="AN231" s="136"/>
      <c r="AO231" s="136"/>
      <c r="AP231" s="136"/>
    </row>
    <row r="232" spans="11:42">
      <c r="K232" s="136"/>
      <c r="L232" s="136"/>
      <c r="M232" s="136"/>
      <c r="N232" s="136"/>
      <c r="O232" s="136"/>
      <c r="P232" s="136"/>
      <c r="Q232" s="137"/>
      <c r="R232" s="136"/>
      <c r="S232" s="136"/>
      <c r="T232" s="136"/>
      <c r="U232" s="136"/>
      <c r="V232" s="136"/>
      <c r="W232" s="136"/>
      <c r="X232" s="136"/>
      <c r="Y232" s="137"/>
      <c r="Z232" s="136"/>
      <c r="AA232" s="136"/>
      <c r="AB232" s="136"/>
      <c r="AC232" s="136"/>
      <c r="AD232" s="136"/>
      <c r="AE232" s="136"/>
      <c r="AF232" s="136"/>
      <c r="AG232" s="137"/>
      <c r="AH232" s="136"/>
      <c r="AI232" s="136"/>
      <c r="AJ232" s="136"/>
      <c r="AK232" s="136"/>
      <c r="AL232" s="136"/>
      <c r="AM232" s="136"/>
      <c r="AN232" s="136"/>
      <c r="AO232" s="136"/>
      <c r="AP232" s="136"/>
    </row>
    <row r="233" spans="11:42">
      <c r="K233" s="136"/>
      <c r="L233" s="136"/>
      <c r="M233" s="136"/>
      <c r="N233" s="136"/>
      <c r="O233" s="136"/>
      <c r="P233" s="136"/>
      <c r="Q233" s="137"/>
      <c r="R233" s="136"/>
      <c r="S233" s="136"/>
      <c r="T233" s="136"/>
      <c r="U233" s="136"/>
      <c r="V233" s="136"/>
      <c r="W233" s="136"/>
      <c r="X233" s="136"/>
      <c r="Y233" s="137"/>
      <c r="Z233" s="136"/>
      <c r="AA233" s="136"/>
      <c r="AB233" s="136"/>
      <c r="AC233" s="136"/>
      <c r="AD233" s="136"/>
      <c r="AE233" s="136"/>
      <c r="AF233" s="136"/>
      <c r="AG233" s="137"/>
      <c r="AH233" s="136"/>
      <c r="AI233" s="136"/>
      <c r="AJ233" s="136"/>
      <c r="AK233" s="136"/>
      <c r="AL233" s="136"/>
      <c r="AM233" s="136"/>
      <c r="AN233" s="136"/>
      <c r="AO233" s="136"/>
      <c r="AP233" s="136"/>
    </row>
    <row r="234" spans="11:42">
      <c r="K234" s="136"/>
      <c r="L234" s="136"/>
      <c r="M234" s="136"/>
      <c r="N234" s="136"/>
      <c r="O234" s="136"/>
      <c r="P234" s="136"/>
      <c r="Q234" s="137"/>
      <c r="R234" s="136"/>
      <c r="S234" s="136"/>
      <c r="T234" s="136"/>
      <c r="U234" s="136"/>
      <c r="V234" s="136"/>
      <c r="W234" s="136"/>
      <c r="X234" s="136"/>
      <c r="Y234" s="137"/>
      <c r="Z234" s="136"/>
      <c r="AA234" s="136"/>
      <c r="AB234" s="136"/>
      <c r="AC234" s="136"/>
      <c r="AD234" s="136"/>
      <c r="AE234" s="136"/>
      <c r="AF234" s="136"/>
      <c r="AG234" s="137"/>
      <c r="AH234" s="136"/>
      <c r="AI234" s="136"/>
      <c r="AJ234" s="136"/>
      <c r="AK234" s="136"/>
      <c r="AL234" s="136"/>
      <c r="AM234" s="136"/>
      <c r="AN234" s="136"/>
      <c r="AO234" s="136"/>
      <c r="AP234" s="136"/>
    </row>
    <row r="235" spans="11:42">
      <c r="K235" s="136"/>
      <c r="L235" s="136"/>
      <c r="M235" s="136"/>
      <c r="N235" s="136"/>
      <c r="O235" s="136"/>
      <c r="P235" s="136"/>
      <c r="Q235" s="137"/>
      <c r="R235" s="136"/>
      <c r="S235" s="136"/>
      <c r="T235" s="136"/>
      <c r="U235" s="136"/>
      <c r="V235" s="136"/>
      <c r="W235" s="136"/>
      <c r="X235" s="136"/>
      <c r="Y235" s="137"/>
      <c r="Z235" s="136"/>
      <c r="AA235" s="136"/>
      <c r="AB235" s="136"/>
      <c r="AC235" s="136"/>
      <c r="AD235" s="136"/>
      <c r="AE235" s="136"/>
      <c r="AF235" s="136"/>
      <c r="AG235" s="137"/>
      <c r="AH235" s="136"/>
      <c r="AI235" s="136"/>
      <c r="AJ235" s="136"/>
      <c r="AK235" s="136"/>
      <c r="AL235" s="136"/>
      <c r="AM235" s="136"/>
      <c r="AN235" s="136"/>
      <c r="AO235" s="136"/>
      <c r="AP235" s="136"/>
    </row>
    <row r="236" spans="11:42">
      <c r="K236" s="136"/>
      <c r="L236" s="136"/>
      <c r="M236" s="136"/>
      <c r="N236" s="136"/>
      <c r="O236" s="136"/>
      <c r="P236" s="136"/>
      <c r="Q236" s="137"/>
      <c r="R236" s="136"/>
      <c r="S236" s="136"/>
      <c r="T236" s="136"/>
      <c r="U236" s="136"/>
      <c r="V236" s="136"/>
      <c r="W236" s="136"/>
      <c r="X236" s="136"/>
      <c r="Y236" s="137"/>
      <c r="Z236" s="136"/>
      <c r="AA236" s="136"/>
      <c r="AB236" s="136"/>
      <c r="AC236" s="136"/>
      <c r="AD236" s="136"/>
      <c r="AE236" s="136"/>
      <c r="AF236" s="136"/>
      <c r="AG236" s="137"/>
      <c r="AH236" s="136"/>
      <c r="AI236" s="136"/>
      <c r="AJ236" s="136"/>
      <c r="AK236" s="136"/>
      <c r="AL236" s="136"/>
      <c r="AM236" s="136"/>
      <c r="AN236" s="136"/>
      <c r="AO236" s="136"/>
      <c r="AP236" s="136"/>
    </row>
    <row r="237" spans="11:42">
      <c r="K237" s="136"/>
      <c r="L237" s="136"/>
      <c r="M237" s="136"/>
      <c r="N237" s="136"/>
      <c r="O237" s="136"/>
      <c r="P237" s="136"/>
      <c r="Q237" s="137"/>
      <c r="R237" s="136"/>
      <c r="S237" s="136"/>
      <c r="T237" s="136"/>
      <c r="U237" s="136"/>
      <c r="V237" s="136"/>
      <c r="W237" s="136"/>
      <c r="X237" s="136"/>
      <c r="Y237" s="137"/>
      <c r="Z237" s="136"/>
      <c r="AA237" s="136"/>
      <c r="AB237" s="136"/>
      <c r="AC237" s="136"/>
      <c r="AD237" s="136"/>
      <c r="AE237" s="136"/>
      <c r="AF237" s="136"/>
      <c r="AG237" s="137"/>
      <c r="AH237" s="136"/>
      <c r="AI237" s="136"/>
      <c r="AJ237" s="136"/>
      <c r="AK237" s="136"/>
      <c r="AL237" s="136"/>
      <c r="AM237" s="136"/>
      <c r="AN237" s="136"/>
      <c r="AO237" s="136"/>
      <c r="AP237" s="136"/>
    </row>
    <row r="238" spans="11:42">
      <c r="K238" s="136"/>
      <c r="L238" s="136"/>
      <c r="M238" s="136"/>
      <c r="N238" s="136"/>
      <c r="O238" s="136"/>
      <c r="P238" s="136"/>
      <c r="Q238" s="137"/>
      <c r="R238" s="136"/>
      <c r="S238" s="136"/>
      <c r="T238" s="136"/>
      <c r="U238" s="136"/>
      <c r="V238" s="136"/>
      <c r="W238" s="136"/>
      <c r="X238" s="136"/>
      <c r="Y238" s="137"/>
      <c r="Z238" s="136"/>
      <c r="AA238" s="136"/>
      <c r="AB238" s="136"/>
      <c r="AC238" s="136"/>
      <c r="AD238" s="136"/>
      <c r="AE238" s="136"/>
      <c r="AF238" s="136"/>
      <c r="AG238" s="137"/>
      <c r="AH238" s="136"/>
      <c r="AI238" s="136"/>
      <c r="AJ238" s="136"/>
      <c r="AK238" s="136"/>
      <c r="AL238" s="136"/>
      <c r="AM238" s="136"/>
      <c r="AN238" s="136"/>
      <c r="AO238" s="136"/>
      <c r="AP238" s="136"/>
    </row>
    <row r="239" spans="11:42">
      <c r="K239" s="136"/>
      <c r="L239" s="136"/>
      <c r="M239" s="136"/>
      <c r="N239" s="136"/>
      <c r="O239" s="136"/>
      <c r="P239" s="136"/>
      <c r="Q239" s="137"/>
      <c r="R239" s="136"/>
      <c r="S239" s="136"/>
      <c r="T239" s="136"/>
      <c r="U239" s="136"/>
      <c r="V239" s="136"/>
      <c r="W239" s="136"/>
      <c r="X239" s="136"/>
      <c r="Y239" s="137"/>
      <c r="Z239" s="136"/>
      <c r="AA239" s="136"/>
      <c r="AB239" s="136"/>
      <c r="AC239" s="136"/>
      <c r="AD239" s="136"/>
      <c r="AE239" s="136"/>
      <c r="AF239" s="136"/>
      <c r="AG239" s="137"/>
      <c r="AH239" s="136"/>
      <c r="AI239" s="136"/>
      <c r="AJ239" s="136"/>
      <c r="AK239" s="136"/>
      <c r="AL239" s="136"/>
      <c r="AM239" s="136"/>
      <c r="AN239" s="136"/>
      <c r="AO239" s="136"/>
      <c r="AP239" s="136"/>
    </row>
    <row r="240" spans="11:42">
      <c r="K240" s="136"/>
      <c r="L240" s="136"/>
      <c r="M240" s="136"/>
      <c r="N240" s="136"/>
      <c r="O240" s="136"/>
      <c r="P240" s="136"/>
      <c r="Q240" s="137"/>
      <c r="R240" s="136"/>
      <c r="S240" s="136"/>
      <c r="T240" s="136"/>
      <c r="U240" s="136"/>
      <c r="V240" s="136"/>
      <c r="W240" s="136"/>
      <c r="X240" s="136"/>
      <c r="Y240" s="137"/>
      <c r="Z240" s="136"/>
      <c r="AA240" s="136"/>
      <c r="AB240" s="136"/>
      <c r="AC240" s="136"/>
      <c r="AD240" s="136"/>
      <c r="AE240" s="136"/>
      <c r="AF240" s="136"/>
      <c r="AG240" s="137"/>
      <c r="AH240" s="136"/>
      <c r="AI240" s="136"/>
      <c r="AJ240" s="136"/>
      <c r="AK240" s="136"/>
      <c r="AL240" s="136"/>
      <c r="AM240" s="136"/>
      <c r="AN240" s="136"/>
      <c r="AO240" s="136"/>
      <c r="AP240" s="136"/>
    </row>
    <row r="241" spans="11:42">
      <c r="K241" s="136"/>
      <c r="L241" s="136"/>
      <c r="M241" s="136"/>
      <c r="N241" s="136"/>
      <c r="O241" s="136"/>
      <c r="P241" s="136"/>
      <c r="Q241" s="137"/>
      <c r="R241" s="136"/>
      <c r="S241" s="136"/>
      <c r="T241" s="136"/>
      <c r="U241" s="136"/>
      <c r="V241" s="136"/>
      <c r="W241" s="136"/>
      <c r="X241" s="136"/>
      <c r="Y241" s="137"/>
      <c r="Z241" s="136"/>
      <c r="AA241" s="136"/>
      <c r="AB241" s="136"/>
      <c r="AC241" s="136"/>
      <c r="AD241" s="136"/>
      <c r="AE241" s="136"/>
      <c r="AF241" s="136"/>
      <c r="AG241" s="137"/>
      <c r="AH241" s="136"/>
      <c r="AI241" s="136"/>
      <c r="AJ241" s="136"/>
      <c r="AK241" s="136"/>
      <c r="AL241" s="136"/>
      <c r="AM241" s="136"/>
      <c r="AN241" s="136"/>
      <c r="AO241" s="136"/>
      <c r="AP241" s="136"/>
    </row>
    <row r="242" spans="11:42">
      <c r="K242" s="136"/>
      <c r="L242" s="136"/>
      <c r="M242" s="136"/>
      <c r="N242" s="136"/>
      <c r="O242" s="136"/>
      <c r="P242" s="136"/>
      <c r="Q242" s="137"/>
      <c r="R242" s="136"/>
      <c r="S242" s="136"/>
      <c r="T242" s="136"/>
      <c r="U242" s="136"/>
      <c r="V242" s="136"/>
      <c r="W242" s="136"/>
      <c r="X242" s="136"/>
      <c r="Y242" s="137"/>
      <c r="Z242" s="136"/>
      <c r="AA242" s="136"/>
      <c r="AB242" s="136"/>
      <c r="AC242" s="136"/>
      <c r="AD242" s="136"/>
      <c r="AE242" s="136"/>
      <c r="AF242" s="136"/>
      <c r="AG242" s="137"/>
      <c r="AH242" s="136"/>
      <c r="AI242" s="136"/>
      <c r="AJ242" s="136"/>
      <c r="AK242" s="136"/>
      <c r="AL242" s="136"/>
      <c r="AM242" s="136"/>
      <c r="AN242" s="136"/>
      <c r="AO242" s="136"/>
      <c r="AP242" s="136"/>
    </row>
    <row r="243" spans="11:42">
      <c r="K243" s="136"/>
      <c r="L243" s="136"/>
      <c r="M243" s="136"/>
      <c r="N243" s="136"/>
      <c r="O243" s="136"/>
      <c r="P243" s="136"/>
      <c r="Q243" s="137"/>
      <c r="R243" s="136"/>
      <c r="S243" s="136"/>
      <c r="T243" s="136"/>
      <c r="U243" s="136"/>
      <c r="V243" s="136"/>
      <c r="W243" s="136"/>
      <c r="X243" s="136"/>
      <c r="Y243" s="137"/>
      <c r="Z243" s="136"/>
      <c r="AA243" s="136"/>
      <c r="AB243" s="136"/>
      <c r="AC243" s="136"/>
      <c r="AD243" s="136"/>
      <c r="AE243" s="136"/>
      <c r="AF243" s="136"/>
      <c r="AG243" s="137"/>
      <c r="AH243" s="136"/>
      <c r="AI243" s="136"/>
      <c r="AJ243" s="136"/>
      <c r="AK243" s="136"/>
      <c r="AL243" s="136"/>
      <c r="AM243" s="136"/>
      <c r="AN243" s="136"/>
      <c r="AO243" s="136"/>
      <c r="AP243" s="136"/>
    </row>
    <row r="244" spans="11:42">
      <c r="K244" s="136"/>
      <c r="L244" s="136"/>
      <c r="M244" s="136"/>
      <c r="N244" s="136"/>
      <c r="O244" s="136"/>
      <c r="P244" s="136"/>
      <c r="Q244" s="137"/>
      <c r="R244" s="136"/>
      <c r="S244" s="136"/>
      <c r="T244" s="136"/>
      <c r="U244" s="136"/>
      <c r="V244" s="136"/>
      <c r="W244" s="136"/>
      <c r="X244" s="136"/>
      <c r="Y244" s="137"/>
      <c r="Z244" s="136"/>
      <c r="AA244" s="136"/>
      <c r="AB244" s="136"/>
      <c r="AC244" s="136"/>
      <c r="AD244" s="136"/>
      <c r="AE244" s="136"/>
      <c r="AF244" s="136"/>
      <c r="AG244" s="137"/>
      <c r="AH244" s="136"/>
      <c r="AI244" s="136"/>
      <c r="AJ244" s="136"/>
      <c r="AK244" s="136"/>
      <c r="AL244" s="136"/>
      <c r="AM244" s="136"/>
      <c r="AN244" s="136"/>
      <c r="AO244" s="136"/>
      <c r="AP244" s="136"/>
    </row>
    <row r="245" spans="11:42">
      <c r="K245" s="136"/>
      <c r="L245" s="136"/>
      <c r="M245" s="136"/>
      <c r="N245" s="136"/>
      <c r="O245" s="136"/>
      <c r="P245" s="136"/>
      <c r="Q245" s="137"/>
      <c r="R245" s="136"/>
      <c r="S245" s="136"/>
      <c r="T245" s="136"/>
      <c r="U245" s="136"/>
      <c r="V245" s="136"/>
      <c r="W245" s="136"/>
      <c r="X245" s="136"/>
      <c r="Y245" s="137"/>
      <c r="Z245" s="136"/>
      <c r="AA245" s="136"/>
      <c r="AB245" s="136"/>
      <c r="AC245" s="136"/>
      <c r="AD245" s="136"/>
      <c r="AE245" s="136"/>
      <c r="AF245" s="136"/>
      <c r="AG245" s="137"/>
      <c r="AH245" s="136"/>
      <c r="AI245" s="136"/>
      <c r="AJ245" s="136"/>
      <c r="AK245" s="136"/>
      <c r="AL245" s="136"/>
      <c r="AM245" s="136"/>
      <c r="AN245" s="136"/>
      <c r="AO245" s="136"/>
      <c r="AP245" s="136"/>
    </row>
    <row r="246" spans="11:42">
      <c r="K246" s="136"/>
      <c r="L246" s="136"/>
      <c r="M246" s="136"/>
      <c r="N246" s="136"/>
      <c r="O246" s="136"/>
      <c r="P246" s="136"/>
      <c r="Q246" s="137"/>
      <c r="R246" s="136"/>
      <c r="S246" s="136"/>
      <c r="T246" s="136"/>
      <c r="U246" s="136"/>
      <c r="V246" s="136"/>
      <c r="W246" s="136"/>
      <c r="X246" s="136"/>
      <c r="Y246" s="137"/>
      <c r="Z246" s="136"/>
      <c r="AA246" s="136"/>
      <c r="AB246" s="136"/>
      <c r="AC246" s="136"/>
      <c r="AD246" s="136"/>
      <c r="AE246" s="136"/>
      <c r="AF246" s="136"/>
      <c r="AG246" s="137"/>
      <c r="AH246" s="136"/>
      <c r="AI246" s="136"/>
      <c r="AJ246" s="136"/>
      <c r="AK246" s="136"/>
      <c r="AL246" s="136"/>
      <c r="AM246" s="136"/>
      <c r="AN246" s="136"/>
      <c r="AO246" s="136"/>
      <c r="AP246" s="136"/>
    </row>
    <row r="247" spans="11:42">
      <c r="K247" s="136"/>
      <c r="L247" s="136"/>
      <c r="M247" s="136"/>
      <c r="N247" s="136"/>
      <c r="O247" s="136"/>
      <c r="P247" s="136"/>
      <c r="Q247" s="137"/>
      <c r="R247" s="136"/>
      <c r="S247" s="136"/>
      <c r="T247" s="136"/>
      <c r="U247" s="136"/>
      <c r="V247" s="136"/>
      <c r="W247" s="136"/>
      <c r="X247" s="136"/>
      <c r="Y247" s="137"/>
      <c r="Z247" s="136"/>
      <c r="AA247" s="136"/>
      <c r="AB247" s="136"/>
      <c r="AC247" s="136"/>
      <c r="AD247" s="136"/>
      <c r="AE247" s="136"/>
      <c r="AF247" s="136"/>
      <c r="AG247" s="137"/>
      <c r="AH247" s="136"/>
      <c r="AI247" s="136"/>
      <c r="AJ247" s="136"/>
      <c r="AK247" s="136"/>
      <c r="AL247" s="136"/>
      <c r="AM247" s="136"/>
      <c r="AN247" s="136"/>
      <c r="AO247" s="136"/>
      <c r="AP247" s="136"/>
    </row>
    <row r="248" spans="11:42">
      <c r="K248" s="136"/>
      <c r="L248" s="136"/>
      <c r="M248" s="136"/>
      <c r="N248" s="136"/>
      <c r="O248" s="136"/>
      <c r="P248" s="136"/>
      <c r="Q248" s="137"/>
      <c r="R248" s="136"/>
      <c r="S248" s="136"/>
      <c r="T248" s="136"/>
      <c r="U248" s="136"/>
      <c r="V248" s="136"/>
      <c r="W248" s="136"/>
      <c r="X248" s="136"/>
      <c r="Y248" s="137"/>
      <c r="Z248" s="136"/>
      <c r="AA248" s="136"/>
      <c r="AB248" s="136"/>
      <c r="AC248" s="136"/>
      <c r="AD248" s="136"/>
      <c r="AE248" s="136"/>
      <c r="AF248" s="136"/>
      <c r="AG248" s="137"/>
      <c r="AH248" s="136"/>
      <c r="AI248" s="136"/>
      <c r="AJ248" s="136"/>
      <c r="AK248" s="136"/>
      <c r="AL248" s="136"/>
      <c r="AM248" s="136"/>
      <c r="AN248" s="136"/>
      <c r="AO248" s="136"/>
      <c r="AP248" s="136"/>
    </row>
    <row r="249" spans="11:42">
      <c r="K249" s="136"/>
      <c r="L249" s="136"/>
      <c r="M249" s="136"/>
      <c r="N249" s="136"/>
      <c r="O249" s="136"/>
      <c r="P249" s="136"/>
      <c r="Q249" s="137"/>
      <c r="R249" s="136"/>
      <c r="S249" s="136"/>
      <c r="T249" s="136"/>
      <c r="U249" s="136"/>
      <c r="V249" s="136"/>
      <c r="W249" s="136"/>
      <c r="X249" s="136"/>
      <c r="Y249" s="137"/>
      <c r="Z249" s="136"/>
      <c r="AA249" s="136"/>
      <c r="AB249" s="136"/>
      <c r="AC249" s="136"/>
      <c r="AD249" s="136"/>
      <c r="AE249" s="136"/>
      <c r="AF249" s="136"/>
      <c r="AG249" s="137"/>
      <c r="AH249" s="136"/>
      <c r="AI249" s="136"/>
      <c r="AJ249" s="136"/>
      <c r="AK249" s="136"/>
      <c r="AL249" s="136"/>
      <c r="AM249" s="136"/>
      <c r="AN249" s="136"/>
      <c r="AO249" s="136"/>
      <c r="AP249" s="136"/>
    </row>
    <row r="250" spans="11:42">
      <c r="K250" s="136"/>
      <c r="L250" s="136"/>
      <c r="M250" s="136"/>
      <c r="N250" s="136"/>
      <c r="O250" s="136"/>
      <c r="P250" s="136"/>
      <c r="Q250" s="137"/>
      <c r="R250" s="136"/>
      <c r="S250" s="136"/>
      <c r="T250" s="136"/>
      <c r="U250" s="136"/>
      <c r="V250" s="136"/>
      <c r="W250" s="136"/>
      <c r="X250" s="136"/>
      <c r="Y250" s="137"/>
      <c r="Z250" s="136"/>
      <c r="AA250" s="136"/>
      <c r="AB250" s="136"/>
      <c r="AC250" s="136"/>
      <c r="AD250" s="136"/>
      <c r="AE250" s="136"/>
      <c r="AF250" s="136"/>
      <c r="AG250" s="137"/>
      <c r="AH250" s="136"/>
      <c r="AI250" s="136"/>
      <c r="AJ250" s="136"/>
      <c r="AK250" s="136"/>
      <c r="AL250" s="136"/>
      <c r="AM250" s="136"/>
      <c r="AN250" s="136"/>
      <c r="AO250" s="136"/>
      <c r="AP250" s="136"/>
    </row>
    <row r="251" spans="11:42">
      <c r="K251" s="136"/>
      <c r="L251" s="136"/>
      <c r="M251" s="136"/>
      <c r="N251" s="136"/>
      <c r="O251" s="136"/>
      <c r="P251" s="136"/>
      <c r="Q251" s="137"/>
      <c r="R251" s="136"/>
      <c r="S251" s="136"/>
      <c r="T251" s="136"/>
      <c r="U251" s="136"/>
      <c r="V251" s="136"/>
      <c r="W251" s="136"/>
      <c r="X251" s="136"/>
      <c r="Y251" s="137"/>
      <c r="Z251" s="136"/>
      <c r="AA251" s="136"/>
      <c r="AB251" s="136"/>
      <c r="AC251" s="136"/>
      <c r="AD251" s="136"/>
      <c r="AE251" s="136"/>
      <c r="AF251" s="136"/>
      <c r="AG251" s="137"/>
      <c r="AH251" s="136"/>
      <c r="AI251" s="136"/>
      <c r="AJ251" s="136"/>
      <c r="AK251" s="136"/>
      <c r="AL251" s="136"/>
      <c r="AM251" s="136"/>
      <c r="AN251" s="136"/>
      <c r="AO251" s="136"/>
      <c r="AP251" s="136"/>
    </row>
  </sheetData>
  <sheetProtection algorithmName="SHA-512" hashValue="OSOBvu2U6v1Gk3hg+YVAKLn7xttvqyxHcJpGJ0wckyd7h4S9/Nao2oSUJchCmw9PdazgXsDj7DTNG0kwCZ5+AQ==" saltValue="ojt9JZvpe71pIGWtGQNgjg==" spinCount="100000" sheet="1" objects="1" scenarios="1" selectLockedCells="1"/>
  <mergeCells count="15">
    <mergeCell ref="D10:I10"/>
    <mergeCell ref="D9:I9"/>
    <mergeCell ref="D19:I20"/>
    <mergeCell ref="A2:C2"/>
    <mergeCell ref="D15:J15"/>
    <mergeCell ref="D7:J7"/>
    <mergeCell ref="D18:I18"/>
    <mergeCell ref="D2:G5"/>
    <mergeCell ref="C15:C17"/>
    <mergeCell ref="D6:I6"/>
    <mergeCell ref="D11:I11"/>
    <mergeCell ref="D12:I12"/>
    <mergeCell ref="D8:I8"/>
    <mergeCell ref="D13:I13"/>
    <mergeCell ref="D14:I14"/>
  </mergeCells>
  <phoneticPr fontId="2" type="noConversion"/>
  <conditionalFormatting sqref="C5 C7:C8 C10">
    <cfRule type="expression" dxfId="91" priority="22" stopIfTrue="1">
      <formula>($B$17="No")</formula>
    </cfRule>
  </conditionalFormatting>
  <conditionalFormatting sqref="A19:A21 B19:B20">
    <cfRule type="expression" dxfId="90" priority="23" stopIfTrue="1">
      <formula>$B$18="No"</formula>
    </cfRule>
  </conditionalFormatting>
  <conditionalFormatting sqref="B6">
    <cfRule type="expression" dxfId="89" priority="24" stopIfTrue="1">
      <formula>NOT(L5="YES")</formula>
    </cfRule>
  </conditionalFormatting>
  <conditionalFormatting sqref="D6:I6">
    <cfRule type="expression" dxfId="88" priority="25" stopIfTrue="1">
      <formula>NOT(L5="YES")</formula>
    </cfRule>
  </conditionalFormatting>
  <conditionalFormatting sqref="B18">
    <cfRule type="expression" dxfId="87" priority="26" stopIfTrue="1">
      <formula>AND(B6="HI",B18="Yes")</formula>
    </cfRule>
  </conditionalFormatting>
  <conditionalFormatting sqref="B9">
    <cfRule type="expression" dxfId="86" priority="27" stopIfTrue="1">
      <formula>AND(B6="HI",B9&lt;60)</formula>
    </cfRule>
  </conditionalFormatting>
  <conditionalFormatting sqref="C9">
    <cfRule type="expression" dxfId="85" priority="28" stopIfTrue="1">
      <formula>($B$17="No")</formula>
    </cfRule>
    <cfRule type="expression" dxfId="84" priority="29" stopIfTrue="1">
      <formula>AND(B6="HI",B17="Yes",C9&lt;60)</formula>
    </cfRule>
  </conditionalFormatting>
  <conditionalFormatting sqref="D12:I12">
    <cfRule type="expression" dxfId="83" priority="30" stopIfTrue="1">
      <formula>AND($B$6="HI",$B$9&lt;60)</formula>
    </cfRule>
    <cfRule type="expression" dxfId="82" priority="31" stopIfTrue="1">
      <formula>AND($B$6="HI",$B$17="Yes",$C$9&lt;60)</formula>
    </cfRule>
    <cfRule type="expression" dxfId="81" priority="32" stopIfTrue="1">
      <formula>AND($B$6="HI",$B$18="Yes")</formula>
    </cfRule>
  </conditionalFormatting>
  <conditionalFormatting sqref="D8:I8">
    <cfRule type="expression" dxfId="80" priority="33" stopIfTrue="1">
      <formula>AND(L12&gt;5500,L4="NO")</formula>
    </cfRule>
  </conditionalFormatting>
  <conditionalFormatting sqref="B12:B13">
    <cfRule type="expression" dxfId="79" priority="7" stopIfTrue="1">
      <formula>AND(L12&gt;5500,L4="NO")</formula>
    </cfRule>
  </conditionalFormatting>
  <conditionalFormatting sqref="D9:I9">
    <cfRule type="expression" dxfId="78" priority="35" stopIfTrue="1">
      <formula>AND(M12&gt;5500,M4="NO",B17="Yes")</formula>
    </cfRule>
  </conditionalFormatting>
  <conditionalFormatting sqref="D10:I10">
    <cfRule type="expression" dxfId="77" priority="36" stopIfTrue="1">
      <formula>AND(B9&gt;69,L15="Yes")</formula>
    </cfRule>
    <cfRule type="expression" dxfId="76" priority="37" stopIfTrue="1">
      <formula>AND(L6="TX",L15="Yes",B9&gt;54)</formula>
    </cfRule>
  </conditionalFormatting>
  <conditionalFormatting sqref="D18:I18">
    <cfRule type="expression" dxfId="75" priority="38" stopIfTrue="1">
      <formula>AND(B17="No",L21&gt;L14)</formula>
    </cfRule>
    <cfRule type="expression" dxfId="74" priority="39" stopIfTrue="1">
      <formula>AND(B17="Yes",L21&gt;L14,L21&gt;M14)</formula>
    </cfRule>
  </conditionalFormatting>
  <conditionalFormatting sqref="B21">
    <cfRule type="expression" dxfId="73" priority="40" stopIfTrue="1">
      <formula>$B$18="No"</formula>
    </cfRule>
    <cfRule type="expression" dxfId="72" priority="41" stopIfTrue="1">
      <formula>AND(B18="Yes",B17="No",L21&gt;L14)</formula>
    </cfRule>
    <cfRule type="expression" dxfId="71" priority="42" stopIfTrue="1">
      <formula>AND(B18="Yes",B17="Yes",L21&gt;L14,L21&gt;M14)</formula>
    </cfRule>
  </conditionalFormatting>
  <conditionalFormatting sqref="C11:C14">
    <cfRule type="expression" dxfId="70" priority="1" stopIfTrue="1">
      <formula>($B$17="No")</formula>
    </cfRule>
    <cfRule type="expression" dxfId="69" priority="4" stopIfTrue="1">
      <formula>AND($B$6="WA",NOT(B11=C11))</formula>
    </cfRule>
  </conditionalFormatting>
  <conditionalFormatting sqref="D11:I11">
    <cfRule type="expression" dxfId="68" priority="45" stopIfTrue="1">
      <formula>AND(B15="Yes",OR(B6="MD",B6="NJ",B6="MN"))</formula>
    </cfRule>
  </conditionalFormatting>
  <conditionalFormatting sqref="B15">
    <cfRule type="expression" dxfId="67" priority="46" stopIfTrue="1">
      <formula>AND(B15="YES",OR(B6="NJ",B6="MD",B6="MN"))</formula>
    </cfRule>
    <cfRule type="expression" dxfId="66" priority="47" stopIfTrue="1">
      <formula>AND(L6="TX",L15="Yes",B9&gt;54)</formula>
    </cfRule>
  </conditionalFormatting>
  <conditionalFormatting sqref="D13:I13">
    <cfRule type="expression" dxfId="65" priority="21" stopIfTrue="1">
      <formula>(OR($P$12&gt;6000,$R$12&gt;6000))</formula>
    </cfRule>
    <cfRule type="expression" dxfId="64" priority="8" stopIfTrue="1">
      <formula>(B17="No")</formula>
    </cfRule>
  </conditionalFormatting>
  <conditionalFormatting sqref="B12">
    <cfRule type="expression" dxfId="63" priority="34">
      <formula>($P$12&gt;6000)</formula>
    </cfRule>
  </conditionalFormatting>
  <conditionalFormatting sqref="B13">
    <cfRule type="expression" dxfId="62" priority="11">
      <formula>($P$12&gt;6000)</formula>
    </cfRule>
    <cfRule type="expression" dxfId="61" priority="14">
      <formula>AND(L4="NO",L13=0)</formula>
    </cfRule>
    <cfRule type="expression" dxfId="60" priority="15">
      <formula>AND(L4="OK",L13&gt;0)</formula>
    </cfRule>
  </conditionalFormatting>
  <conditionalFormatting sqref="C12">
    <cfRule type="expression" dxfId="59" priority="44">
      <formula>($R$12&gt;6000)</formula>
    </cfRule>
    <cfRule type="expression" dxfId="58" priority="43" stopIfTrue="1">
      <formula>AND(M12&gt;5500,M4="NO")</formula>
    </cfRule>
  </conditionalFormatting>
  <conditionalFormatting sqref="C13">
    <cfRule type="expression" dxfId="57" priority="10">
      <formula>AND(M4="NO",M13=0)</formula>
    </cfRule>
    <cfRule type="expression" dxfId="56" priority="12">
      <formula>(R12&gt;6000)</formula>
    </cfRule>
    <cfRule type="expression" dxfId="55" priority="13">
      <formula>AND(M4="OK",M13&gt;0)</formula>
    </cfRule>
  </conditionalFormatting>
  <conditionalFormatting sqref="D14:I14">
    <cfRule type="expression" dxfId="54" priority="5" stopIfTrue="1">
      <formula>AND(L4="OK",L13&gt;0)</formula>
    </cfRule>
    <cfRule type="expression" dxfId="53" priority="6">
      <formula>AND(B17="Yes",M4="OK",M13&gt;0)</formula>
    </cfRule>
  </conditionalFormatting>
  <conditionalFormatting sqref="C18">
    <cfRule type="expression" dxfId="52" priority="3">
      <formula>AND(B6="HI",B18="Yes")</formula>
    </cfRule>
  </conditionalFormatting>
  <conditionalFormatting sqref="B14">
    <cfRule type="expression" dxfId="51" priority="2">
      <formula>AND(B6="MD",B14="24 Months")</formula>
    </cfRule>
  </conditionalFormatting>
  <conditionalFormatting sqref="C14">
    <cfRule type="expression" dxfId="50" priority="9">
      <formula>AND(B6="MD",C14="24 Months")</formula>
    </cfRule>
  </conditionalFormatting>
  <dataValidations count="13">
    <dataValidation showInputMessage="1" showErrorMessage="1" sqref="C15 C6"/>
    <dataValidation type="list" showInputMessage="1" showErrorMessage="1" sqref="B21">
      <formula1>BENPER</formula1>
    </dataValidation>
    <dataValidation type="list" showInputMessage="1" showErrorMessage="1" sqref="B6">
      <formula1>STATE</formula1>
    </dataValidation>
    <dataValidation type="list" showInputMessage="1" showErrorMessage="1" sqref="B9:C9">
      <formula1>AGE</formula1>
    </dataValidation>
    <dataValidation type="list" showInputMessage="1" showErrorMessage="1" sqref="B10:C10 D17 B15">
      <formula1>TOBACCO</formula1>
    </dataValidation>
    <dataValidation type="list" allowBlank="1" showInputMessage="1" showErrorMessage="1" sqref="B17:B18">
      <formula1>TOBACCO</formula1>
    </dataValidation>
    <dataValidation type="list" showInputMessage="1" showErrorMessage="1" sqref="B11:C11 B20">
      <formula1>PLAN</formula1>
    </dataValidation>
    <dataValidation type="list" showInputMessage="1" showErrorMessage="1" sqref="B12:C12">
      <formula1>MOSBEN</formula1>
    </dataValidation>
    <dataValidation type="list" showInputMessage="1" showErrorMessage="1" sqref="B16">
      <formula1>MODE</formula1>
    </dataValidation>
    <dataValidation type="list" showInputMessage="1" showErrorMessage="1" sqref="B19">
      <formula1>DEPEND</formula1>
    </dataValidation>
    <dataValidation type="list" showInputMessage="1" showErrorMessage="1" sqref="C13">
      <formula1>INDIRECT($R$9)</formula1>
    </dataValidation>
    <dataValidation type="list" showInputMessage="1" showErrorMessage="1" sqref="B13">
      <formula1>INDIRECT($P$9)</formula1>
    </dataValidation>
    <dataValidation type="list" showInputMessage="1" showErrorMessage="1" sqref="B14 C14">
      <formula1>INDIRECT($P$7)</formula1>
    </dataValidation>
  </dataValidations>
  <pageMargins left="0.35" right="0.35" top="1" bottom="1" header="0.5" footer="0.5"/>
  <pageSetup scale="50" orientation="landscape" horizontalDpi="300" r:id="rId1"/>
  <headerFooter alignWithMargins="0"/>
  <drawing r:id="rId2"/>
  <legacyDrawing r:id="rId3"/>
  <controls>
    <mc:AlternateContent xmlns:mc="http://schemas.openxmlformats.org/markup-compatibility/2006">
      <mc:Choice Requires="x14">
        <control shapeId="3118" r:id="rId4" name="CommandButton2">
          <controlPr defaultSize="0" autoFill="0" autoLine="0" r:id="rId5">
            <anchor moveWithCells="1">
              <from>
                <xdr:col>4</xdr:col>
                <xdr:colOff>571500</xdr:colOff>
                <xdr:row>6</xdr:row>
                <xdr:rowOff>7620</xdr:rowOff>
              </from>
              <to>
                <xdr:col>7</xdr:col>
                <xdr:colOff>7620</xdr:colOff>
                <xdr:row>7</xdr:row>
                <xdr:rowOff>22860</xdr:rowOff>
              </to>
            </anchor>
          </controlPr>
        </control>
      </mc:Choice>
      <mc:Fallback>
        <control shapeId="3118" r:id="rId4" name="CommandButton2"/>
      </mc:Fallback>
    </mc:AlternateContent>
    <mc:AlternateContent xmlns:mc="http://schemas.openxmlformats.org/markup-compatibility/2006">
      <mc:Choice Requires="x14">
        <control shapeId="3116" r:id="rId6" name="CommandButton1">
          <controlPr defaultSize="0" autoFill="0" autoLine="0" autoPict="0" r:id="rId7">
            <anchor moveWithCells="1">
              <from>
                <xdr:col>3</xdr:col>
                <xdr:colOff>7620</xdr:colOff>
                <xdr:row>6</xdr:row>
                <xdr:rowOff>7620</xdr:rowOff>
              </from>
              <to>
                <xdr:col>4</xdr:col>
                <xdr:colOff>563880</xdr:colOff>
                <xdr:row>7</xdr:row>
                <xdr:rowOff>30480</xdr:rowOff>
              </to>
            </anchor>
          </controlPr>
        </control>
      </mc:Choice>
      <mc:Fallback>
        <control shapeId="3116" r:id="rId6" name="CommandButton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1"/>
    <pageSetUpPr fitToPage="1"/>
  </sheetPr>
  <dimension ref="A1:Z293"/>
  <sheetViews>
    <sheetView zoomScale="75" zoomScaleNormal="75" workbookViewId="0">
      <selection activeCell="Q1" sqref="Q1"/>
    </sheetView>
  </sheetViews>
  <sheetFormatPr defaultRowHeight="13.2"/>
  <cols>
    <col min="3" max="3" width="28" customWidth="1"/>
    <col min="4" max="4" width="6.109375" customWidth="1"/>
    <col min="7" max="7" width="42.5546875" bestFit="1" customWidth="1"/>
    <col min="8" max="9" width="9.88671875" customWidth="1"/>
    <col min="11" max="11" width="9.5546875" customWidth="1"/>
    <col min="12" max="12" width="12.6640625" bestFit="1" customWidth="1"/>
    <col min="13" max="13" width="10" customWidth="1"/>
    <col min="14" max="14" width="13.88671875" customWidth="1"/>
    <col min="15" max="15" width="13.5546875" customWidth="1"/>
    <col min="16" max="16" width="7.6640625" customWidth="1"/>
    <col min="19" max="19" width="11.33203125" customWidth="1"/>
  </cols>
  <sheetData>
    <row r="1" spans="1:26" ht="30">
      <c r="A1" s="2"/>
      <c r="B1" s="224" t="s">
        <v>360</v>
      </c>
      <c r="C1" s="225"/>
      <c r="D1" s="225"/>
      <c r="E1" s="225"/>
      <c r="F1" s="225"/>
      <c r="G1" s="225"/>
      <c r="H1" s="225"/>
      <c r="I1" s="225"/>
      <c r="J1" s="225"/>
      <c r="K1" s="225"/>
      <c r="L1" s="225"/>
      <c r="M1" s="135"/>
      <c r="N1" s="179" t="s">
        <v>192</v>
      </c>
      <c r="O1" s="176">
        <f>Input!L14</f>
        <v>24</v>
      </c>
      <c r="P1" s="176"/>
      <c r="Q1" s="176" t="s">
        <v>278</v>
      </c>
      <c r="R1" s="176" t="str">
        <f>Input!B3</f>
        <v>GoldenCare</v>
      </c>
      <c r="S1" s="176"/>
      <c r="T1" s="135"/>
      <c r="U1" s="135"/>
      <c r="V1" s="135"/>
      <c r="W1" s="135"/>
      <c r="X1" s="108"/>
      <c r="Y1" s="108"/>
      <c r="Z1" s="108"/>
    </row>
    <row r="2" spans="1:26" ht="16.5" customHeight="1">
      <c r="A2" s="2"/>
      <c r="B2" s="227" t="s">
        <v>255</v>
      </c>
      <c r="C2" s="227"/>
      <c r="D2" s="227"/>
      <c r="E2" s="227"/>
      <c r="F2" s="227"/>
      <c r="G2" s="227"/>
      <c r="H2" s="227"/>
      <c r="I2" s="227"/>
      <c r="J2" s="227"/>
      <c r="K2" s="227"/>
      <c r="L2" s="227"/>
      <c r="M2" s="135"/>
      <c r="N2" s="179" t="s">
        <v>189</v>
      </c>
      <c r="O2" s="268">
        <f>Input!L12</f>
        <v>1000</v>
      </c>
      <c r="P2" s="176"/>
      <c r="Q2" s="176" t="s">
        <v>281</v>
      </c>
      <c r="R2" s="176" t="str">
        <f>Input!C3</f>
        <v>800-842-7799</v>
      </c>
      <c r="S2" s="176"/>
      <c r="T2" s="135"/>
      <c r="U2" s="135"/>
      <c r="V2" s="135"/>
      <c r="W2" s="135"/>
      <c r="X2" s="108"/>
      <c r="Y2" s="108"/>
      <c r="Z2" s="108"/>
    </row>
    <row r="3" spans="1:26" ht="15.6">
      <c r="A3" s="2"/>
      <c r="B3" s="97" t="s">
        <v>193</v>
      </c>
      <c r="C3" s="72" t="str">
        <f>CONCATENATE(O7," ",O8)</f>
        <v>Valued Client</v>
      </c>
      <c r="D3" s="97" t="s">
        <v>2</v>
      </c>
      <c r="E3" s="73">
        <f>O9</f>
        <v>53</v>
      </c>
      <c r="F3" s="125" t="str">
        <f>IF(O12="Yes","(Tobacco)","")</f>
        <v/>
      </c>
      <c r="H3" s="97" t="s">
        <v>280</v>
      </c>
      <c r="I3" s="73" t="str">
        <f>$R$1</f>
        <v>GoldenCare</v>
      </c>
      <c r="J3" s="74"/>
      <c r="K3" s="97"/>
      <c r="L3" s="72"/>
      <c r="M3" s="135"/>
      <c r="N3" s="179" t="s">
        <v>190</v>
      </c>
      <c r="O3" s="176">
        <f>'Two Insured'!P3</f>
        <v>2500</v>
      </c>
      <c r="P3" s="176"/>
      <c r="Q3" s="176"/>
      <c r="R3" s="176"/>
      <c r="S3" s="176"/>
      <c r="T3" s="135"/>
      <c r="U3" s="135"/>
      <c r="V3" s="135"/>
      <c r="W3" s="135"/>
      <c r="X3" s="135"/>
      <c r="Y3" s="108"/>
      <c r="Z3" s="108"/>
    </row>
    <row r="4" spans="1:26" ht="15.6">
      <c r="A4" s="2"/>
      <c r="B4" s="97" t="s">
        <v>9</v>
      </c>
      <c r="C4" s="73" t="str">
        <f>O11</f>
        <v>Annual</v>
      </c>
      <c r="D4" s="97" t="s">
        <v>282</v>
      </c>
      <c r="E4" s="72" t="str">
        <f>O10</f>
        <v>KY</v>
      </c>
      <c r="F4" s="2"/>
      <c r="G4" s="2"/>
      <c r="H4" s="97" t="s">
        <v>279</v>
      </c>
      <c r="I4" s="73" t="str">
        <f>$R$2</f>
        <v>800-842-7799</v>
      </c>
      <c r="J4" s="74"/>
      <c r="K4" s="97"/>
      <c r="L4" s="72"/>
      <c r="M4" s="135"/>
      <c r="N4" s="179" t="s">
        <v>39</v>
      </c>
      <c r="O4" s="176">
        <f>'Two Insured'!P4</f>
        <v>5000</v>
      </c>
      <c r="P4" s="176"/>
      <c r="Q4" s="176"/>
      <c r="R4" s="176"/>
      <c r="S4" s="176"/>
      <c r="T4" s="135"/>
      <c r="U4" s="135"/>
      <c r="V4" s="135"/>
      <c r="W4" s="135"/>
      <c r="X4" s="135"/>
      <c r="Y4" s="108"/>
      <c r="Z4" s="108"/>
    </row>
    <row r="5" spans="1:26">
      <c r="A5" s="2"/>
      <c r="B5" s="2"/>
      <c r="C5" s="2"/>
      <c r="D5" s="2"/>
      <c r="E5" s="2"/>
      <c r="F5" s="2"/>
      <c r="G5" s="2"/>
      <c r="H5" s="2"/>
      <c r="I5" s="2"/>
      <c r="J5" s="2"/>
      <c r="K5" s="2"/>
      <c r="L5" s="2"/>
      <c r="M5" s="135"/>
      <c r="N5" s="179" t="s">
        <v>191</v>
      </c>
      <c r="O5" s="176">
        <f>'Two Insured'!P5</f>
        <v>432000</v>
      </c>
      <c r="P5" s="176"/>
      <c r="Q5" s="176"/>
      <c r="R5" s="176"/>
      <c r="S5" s="176"/>
      <c r="T5" s="135"/>
      <c r="U5" s="135"/>
      <c r="V5" s="135"/>
      <c r="W5" s="135"/>
      <c r="X5" s="135"/>
      <c r="Y5" s="108"/>
      <c r="Z5" s="108"/>
    </row>
    <row r="6" spans="1:26">
      <c r="A6" s="2"/>
      <c r="B6" s="2"/>
      <c r="C6" s="2"/>
      <c r="D6" s="2"/>
      <c r="E6" s="2"/>
      <c r="F6" s="2"/>
      <c r="G6" s="2"/>
      <c r="H6" s="2"/>
      <c r="I6" s="2"/>
      <c r="J6" s="2"/>
      <c r="K6" s="2"/>
      <c r="L6" s="2"/>
      <c r="M6" s="135"/>
      <c r="N6" s="179" t="s">
        <v>203</v>
      </c>
      <c r="O6" s="271" t="str">
        <f>Input!L23</f>
        <v>65</v>
      </c>
      <c r="P6" s="176"/>
      <c r="Q6" s="176" t="str">
        <f>O6</f>
        <v>65</v>
      </c>
      <c r="R6" s="176"/>
      <c r="S6" s="176"/>
      <c r="T6" s="135"/>
      <c r="U6" s="135"/>
      <c r="V6" s="135"/>
      <c r="W6" s="135"/>
      <c r="X6" s="135"/>
      <c r="Y6" s="108"/>
      <c r="Z6" s="108"/>
    </row>
    <row r="7" spans="1:26">
      <c r="A7" s="2"/>
      <c r="B7" s="2"/>
      <c r="C7" s="2"/>
      <c r="D7" s="2"/>
      <c r="E7" s="2"/>
      <c r="F7" s="2"/>
      <c r="G7" s="2"/>
      <c r="H7" s="2"/>
      <c r="I7" s="2"/>
      <c r="J7" s="2"/>
      <c r="K7" s="2"/>
      <c r="L7" s="2"/>
      <c r="M7" s="135"/>
      <c r="N7" s="179" t="s">
        <v>194</v>
      </c>
      <c r="O7" s="176" t="str">
        <f>Input!B7</f>
        <v>Valued</v>
      </c>
      <c r="P7" s="176"/>
      <c r="Q7" s="176"/>
      <c r="R7" s="176"/>
      <c r="S7" s="176"/>
      <c r="T7" s="135"/>
      <c r="U7" s="135"/>
      <c r="V7" s="135"/>
      <c r="W7" s="135"/>
      <c r="X7" s="135"/>
      <c r="Y7" s="108"/>
      <c r="Z7" s="108"/>
    </row>
    <row r="8" spans="1:26" ht="17.399999999999999">
      <c r="A8" s="2"/>
      <c r="B8" s="97" t="s">
        <v>165</v>
      </c>
      <c r="C8" s="98" t="str">
        <f>CONCATENATE(O13," - ",O1," Months")</f>
        <v>Plan A - Comprehensive - 24 Months</v>
      </c>
      <c r="D8" s="2"/>
      <c r="E8" s="2"/>
      <c r="F8" s="2"/>
      <c r="G8" s="2"/>
      <c r="H8" s="2"/>
      <c r="I8" s="2"/>
      <c r="J8" s="2"/>
      <c r="K8" s="2"/>
      <c r="L8" s="99" t="s">
        <v>201</v>
      </c>
      <c r="M8" s="135"/>
      <c r="N8" s="179" t="s">
        <v>195</v>
      </c>
      <c r="O8" s="176" t="str">
        <f>Input!B8</f>
        <v>Client</v>
      </c>
      <c r="P8" s="176"/>
      <c r="Q8" s="176"/>
      <c r="R8" s="176"/>
      <c r="S8" s="176"/>
      <c r="T8" s="135"/>
      <c r="U8" s="135"/>
      <c r="V8" s="135"/>
      <c r="W8" s="135"/>
      <c r="X8" s="135"/>
      <c r="Y8" s="108"/>
      <c r="Z8" s="108"/>
    </row>
    <row r="9" spans="1:26">
      <c r="A9" s="2"/>
      <c r="B9" s="2"/>
      <c r="C9" s="2"/>
      <c r="D9" s="2"/>
      <c r="E9" s="2"/>
      <c r="F9" s="2"/>
      <c r="G9" s="2"/>
      <c r="H9" s="2"/>
      <c r="I9" s="2"/>
      <c r="J9" s="2"/>
      <c r="K9" s="2"/>
      <c r="L9" s="2"/>
      <c r="M9" s="135"/>
      <c r="N9" s="179" t="s">
        <v>196</v>
      </c>
      <c r="O9" s="176">
        <f>Input!B9</f>
        <v>53</v>
      </c>
      <c r="P9" s="176"/>
      <c r="Q9" s="176"/>
      <c r="R9" s="176"/>
      <c r="S9" s="176"/>
      <c r="T9" s="135"/>
      <c r="U9" s="135"/>
      <c r="V9" s="135"/>
      <c r="W9" s="135"/>
      <c r="X9" s="135"/>
      <c r="Y9" s="108"/>
      <c r="Z9" s="108"/>
    </row>
    <row r="10" spans="1:26" ht="18" customHeight="1">
      <c r="A10" s="2"/>
      <c r="B10" s="97" t="s">
        <v>199</v>
      </c>
      <c r="C10" s="72" t="str">
        <f>IF(OR($O$14="A",$O$14="B"),"Cancer","Heart Attack")</f>
        <v>Cancer</v>
      </c>
      <c r="D10" s="72">
        <f>IF(OR($O$14="A",$O$14="B"),$O$1,3)</f>
        <v>24</v>
      </c>
      <c r="E10" s="72" t="s">
        <v>200</v>
      </c>
      <c r="F10" s="2"/>
      <c r="G10" s="2"/>
      <c r="H10" s="2"/>
      <c r="I10" s="2"/>
      <c r="J10" s="2"/>
      <c r="K10" s="74" t="str">
        <f>CONCATENATE($O$7," - ",$O$11," Premium:")</f>
        <v>Valued - Annual Premium:</v>
      </c>
      <c r="L10" s="75">
        <f>O18</f>
        <v>557.6</v>
      </c>
      <c r="M10" s="135"/>
      <c r="N10" s="179" t="s">
        <v>197</v>
      </c>
      <c r="O10" s="176" t="str">
        <f>Input!B6</f>
        <v>KY</v>
      </c>
      <c r="P10" s="176"/>
      <c r="Q10" s="176"/>
      <c r="R10" s="176"/>
      <c r="S10" s="176"/>
      <c r="T10" s="135"/>
      <c r="U10" s="135"/>
      <c r="V10" s="135"/>
      <c r="W10" s="135"/>
      <c r="X10" s="135"/>
      <c r="Y10" s="108"/>
      <c r="Z10" s="108"/>
    </row>
    <row r="11" spans="1:26" ht="18" customHeight="1">
      <c r="A11" s="2"/>
      <c r="B11" s="2"/>
      <c r="C11" s="72" t="str">
        <f>IF(OR($O$14="A",$O$14="B"),"Cancer-In-Situ","Coronary Artery Bypass")</f>
        <v>Cancer-In-Situ</v>
      </c>
      <c r="D11" s="72">
        <f>IF(OR($O$14="A",$O$14="B"),3,2)</f>
        <v>3</v>
      </c>
      <c r="E11" s="72" t="s">
        <v>200</v>
      </c>
      <c r="F11" s="2"/>
      <c r="G11" s="2"/>
      <c r="H11" s="2"/>
      <c r="I11" s="2"/>
      <c r="J11" s="2"/>
      <c r="K11" s="71" t="str">
        <f>CONCATENATE("(",$C$8,")")</f>
        <v>(Plan A - Comprehensive - 24 Months)</v>
      </c>
      <c r="L11" s="2"/>
      <c r="M11" s="135"/>
      <c r="N11" s="179" t="s">
        <v>198</v>
      </c>
      <c r="O11" s="176" t="str">
        <f>Input!B16</f>
        <v>Annual</v>
      </c>
      <c r="P11" s="176"/>
      <c r="Q11" s="176"/>
      <c r="R11" s="176"/>
      <c r="S11" s="176"/>
      <c r="T11" s="135"/>
      <c r="U11" s="135"/>
      <c r="V11" s="135"/>
      <c r="W11" s="135"/>
      <c r="X11" s="135"/>
      <c r="Y11" s="108"/>
      <c r="Z11" s="108"/>
    </row>
    <row r="12" spans="1:26" ht="18" customHeight="1">
      <c r="A12" s="2"/>
      <c r="B12" s="2"/>
      <c r="C12" s="72" t="str">
        <f>IF($O$14="A","Heart Attack",IF($O$14="B","Alzheimer's Disease","Stroke"))</f>
        <v>Heart Attack</v>
      </c>
      <c r="D12" s="72">
        <f>IF($O$14="A",3,IF($O$14="B",$O$1,$O$1))</f>
        <v>3</v>
      </c>
      <c r="E12" s="72" t="s">
        <v>200</v>
      </c>
      <c r="F12" s="2"/>
      <c r="G12" s="2"/>
      <c r="H12" s="2"/>
      <c r="I12" s="2"/>
      <c r="J12" s="2"/>
      <c r="K12" s="2"/>
      <c r="L12" s="2"/>
      <c r="M12" s="135"/>
      <c r="N12" s="179" t="s">
        <v>6</v>
      </c>
      <c r="O12" s="176" t="str">
        <f>Input!B10</f>
        <v>No</v>
      </c>
      <c r="P12" s="176"/>
      <c r="Q12" s="176"/>
      <c r="R12" s="176"/>
      <c r="S12" s="176"/>
      <c r="T12" s="135"/>
      <c r="U12" s="135"/>
      <c r="V12" s="135"/>
      <c r="W12" s="135"/>
      <c r="X12" s="135"/>
      <c r="Y12" s="108"/>
      <c r="Z12" s="108"/>
    </row>
    <row r="13" spans="1:26" ht="18" customHeight="1">
      <c r="A13" s="2"/>
      <c r="B13" s="2"/>
      <c r="C13" s="72" t="str">
        <f>IF($O$14="A","Coronary Artery Bypass",IF($O$14="B","Kidney Failure","Alzheimer's Disease"))</f>
        <v>Coronary Artery Bypass</v>
      </c>
      <c r="D13" s="72">
        <f>IF($O$14="A",2,IF($O$14="B",$O$1,$O$1))</f>
        <v>2</v>
      </c>
      <c r="E13" s="72" t="s">
        <v>200</v>
      </c>
      <c r="F13" s="2"/>
      <c r="G13" s="2"/>
      <c r="H13" s="2"/>
      <c r="I13" s="2"/>
      <c r="J13" s="2"/>
      <c r="K13" s="74" t="str">
        <f>IF(Input!B18="Yes","$500/Mos. Dependent Care:",IF(O20=0,"","Return of Premium:"))</f>
        <v/>
      </c>
      <c r="L13" s="90" t="str">
        <f>IF(DEPENDENT="Yes",Q18,IF($O$20=0,"",(L10*$O$20)))</f>
        <v/>
      </c>
      <c r="M13" s="135"/>
      <c r="N13" s="179" t="s">
        <v>165</v>
      </c>
      <c r="O13" s="176" t="str">
        <f>Input!B11</f>
        <v>Plan A - Comprehensive</v>
      </c>
      <c r="P13" s="176"/>
      <c r="Q13" s="176"/>
      <c r="R13" s="176"/>
      <c r="S13" s="176"/>
      <c r="T13" s="135"/>
      <c r="U13" s="135"/>
      <c r="V13" s="135"/>
      <c r="W13" s="135"/>
      <c r="X13" s="135"/>
      <c r="Y13" s="108"/>
      <c r="Z13" s="108"/>
    </row>
    <row r="14" spans="1:26" ht="18" customHeight="1">
      <c r="A14" s="2"/>
      <c r="B14" s="2"/>
      <c r="C14" s="72" t="str">
        <f>IF($O$14="A","Stroke",IF($O$14="B","Major Organ Transplant","Kidney Failure"))</f>
        <v>Stroke</v>
      </c>
      <c r="D14" s="72">
        <f>IF($O$14="A",$O$1,IF($O$14="B",$O$1,$O$1))</f>
        <v>24</v>
      </c>
      <c r="E14" s="72" t="s">
        <v>200</v>
      </c>
      <c r="F14" s="2"/>
      <c r="G14" s="2"/>
      <c r="H14" s="2"/>
      <c r="I14" s="2"/>
      <c r="J14" s="2"/>
      <c r="K14" s="71" t="str">
        <f>IF(Input!B18="Yes",CONCATENATE("(",$O$22," - ",$O$23," - ",$O$24,")"),"")</f>
        <v/>
      </c>
      <c r="L14" s="2"/>
      <c r="M14" s="135"/>
      <c r="N14" s="179" t="s">
        <v>137</v>
      </c>
      <c r="O14" s="176" t="str">
        <f>Input!L11</f>
        <v>A</v>
      </c>
      <c r="P14" s="176"/>
      <c r="Q14" s="176"/>
      <c r="R14" s="176"/>
      <c r="S14" s="176"/>
      <c r="T14" s="135"/>
      <c r="U14" s="135"/>
      <c r="V14" s="135"/>
      <c r="W14" s="135"/>
      <c r="X14" s="135"/>
      <c r="Y14" s="108"/>
      <c r="Z14" s="108"/>
    </row>
    <row r="15" spans="1:26" ht="18" customHeight="1">
      <c r="A15" s="2"/>
      <c r="B15" s="2"/>
      <c r="C15" s="72" t="str">
        <f>IF($O$14="A","Alzheimer's Disease",IF($O$14="B","Paralysis","Major Organ Transplant"))</f>
        <v>Alzheimer's Disease</v>
      </c>
      <c r="D15" s="72">
        <f>IF($O$14="A",$O$1,IF($O$14="B",$O$1,$O$1))</f>
        <v>24</v>
      </c>
      <c r="E15" s="72" t="s">
        <v>200</v>
      </c>
      <c r="F15" s="2"/>
      <c r="G15" s="5"/>
      <c r="H15" s="2"/>
      <c r="I15" s="85"/>
      <c r="J15" s="85"/>
      <c r="K15" s="87"/>
      <c r="L15" s="88"/>
      <c r="M15" s="135"/>
      <c r="N15" s="179" t="s">
        <v>204</v>
      </c>
      <c r="O15" s="176">
        <f>Input!L16</f>
        <v>1</v>
      </c>
      <c r="P15" s="176"/>
      <c r="Q15" s="176"/>
      <c r="R15" s="176"/>
      <c r="S15" s="176"/>
      <c r="T15" s="135"/>
      <c r="U15" s="135"/>
      <c r="V15" s="135"/>
      <c r="W15" s="135"/>
      <c r="X15" s="135"/>
      <c r="Y15" s="108"/>
      <c r="Z15" s="108"/>
    </row>
    <row r="16" spans="1:26" ht="18" customHeight="1">
      <c r="A16" s="2"/>
      <c r="B16" s="2"/>
      <c r="C16" s="72" t="str">
        <f>IF($O$14="A","Kidney Failure",IF($O$14="B","Coma","Paralysis"))</f>
        <v>Kidney Failure</v>
      </c>
      <c r="D16" s="72">
        <f>IF($O$14="A",$O$1,IF($O$14="B",3,$O$1))</f>
        <v>24</v>
      </c>
      <c r="E16" s="72" t="s">
        <v>200</v>
      </c>
      <c r="F16" s="2"/>
      <c r="G16" s="95" t="s">
        <v>67</v>
      </c>
      <c r="H16" s="2"/>
      <c r="I16" s="2"/>
      <c r="J16" s="2"/>
      <c r="K16" s="74" t="str">
        <f>IF($O$20=0,"",IF(Input!B18="Yes","Return of Premium:",""))</f>
        <v/>
      </c>
      <c r="L16" s="75" t="str">
        <f>IF(DEPENDENT="Yes",((L10+L13)*$O$20),"")</f>
        <v/>
      </c>
      <c r="M16" s="135"/>
      <c r="N16" s="179" t="s">
        <v>202</v>
      </c>
      <c r="O16" s="176">
        <f>VLOOKUP($O$6,FIRSTANNPREM,2,0)</f>
        <v>557.6</v>
      </c>
      <c r="P16" s="176"/>
      <c r="Q16" s="176">
        <f>VLOOKUP($O$6,FIRSTANNPREM,5,0)</f>
        <v>0</v>
      </c>
      <c r="R16" s="176"/>
      <c r="S16" s="176"/>
      <c r="T16" s="135"/>
      <c r="U16" s="135"/>
      <c r="V16" s="135"/>
      <c r="W16" s="135"/>
      <c r="X16" s="135"/>
      <c r="Y16" s="108"/>
      <c r="Z16" s="108"/>
    </row>
    <row r="17" spans="1:26" ht="18" customHeight="1">
      <c r="A17" s="2"/>
      <c r="B17" s="2"/>
      <c r="C17" s="72" t="str">
        <f>IF($O$14="A","Major Organ Transplant",IF($O$14="B","","Coma"))</f>
        <v>Major Organ Transplant</v>
      </c>
      <c r="D17" s="72">
        <f>IF($O$14="A",$O$1,IF($O$14="B","",3))</f>
        <v>24</v>
      </c>
      <c r="E17" s="72" t="str">
        <f>IF($O$14="A","Months",IF($O$14="B","","Months"))</f>
        <v>Months</v>
      </c>
      <c r="F17" s="2"/>
      <c r="G17" s="95" t="s">
        <v>68</v>
      </c>
      <c r="H17" s="2"/>
      <c r="I17" s="2"/>
      <c r="J17" s="2"/>
      <c r="K17" s="2"/>
      <c r="L17" s="2"/>
      <c r="M17" s="135"/>
      <c r="N17" s="179" t="s">
        <v>206</v>
      </c>
      <c r="O17" s="176">
        <f>IF($O$12="Yes",($O$16*1.5),$O$16)</f>
        <v>557.6</v>
      </c>
      <c r="P17" s="176"/>
      <c r="Q17" s="176"/>
      <c r="R17" s="176"/>
      <c r="S17" s="176"/>
      <c r="T17" s="135"/>
      <c r="U17" s="135"/>
      <c r="V17" s="135"/>
      <c r="W17" s="135"/>
      <c r="X17" s="135"/>
      <c r="Y17" s="108"/>
      <c r="Z17" s="108"/>
    </row>
    <row r="18" spans="1:26" ht="18" customHeight="1">
      <c r="A18" s="2"/>
      <c r="B18" s="2"/>
      <c r="C18" s="72" t="str">
        <f>IF($O$14="A","Paralysis",IF($O$14="B","",""))</f>
        <v>Paralysis</v>
      </c>
      <c r="D18" s="72">
        <f>IF($O$14="A",$O$1,IF($O$14="B","",""))</f>
        <v>24</v>
      </c>
      <c r="E18" s="72" t="str">
        <f>IF($O$14="A","Months",IF($O$14="B","",""))</f>
        <v>Months</v>
      </c>
      <c r="F18" s="2"/>
      <c r="G18" s="95" t="s">
        <v>69</v>
      </c>
      <c r="H18" s="2"/>
      <c r="I18" s="78"/>
      <c r="J18" s="78"/>
      <c r="K18" s="79" t="str">
        <f>IF(O10="IN","One-Time $25 Policy Fee:",IF(O10="KY","KY Has No Policy Fee:","$25 Policy Fee:"))</f>
        <v>KY Has No Policy Fee:</v>
      </c>
      <c r="L18" s="80">
        <f>IF(O10="KY",0,25*$O$15)</f>
        <v>0</v>
      </c>
      <c r="M18" s="135"/>
      <c r="N18" s="179" t="s">
        <v>205</v>
      </c>
      <c r="O18" s="176">
        <f>O17*O15</f>
        <v>557.6</v>
      </c>
      <c r="P18" s="176"/>
      <c r="Q18" s="176">
        <f>Q16*O15</f>
        <v>0</v>
      </c>
      <c r="R18" s="176"/>
      <c r="S18" s="176"/>
      <c r="T18" s="135"/>
      <c r="U18" s="135"/>
      <c r="V18" s="135"/>
      <c r="W18" s="135"/>
      <c r="X18" s="135"/>
      <c r="Y18" s="108"/>
      <c r="Z18" s="108"/>
    </row>
    <row r="19" spans="1:26" ht="18" customHeight="1">
      <c r="A19" s="2"/>
      <c r="B19" s="2"/>
      <c r="C19" s="72" t="str">
        <f>IF($O$14="A","Coma",IF($O$14="B","",""))</f>
        <v>Coma</v>
      </c>
      <c r="D19" s="72">
        <f>IF($O$14="A",3,IF($O$14="B","",""))</f>
        <v>3</v>
      </c>
      <c r="E19" s="72" t="str">
        <f>IF($O$14="A","Months",IF($O$14="B","",""))</f>
        <v>Months</v>
      </c>
      <c r="F19" s="2"/>
      <c r="G19" s="2"/>
      <c r="H19" s="2"/>
      <c r="I19" s="2"/>
      <c r="J19" s="2"/>
      <c r="K19" s="76"/>
      <c r="L19" s="77"/>
      <c r="M19" s="135"/>
      <c r="N19" s="179" t="s">
        <v>207</v>
      </c>
      <c r="O19" s="176">
        <f>Input!$M$36</f>
        <v>1</v>
      </c>
      <c r="P19" s="176"/>
      <c r="Q19" s="176"/>
      <c r="R19" s="176"/>
      <c r="S19" s="176"/>
      <c r="T19" s="135"/>
      <c r="U19" s="135"/>
      <c r="V19" s="135"/>
      <c r="W19" s="135"/>
      <c r="X19" s="135"/>
      <c r="Y19" s="108"/>
      <c r="Z19" s="108"/>
    </row>
    <row r="20" spans="1:26" ht="37.5" customHeight="1">
      <c r="A20" s="2"/>
      <c r="B20" s="2"/>
      <c r="C20" s="230" t="s">
        <v>274</v>
      </c>
      <c r="D20" s="2"/>
      <c r="E20" s="2"/>
      <c r="F20" s="2"/>
      <c r="G20" s="94">
        <f>O5</f>
        <v>432000</v>
      </c>
      <c r="H20" s="2"/>
      <c r="I20" s="2"/>
      <c r="J20" s="2"/>
      <c r="K20" s="91" t="str">
        <f>CONCATENATE("Total ",$O$11," Premium*:")</f>
        <v>Total Annual Premium*:</v>
      </c>
      <c r="L20" s="89">
        <f>SUM(L10:L18)</f>
        <v>557.6</v>
      </c>
      <c r="M20" s="135"/>
      <c r="N20" s="179" t="s">
        <v>208</v>
      </c>
      <c r="O20" s="176">
        <f>IF(O19=0,0,O19-1)</f>
        <v>0</v>
      </c>
      <c r="P20" s="176"/>
      <c r="Q20" s="176"/>
      <c r="R20" s="176"/>
      <c r="S20" s="176"/>
      <c r="T20" s="135"/>
      <c r="U20" s="135"/>
      <c r="V20" s="135"/>
      <c r="W20" s="135"/>
      <c r="X20" s="135"/>
      <c r="Y20" s="108"/>
      <c r="Z20" s="108"/>
    </row>
    <row r="21" spans="1:26" ht="18" customHeight="1">
      <c r="A21" s="2"/>
      <c r="B21" s="2"/>
      <c r="C21" s="231"/>
      <c r="D21" s="2"/>
      <c r="E21" s="2"/>
      <c r="F21" s="2"/>
      <c r="G21" s="2"/>
      <c r="H21" s="2"/>
      <c r="I21" s="228" t="s">
        <v>256</v>
      </c>
      <c r="J21" s="229"/>
      <c r="K21" s="229"/>
      <c r="L21" s="229"/>
      <c r="M21" s="135"/>
      <c r="N21" s="179" t="s">
        <v>272</v>
      </c>
      <c r="O21" s="176">
        <f>IF(O6="KY",0,25)</f>
        <v>25</v>
      </c>
      <c r="P21" s="176"/>
      <c r="Q21" s="176"/>
      <c r="R21" s="176"/>
      <c r="S21" s="176"/>
      <c r="T21" s="135"/>
      <c r="U21" s="135"/>
      <c r="V21" s="135"/>
      <c r="W21" s="135"/>
      <c r="X21" s="135"/>
      <c r="Y21" s="108"/>
      <c r="Z21" s="108"/>
    </row>
    <row r="22" spans="1:26" ht="18" customHeight="1">
      <c r="A22" s="2"/>
      <c r="B22" s="2"/>
      <c r="C22" s="2"/>
      <c r="D22" s="2"/>
      <c r="E22" s="226">
        <f>$O$2</f>
        <v>1000</v>
      </c>
      <c r="F22" s="226"/>
      <c r="G22" s="2"/>
      <c r="H22" s="226">
        <f>O4</f>
        <v>5000</v>
      </c>
      <c r="I22" s="226"/>
      <c r="J22" s="2"/>
      <c r="K22" s="71" t="str">
        <f>IF(Input!D17="Yes","Plan A:","")</f>
        <v/>
      </c>
      <c r="L22" s="101" t="str">
        <f>IF(Input!$D$17="Yes",(IF($E$4="KY",S28,R28)),"")</f>
        <v/>
      </c>
      <c r="M22" s="135"/>
      <c r="N22" s="179" t="s">
        <v>213</v>
      </c>
      <c r="O22" s="176">
        <f>Input!B19</f>
        <v>1</v>
      </c>
      <c r="P22" s="176"/>
      <c r="Q22" s="176"/>
      <c r="R22" s="176"/>
      <c r="S22" s="176"/>
      <c r="T22" s="135"/>
      <c r="U22" s="135"/>
      <c r="V22" s="135"/>
      <c r="W22" s="135"/>
      <c r="X22" s="135"/>
      <c r="Y22" s="108"/>
      <c r="Z22" s="108"/>
    </row>
    <row r="23" spans="1:26" ht="18" customHeight="1">
      <c r="A23" s="2"/>
      <c r="B23" s="2"/>
      <c r="C23" s="2"/>
      <c r="D23" s="2"/>
      <c r="E23" s="215" t="s">
        <v>70</v>
      </c>
      <c r="F23" s="215"/>
      <c r="H23" s="215" t="str">
        <f>IF(Input!L4="OK","Per Month At","ADDN'L / Month At")</f>
        <v>ADDN'L / Month At</v>
      </c>
      <c r="I23" s="215" t="e">
        <f>IF(Input!#REF!="OK","Per Month At","ADDN'L / Month At")</f>
        <v>#REF!</v>
      </c>
      <c r="J23" s="2"/>
      <c r="K23" s="71" t="str">
        <f>IF(Input!D17="Yes","Plan B:","")</f>
        <v/>
      </c>
      <c r="L23" s="101" t="str">
        <f>IF(Input!$D$17="Yes",(IF($E$4="KY",S31,R31)),"")</f>
        <v/>
      </c>
      <c r="M23" s="135"/>
      <c r="N23" s="179" t="s">
        <v>214</v>
      </c>
      <c r="O23" s="176" t="str">
        <f>Input!B20</f>
        <v>Plan A - Comprehensive</v>
      </c>
      <c r="P23" s="176"/>
      <c r="Q23" s="176"/>
      <c r="R23" s="176"/>
      <c r="S23" s="176"/>
      <c r="T23" s="135"/>
      <c r="U23" s="135"/>
      <c r="V23" s="135"/>
      <c r="W23" s="135"/>
      <c r="X23" s="135"/>
      <c r="Y23" s="108"/>
      <c r="Z23" s="108"/>
    </row>
    <row r="24" spans="1:26" ht="18" customHeight="1">
      <c r="A24" s="2"/>
      <c r="B24" s="2"/>
      <c r="C24" s="2"/>
      <c r="D24" s="2"/>
      <c r="E24" s="216" t="s">
        <v>71</v>
      </c>
      <c r="F24" s="216"/>
      <c r="G24" s="2"/>
      <c r="H24" s="216" t="s">
        <v>72</v>
      </c>
      <c r="I24" s="216"/>
      <c r="J24" s="2"/>
      <c r="K24" s="71" t="str">
        <f>IF(Input!D17="Yes","Plan C:","")</f>
        <v/>
      </c>
      <c r="L24" s="101" t="str">
        <f>IF(Input!$D$17="Yes",(IF($E$4="KY",S34,R34)),"")</f>
        <v/>
      </c>
      <c r="M24" s="135"/>
      <c r="N24" s="179" t="s">
        <v>215</v>
      </c>
      <c r="O24" s="176" t="str">
        <f>Input!B21</f>
        <v>12 Months</v>
      </c>
      <c r="P24" s="176"/>
      <c r="Q24" s="176"/>
      <c r="R24" s="176"/>
      <c r="S24" s="176"/>
      <c r="T24" s="135"/>
      <c r="U24" s="135"/>
      <c r="V24" s="135"/>
      <c r="W24" s="135"/>
      <c r="X24" s="135"/>
      <c r="Y24" s="108"/>
      <c r="Z24" s="108"/>
    </row>
    <row r="25" spans="1:26" ht="18" customHeight="1">
      <c r="A25" s="2"/>
      <c r="B25" s="2"/>
      <c r="C25" s="2"/>
      <c r="D25" s="2"/>
      <c r="E25" s="220" t="s">
        <v>362</v>
      </c>
      <c r="F25" s="221"/>
      <c r="H25" s="217" t="str">
        <f>IF(AND($E$4="HI",$D$15&gt;6),"(Hawaii NH = 11 Mos. Max./Claim)","")</f>
        <v/>
      </c>
      <c r="I25" s="217"/>
      <c r="J25" s="2"/>
      <c r="K25" s="71"/>
      <c r="L25" s="101"/>
      <c r="M25" s="135"/>
      <c r="N25" s="176"/>
      <c r="O25" s="176"/>
      <c r="P25" s="176"/>
      <c r="Q25" s="176"/>
      <c r="R25" s="176"/>
      <c r="S25" s="176"/>
      <c r="T25" s="135"/>
      <c r="U25" s="135"/>
      <c r="V25" s="135"/>
      <c r="W25" s="135"/>
      <c r="X25" s="135"/>
      <c r="Y25" s="108"/>
      <c r="Z25" s="108"/>
    </row>
    <row r="26" spans="1:26" ht="18" customHeight="1">
      <c r="A26" s="2"/>
      <c r="B26" s="2"/>
      <c r="C26" s="2"/>
      <c r="D26" s="2"/>
      <c r="E26" s="222" t="str">
        <f>CONCATENATE("(Sum = $",O2)</f>
        <v>(Sum = $1000</v>
      </c>
      <c r="F26" s="223"/>
      <c r="G26" s="93">
        <f>$O$3</f>
        <v>2500</v>
      </c>
      <c r="H26" s="217"/>
      <c r="I26" s="217"/>
      <c r="J26" s="2"/>
      <c r="K26" s="71"/>
      <c r="L26" s="101"/>
      <c r="M26" s="135"/>
      <c r="N26" s="179" t="s">
        <v>220</v>
      </c>
      <c r="O26" s="176"/>
      <c r="P26" s="176"/>
      <c r="Q26" s="176"/>
      <c r="R26" s="176"/>
      <c r="S26" s="176"/>
      <c r="T26" s="135"/>
      <c r="U26" s="135"/>
      <c r="V26" s="135"/>
      <c r="W26" s="135"/>
      <c r="X26" s="135"/>
      <c r="Y26" s="108"/>
      <c r="Z26" s="108"/>
    </row>
    <row r="27" spans="1:26" ht="18" customHeight="1">
      <c r="A27" s="2"/>
      <c r="B27" s="2"/>
      <c r="C27" s="2"/>
      <c r="D27" s="2"/>
      <c r="E27" s="220" t="s">
        <v>361</v>
      </c>
      <c r="F27" s="221"/>
      <c r="G27" s="100" t="str">
        <f>IF(Input!L4="OK","Per Month At","ADDN'L / Month At")</f>
        <v>ADDN'L / Month At</v>
      </c>
      <c r="H27" s="2"/>
      <c r="I27" s="2"/>
      <c r="J27" s="2"/>
      <c r="K27" s="71"/>
      <c r="L27" s="101"/>
      <c r="M27" s="135"/>
      <c r="N27" s="179" t="s">
        <v>221</v>
      </c>
      <c r="O27" s="176"/>
      <c r="P27" s="176"/>
      <c r="Q27" s="176"/>
      <c r="R27" s="176"/>
      <c r="S27" s="176"/>
      <c r="T27" s="135"/>
      <c r="U27" s="135"/>
      <c r="V27" s="135"/>
      <c r="W27" s="135"/>
      <c r="X27" s="135"/>
      <c r="Y27" s="108"/>
      <c r="Z27" s="108"/>
    </row>
    <row r="28" spans="1:26" ht="18" customHeight="1">
      <c r="A28" s="2"/>
      <c r="B28" s="2"/>
      <c r="C28" s="2"/>
      <c r="D28" s="2"/>
      <c r="E28" s="2"/>
      <c r="F28" s="2"/>
      <c r="G28" s="96" t="s">
        <v>73</v>
      </c>
      <c r="H28" s="2"/>
      <c r="I28" s="2"/>
      <c r="J28" s="2"/>
      <c r="K28" s="2"/>
      <c r="L28" s="2"/>
      <c r="M28" s="135"/>
      <c r="N28" s="179" t="s">
        <v>222</v>
      </c>
      <c r="O28" s="176">
        <f>'Two Insured'!P28</f>
        <v>557.6</v>
      </c>
      <c r="P28" s="176"/>
      <c r="Q28" s="176">
        <f>Q18</f>
        <v>0</v>
      </c>
      <c r="R28" s="176">
        <f>ROUND(((O28+Q28)*$O$19)+($O$21*$O$15),2)</f>
        <v>582.6</v>
      </c>
      <c r="S28" s="176">
        <f>R28-25</f>
        <v>557.6</v>
      </c>
      <c r="T28" s="135"/>
      <c r="U28" s="135"/>
      <c r="V28" s="135"/>
      <c r="W28" s="135"/>
      <c r="X28" s="135"/>
      <c r="Y28" s="108"/>
      <c r="Z28" s="108"/>
    </row>
    <row r="29" spans="1:26" ht="18" customHeight="1">
      <c r="A29" s="2"/>
      <c r="B29" s="2"/>
      <c r="C29" s="2"/>
      <c r="D29" s="2"/>
      <c r="E29" s="2"/>
      <c r="F29" s="2"/>
      <c r="G29" s="110" t="str">
        <f>IF(AND($E$4="HI",$D$15&gt;6),"(Hawaii ALF = 11 Mos. Max./Claim)","")</f>
        <v/>
      </c>
      <c r="H29" s="2"/>
      <c r="I29" s="2"/>
      <c r="J29" s="2"/>
      <c r="K29" s="2"/>
      <c r="L29" s="2"/>
      <c r="M29" s="135"/>
      <c r="N29" s="179" t="s">
        <v>223</v>
      </c>
      <c r="O29" s="176"/>
      <c r="P29" s="176"/>
      <c r="Q29" s="176"/>
      <c r="R29" s="176"/>
      <c r="S29" s="176"/>
      <c r="T29" s="135"/>
      <c r="U29" s="135"/>
      <c r="V29" s="135"/>
      <c r="W29" s="135"/>
      <c r="X29" s="108"/>
      <c r="Y29" s="108"/>
      <c r="Z29" s="108"/>
    </row>
    <row r="30" spans="1:26" ht="18" customHeight="1">
      <c r="A30" s="2"/>
      <c r="B30" s="2"/>
      <c r="C30" s="218" t="str">
        <f>IF(E4="MN","MINNESOTA POLICIES PAY DOUBLE THE MONTHLY BENEFIT SHOWN FOR FIRST MONTH OF CLAIM.","")</f>
        <v/>
      </c>
      <c r="D30" s="219"/>
      <c r="E30" s="219"/>
      <c r="F30" s="219"/>
      <c r="G30" s="219"/>
      <c r="H30" s="219"/>
      <c r="I30" s="219"/>
      <c r="J30" s="219"/>
      <c r="K30" s="219"/>
      <c r="L30" s="219"/>
      <c r="M30" s="135"/>
      <c r="N30" s="179" t="s">
        <v>224</v>
      </c>
      <c r="O30" s="176"/>
      <c r="P30" s="176"/>
      <c r="Q30" s="176"/>
      <c r="R30" s="176"/>
      <c r="S30" s="176"/>
      <c r="T30" s="135"/>
      <c r="U30" s="135"/>
      <c r="V30" s="135"/>
      <c r="W30" s="135"/>
      <c r="X30" s="108"/>
      <c r="Y30" s="108"/>
      <c r="Z30" s="108"/>
    </row>
    <row r="31" spans="1:26">
      <c r="A31" s="2"/>
      <c r="B31" s="2"/>
      <c r="C31" s="2"/>
      <c r="D31" s="2"/>
      <c r="E31" s="2"/>
      <c r="F31" s="2"/>
      <c r="G31" s="2"/>
      <c r="H31" s="2"/>
      <c r="I31" s="2"/>
      <c r="J31" s="2"/>
      <c r="K31" s="2"/>
      <c r="L31" s="2"/>
      <c r="M31" s="135"/>
      <c r="N31" s="179" t="s">
        <v>226</v>
      </c>
      <c r="O31" s="176">
        <f>'Two Insured'!P31</f>
        <v>374.84000000000003</v>
      </c>
      <c r="P31" s="176"/>
      <c r="Q31" s="176">
        <f>Q28</f>
        <v>0</v>
      </c>
      <c r="R31" s="176">
        <f>ROUND(((O31+Q31)*$O$19)+($O$21*$O$15),2)</f>
        <v>399.84</v>
      </c>
      <c r="S31" s="176">
        <f t="shared" ref="S31:S34" si="0">R31-25</f>
        <v>374.84</v>
      </c>
      <c r="T31" s="135"/>
      <c r="U31" s="135"/>
      <c r="V31" s="135"/>
      <c r="W31" s="135"/>
      <c r="X31" s="108"/>
      <c r="Y31" s="108"/>
      <c r="Z31" s="108"/>
    </row>
    <row r="32" spans="1:26">
      <c r="A32" s="2"/>
      <c r="B32" s="2"/>
      <c r="C32" s="2"/>
      <c r="D32" s="2"/>
      <c r="E32" s="2"/>
      <c r="F32" s="2"/>
      <c r="G32" s="2"/>
      <c r="H32" s="2"/>
      <c r="I32" s="2"/>
      <c r="J32" s="2"/>
      <c r="K32" s="2"/>
      <c r="L32" s="2"/>
      <c r="M32" s="135"/>
      <c r="N32" s="179" t="s">
        <v>227</v>
      </c>
      <c r="O32" s="176"/>
      <c r="P32" s="176"/>
      <c r="Q32" s="176"/>
      <c r="R32" s="176"/>
      <c r="S32" s="176"/>
      <c r="T32" s="135"/>
      <c r="U32" s="135"/>
      <c r="V32" s="135"/>
      <c r="W32" s="135"/>
      <c r="X32" s="108"/>
      <c r="Y32" s="108"/>
      <c r="Z32" s="108"/>
    </row>
    <row r="33" spans="1:26" ht="17.399999999999999">
      <c r="A33" s="2"/>
      <c r="B33" s="2"/>
      <c r="C33" s="2"/>
      <c r="D33" s="2"/>
      <c r="E33" s="2"/>
      <c r="F33" s="2"/>
      <c r="G33" s="7"/>
      <c r="H33" s="2"/>
      <c r="I33" s="2"/>
      <c r="J33" s="2"/>
      <c r="K33" s="2"/>
      <c r="L33" s="2"/>
      <c r="M33" s="135"/>
      <c r="N33" s="179" t="s">
        <v>228</v>
      </c>
      <c r="O33" s="176"/>
      <c r="P33" s="176"/>
      <c r="Q33" s="176"/>
      <c r="R33" s="176"/>
      <c r="S33" s="176"/>
      <c r="T33" s="135"/>
      <c r="U33" s="135"/>
      <c r="V33" s="135"/>
      <c r="W33" s="135"/>
      <c r="X33" s="108"/>
      <c r="Y33" s="108"/>
      <c r="Z33" s="108"/>
    </row>
    <row r="34" spans="1:26">
      <c r="A34" s="2"/>
      <c r="B34" s="2"/>
      <c r="C34" s="2"/>
      <c r="D34" s="2"/>
      <c r="E34" s="2"/>
      <c r="F34" s="2"/>
      <c r="G34" s="4"/>
      <c r="H34" s="2"/>
      <c r="I34" s="2"/>
      <c r="J34" s="2"/>
      <c r="K34" s="2"/>
      <c r="L34" s="2"/>
      <c r="M34" s="135"/>
      <c r="N34" s="179" t="s">
        <v>225</v>
      </c>
      <c r="O34" s="176">
        <f>'Two Insured'!P34</f>
        <v>266.88</v>
      </c>
      <c r="P34" s="176"/>
      <c r="Q34" s="176">
        <f>Q31</f>
        <v>0</v>
      </c>
      <c r="R34" s="176">
        <f>ROUND(((O34+Q34)*$O$19)+($O$21*$O$15),2)</f>
        <v>291.88</v>
      </c>
      <c r="S34" s="176">
        <f t="shared" si="0"/>
        <v>266.88</v>
      </c>
      <c r="T34" s="135"/>
      <c r="U34" s="135"/>
      <c r="V34" s="135"/>
      <c r="W34" s="135"/>
      <c r="X34" s="108"/>
      <c r="Y34" s="108"/>
      <c r="Z34" s="108"/>
    </row>
    <row r="35" spans="1:26">
      <c r="A35" s="2"/>
      <c r="B35" s="2"/>
      <c r="C35" s="2"/>
      <c r="D35" s="2"/>
      <c r="E35" s="2"/>
      <c r="F35" s="2"/>
      <c r="G35" s="4"/>
      <c r="H35" s="2"/>
      <c r="I35" s="2"/>
      <c r="J35" s="2"/>
      <c r="K35" s="2"/>
      <c r="L35" s="2"/>
      <c r="M35" s="135"/>
      <c r="N35" s="176"/>
      <c r="O35" s="176"/>
      <c r="P35" s="176"/>
      <c r="Q35" s="176"/>
      <c r="R35" s="176"/>
      <c r="S35" s="176"/>
      <c r="T35" s="135"/>
      <c r="U35" s="135"/>
      <c r="V35" s="135"/>
      <c r="W35" s="135"/>
      <c r="X35" s="135"/>
      <c r="Y35" s="135"/>
      <c r="Z35" s="135"/>
    </row>
    <row r="36" spans="1:26" ht="17.399999999999999">
      <c r="A36" s="2"/>
      <c r="B36" s="2"/>
      <c r="C36" s="193" t="s">
        <v>366</v>
      </c>
      <c r="D36" s="2"/>
      <c r="E36" s="2"/>
      <c r="F36" s="2"/>
      <c r="G36" s="2"/>
      <c r="H36" s="2"/>
      <c r="I36" s="2"/>
      <c r="J36" s="2"/>
      <c r="K36" s="2"/>
      <c r="L36" s="2"/>
      <c r="M36" s="135"/>
      <c r="N36" s="135"/>
      <c r="O36" s="135"/>
      <c r="P36" s="135"/>
      <c r="Q36" s="135"/>
      <c r="R36" s="135"/>
      <c r="S36" s="135"/>
      <c r="T36" s="135"/>
      <c r="U36" s="135"/>
      <c r="V36" s="135"/>
      <c r="W36" s="135"/>
      <c r="X36" s="135"/>
      <c r="Y36" s="135"/>
      <c r="Z36" s="135"/>
    </row>
    <row r="37" spans="1:26">
      <c r="A37" s="2"/>
      <c r="B37" s="2"/>
      <c r="C37" s="2"/>
      <c r="D37" s="2"/>
      <c r="E37" s="2"/>
      <c r="F37" s="2"/>
      <c r="G37" s="2"/>
      <c r="H37" s="2"/>
      <c r="I37" s="2"/>
      <c r="J37" s="2"/>
      <c r="K37" s="2"/>
      <c r="L37" s="2"/>
      <c r="M37" s="135"/>
      <c r="N37" s="135"/>
      <c r="O37" s="135"/>
      <c r="P37" s="135"/>
      <c r="Q37" s="135"/>
      <c r="R37" s="135"/>
      <c r="S37" s="135"/>
      <c r="T37" s="135"/>
      <c r="U37" s="135"/>
      <c r="V37" s="135"/>
      <c r="W37" s="135"/>
      <c r="X37" s="135"/>
      <c r="Y37" s="135"/>
      <c r="Z37" s="135"/>
    </row>
    <row r="38" spans="1:26">
      <c r="A38" s="2"/>
      <c r="B38" s="2"/>
      <c r="C38" s="2"/>
      <c r="D38" s="2"/>
      <c r="E38" s="2"/>
      <c r="F38" s="2"/>
      <c r="G38" s="2"/>
      <c r="H38" s="2"/>
      <c r="I38" s="2"/>
      <c r="J38" s="2"/>
      <c r="K38" s="2"/>
      <c r="L38" s="2"/>
      <c r="M38" s="135"/>
      <c r="N38" s="135"/>
      <c r="O38" s="135"/>
      <c r="P38" s="135"/>
      <c r="Q38" s="135"/>
      <c r="R38" s="135"/>
      <c r="S38" s="135"/>
      <c r="T38" s="135"/>
      <c r="U38" s="135"/>
      <c r="V38" s="135"/>
      <c r="W38" s="135"/>
      <c r="X38" s="135"/>
      <c r="Y38" s="135"/>
      <c r="Z38" s="135"/>
    </row>
    <row r="39" spans="1:26" ht="15">
      <c r="A39" s="2"/>
      <c r="B39" s="2"/>
      <c r="C39" s="194" t="s">
        <v>404</v>
      </c>
      <c r="D39" s="2"/>
      <c r="E39" s="2"/>
      <c r="F39" s="2"/>
      <c r="G39" s="2"/>
      <c r="H39" s="2"/>
      <c r="I39" s="2"/>
      <c r="J39" s="2"/>
      <c r="K39" s="2"/>
      <c r="L39" s="2"/>
      <c r="M39" s="135"/>
      <c r="N39" s="135"/>
      <c r="O39" s="135"/>
      <c r="P39" s="135"/>
      <c r="Q39" s="135"/>
      <c r="R39" s="135"/>
      <c r="S39" s="135"/>
      <c r="T39" s="135"/>
      <c r="U39" s="135"/>
      <c r="V39" s="135"/>
      <c r="W39" s="135"/>
      <c r="X39" s="135"/>
      <c r="Y39" s="135"/>
      <c r="Z39" s="135"/>
    </row>
    <row r="40" spans="1:26">
      <c r="A40" s="2"/>
      <c r="B40" s="2"/>
      <c r="C40" s="2"/>
      <c r="D40" s="2"/>
      <c r="E40" s="2"/>
      <c r="F40" s="2"/>
      <c r="G40" s="2"/>
      <c r="H40" s="2"/>
      <c r="I40" s="2"/>
      <c r="J40" s="2"/>
      <c r="K40" s="2"/>
      <c r="L40" s="2"/>
      <c r="M40" s="135"/>
      <c r="N40" s="135"/>
      <c r="O40" s="135"/>
      <c r="P40" s="135"/>
      <c r="Q40" s="135"/>
      <c r="R40" s="135"/>
      <c r="S40" s="135"/>
      <c r="T40" s="135"/>
      <c r="U40" s="135"/>
      <c r="V40" s="135"/>
      <c r="W40" s="135"/>
      <c r="X40" s="135"/>
      <c r="Y40" s="135"/>
      <c r="Z40" s="135"/>
    </row>
    <row r="41" spans="1:26">
      <c r="A41" s="2"/>
      <c r="B41" s="2"/>
      <c r="C41" s="2"/>
      <c r="D41" s="2"/>
      <c r="E41" s="2"/>
      <c r="F41" s="2"/>
      <c r="G41" s="2"/>
      <c r="H41" s="2"/>
      <c r="I41" s="2"/>
      <c r="J41" s="2"/>
      <c r="K41" s="2"/>
      <c r="L41" s="2"/>
      <c r="M41" s="135"/>
      <c r="N41" s="135"/>
      <c r="O41" s="135"/>
      <c r="P41" s="135"/>
      <c r="Q41" s="135"/>
      <c r="R41" s="135"/>
      <c r="S41" s="135"/>
      <c r="T41" s="135"/>
      <c r="U41" s="135"/>
      <c r="V41" s="135"/>
      <c r="W41" s="135"/>
      <c r="X41" s="135"/>
      <c r="Y41" s="135"/>
      <c r="Z41" s="135"/>
    </row>
    <row r="42" spans="1:26">
      <c r="A42" s="2"/>
      <c r="B42" s="2"/>
      <c r="C42" s="2"/>
      <c r="D42" s="2"/>
      <c r="E42" s="2"/>
      <c r="F42" s="2"/>
      <c r="G42" s="2"/>
      <c r="H42" s="2"/>
      <c r="I42" s="2"/>
      <c r="J42" s="2"/>
      <c r="K42" s="2"/>
      <c r="L42" s="2"/>
      <c r="M42" s="135"/>
      <c r="N42" s="135"/>
      <c r="O42" s="135"/>
      <c r="P42" s="135"/>
      <c r="Q42" s="135"/>
      <c r="R42" s="135"/>
      <c r="S42" s="135"/>
      <c r="T42" s="135"/>
      <c r="U42" s="135"/>
      <c r="V42" s="135"/>
      <c r="W42" s="135"/>
      <c r="X42" s="135"/>
      <c r="Y42" s="135"/>
      <c r="Z42" s="135"/>
    </row>
    <row r="43" spans="1:26">
      <c r="A43" s="2"/>
      <c r="B43" s="2"/>
      <c r="C43" s="213"/>
      <c r="D43" s="214"/>
      <c r="E43" s="214"/>
      <c r="F43" s="214"/>
      <c r="G43" s="214"/>
      <c r="H43" s="214"/>
      <c r="I43" s="214"/>
      <c r="J43" s="214"/>
      <c r="K43" s="214"/>
      <c r="L43" s="214"/>
      <c r="M43" s="135"/>
      <c r="N43" s="135"/>
      <c r="O43" s="135"/>
      <c r="P43" s="135"/>
      <c r="Q43" s="135"/>
      <c r="R43" s="135"/>
      <c r="S43" s="135"/>
      <c r="T43" s="135"/>
      <c r="U43" s="135"/>
      <c r="V43" s="135"/>
      <c r="W43" s="135"/>
      <c r="X43" s="135"/>
      <c r="Y43" s="135"/>
      <c r="Z43" s="135"/>
    </row>
    <row r="44" spans="1:26">
      <c r="A44" s="2"/>
      <c r="B44" s="2"/>
      <c r="C44" s="214"/>
      <c r="D44" s="214"/>
      <c r="E44" s="214"/>
      <c r="F44" s="214"/>
      <c r="G44" s="214"/>
      <c r="H44" s="214"/>
      <c r="I44" s="214"/>
      <c r="J44" s="214"/>
      <c r="K44" s="214"/>
      <c r="L44" s="214"/>
      <c r="M44" s="135"/>
      <c r="N44" s="135"/>
      <c r="O44" s="135"/>
      <c r="P44" s="135"/>
      <c r="Q44" s="135"/>
      <c r="R44" s="135"/>
      <c r="S44" s="135"/>
      <c r="T44" s="135"/>
      <c r="U44" s="135"/>
      <c r="V44" s="135"/>
      <c r="W44" s="135"/>
      <c r="X44" s="135"/>
      <c r="Y44" s="135"/>
      <c r="Z44" s="135"/>
    </row>
    <row r="45" spans="1:26">
      <c r="A45" s="2"/>
      <c r="B45" s="2"/>
      <c r="C45" s="214"/>
      <c r="D45" s="214"/>
      <c r="E45" s="214"/>
      <c r="F45" s="214"/>
      <c r="G45" s="214"/>
      <c r="H45" s="214"/>
      <c r="I45" s="214"/>
      <c r="J45" s="214"/>
      <c r="K45" s="214"/>
      <c r="L45" s="214"/>
      <c r="M45" s="135"/>
      <c r="N45" s="135"/>
      <c r="O45" s="135"/>
      <c r="P45" s="135"/>
      <c r="Q45" s="135"/>
      <c r="R45" s="135"/>
      <c r="S45" s="135"/>
      <c r="T45" s="135"/>
      <c r="U45" s="135"/>
      <c r="V45" s="135"/>
      <c r="W45" s="135"/>
      <c r="X45" s="135"/>
      <c r="Y45" s="135"/>
      <c r="Z45" s="135"/>
    </row>
    <row r="46" spans="1:26">
      <c r="A46" s="2"/>
      <c r="B46" s="2"/>
      <c r="C46" s="214"/>
      <c r="D46" s="214"/>
      <c r="E46" s="214"/>
      <c r="F46" s="214"/>
      <c r="G46" s="214"/>
      <c r="H46" s="214"/>
      <c r="I46" s="214"/>
      <c r="J46" s="214"/>
      <c r="K46" s="214"/>
      <c r="L46" s="214"/>
      <c r="M46" s="2"/>
      <c r="N46" s="135"/>
      <c r="O46" s="135"/>
      <c r="P46" s="135"/>
      <c r="Q46" s="135"/>
      <c r="R46" s="135"/>
      <c r="S46" s="135"/>
      <c r="T46" s="135"/>
      <c r="U46" s="135"/>
      <c r="V46" s="135"/>
      <c r="W46" s="135"/>
      <c r="X46" s="135"/>
      <c r="Y46" s="135"/>
      <c r="Z46" s="135"/>
    </row>
    <row r="47" spans="1:26">
      <c r="A47" s="2"/>
      <c r="B47" s="2"/>
      <c r="C47" s="2"/>
      <c r="D47" s="2"/>
      <c r="E47" s="2"/>
      <c r="F47" s="2"/>
      <c r="G47" s="2"/>
      <c r="H47" s="2"/>
      <c r="I47" s="2"/>
      <c r="J47" s="2"/>
      <c r="K47" s="2"/>
      <c r="L47" s="2"/>
      <c r="M47" s="2"/>
      <c r="N47" s="135"/>
      <c r="O47" s="135"/>
      <c r="P47" s="135"/>
      <c r="Q47" s="135"/>
      <c r="R47" s="135"/>
      <c r="S47" s="135"/>
      <c r="T47" s="135"/>
      <c r="U47" s="135"/>
      <c r="V47" s="135"/>
      <c r="W47" s="135"/>
      <c r="X47" s="135"/>
      <c r="Y47" s="135"/>
      <c r="Z47" s="135"/>
    </row>
    <row r="48" spans="1:26">
      <c r="A48" s="2"/>
      <c r="B48" s="2"/>
      <c r="C48" s="2"/>
      <c r="D48" s="2"/>
      <c r="E48" s="2"/>
      <c r="F48" s="2"/>
      <c r="G48" s="2"/>
      <c r="H48" s="2"/>
      <c r="I48" s="2"/>
      <c r="J48" s="2"/>
      <c r="K48" s="2"/>
      <c r="L48" s="2"/>
      <c r="M48" s="2"/>
      <c r="N48" s="135"/>
      <c r="O48" s="135"/>
      <c r="P48" s="135"/>
      <c r="Q48" s="135"/>
      <c r="R48" s="135"/>
      <c r="S48" s="135"/>
      <c r="T48" s="135"/>
      <c r="U48" s="135"/>
      <c r="V48" s="135"/>
      <c r="W48" s="135"/>
      <c r="X48" s="135"/>
      <c r="Y48" s="135"/>
      <c r="Z48" s="135"/>
    </row>
    <row r="49" spans="1:26">
      <c r="A49" s="2"/>
      <c r="B49" s="2"/>
      <c r="C49" s="2"/>
      <c r="D49" s="2"/>
      <c r="E49" s="2"/>
      <c r="F49" s="2"/>
      <c r="G49" s="2"/>
      <c r="H49" s="2"/>
      <c r="I49" s="2"/>
      <c r="J49" s="2"/>
      <c r="K49" s="2"/>
      <c r="L49" s="2"/>
      <c r="M49" s="2"/>
      <c r="N49" s="135"/>
      <c r="O49" s="135"/>
      <c r="P49" s="135"/>
      <c r="Q49" s="135"/>
      <c r="R49" s="135"/>
      <c r="S49" s="135"/>
      <c r="T49" s="135"/>
      <c r="U49" s="135"/>
      <c r="V49" s="135"/>
      <c r="W49" s="135"/>
      <c r="X49" s="135"/>
      <c r="Y49" s="135"/>
      <c r="Z49" s="135"/>
    </row>
    <row r="50" spans="1:26">
      <c r="A50" s="2"/>
      <c r="B50" s="2"/>
      <c r="C50" s="2"/>
      <c r="D50" s="2"/>
      <c r="E50" s="2"/>
      <c r="F50" s="2"/>
      <c r="G50" s="2"/>
      <c r="H50" s="2"/>
      <c r="I50" s="2"/>
      <c r="J50" s="2"/>
      <c r="K50" s="2"/>
      <c r="L50" s="2"/>
      <c r="M50" s="2"/>
      <c r="N50" s="135"/>
      <c r="O50" s="135"/>
      <c r="P50" s="135"/>
      <c r="Q50" s="135"/>
      <c r="R50" s="135"/>
      <c r="S50" s="135"/>
      <c r="T50" s="135"/>
      <c r="U50" s="135"/>
      <c r="V50" s="135"/>
      <c r="W50" s="135"/>
      <c r="X50" s="135"/>
      <c r="Y50" s="135"/>
      <c r="Z50" s="135"/>
    </row>
    <row r="51" spans="1:26">
      <c r="A51" s="2"/>
      <c r="B51" s="2"/>
      <c r="C51" s="2"/>
      <c r="D51" s="2"/>
      <c r="E51" s="2"/>
      <c r="F51" s="2"/>
      <c r="G51" s="2"/>
      <c r="H51" s="2"/>
      <c r="I51" s="2"/>
      <c r="J51" s="2"/>
      <c r="K51" s="2"/>
      <c r="L51" s="2"/>
      <c r="M51" s="2"/>
      <c r="N51" s="135"/>
      <c r="O51" s="135"/>
      <c r="P51" s="135"/>
      <c r="Q51" s="135"/>
      <c r="R51" s="135"/>
      <c r="S51" s="135"/>
      <c r="T51" s="135"/>
      <c r="U51" s="135"/>
      <c r="V51" s="135"/>
      <c r="W51" s="135"/>
      <c r="X51" s="135"/>
      <c r="Y51" s="135"/>
      <c r="Z51" s="135"/>
    </row>
    <row r="52" spans="1:26">
      <c r="A52" s="2"/>
      <c r="B52" s="2"/>
      <c r="C52" s="2"/>
      <c r="D52" s="2"/>
      <c r="E52" s="2"/>
      <c r="F52" s="2"/>
      <c r="G52" s="2"/>
      <c r="H52" s="2"/>
      <c r="I52" s="2"/>
      <c r="J52" s="2"/>
      <c r="K52" s="2"/>
      <c r="L52" s="2"/>
      <c r="M52" s="2"/>
      <c r="N52" s="135"/>
      <c r="O52" s="135"/>
      <c r="P52" s="135"/>
      <c r="Q52" s="135"/>
      <c r="R52" s="135"/>
      <c r="S52" s="135"/>
      <c r="T52" s="135"/>
      <c r="U52" s="135"/>
      <c r="V52" s="135"/>
      <c r="W52" s="135"/>
      <c r="X52" s="135"/>
      <c r="Y52" s="135"/>
      <c r="Z52" s="135"/>
    </row>
    <row r="53" spans="1:26">
      <c r="A53" s="2"/>
      <c r="B53" s="2"/>
      <c r="C53" s="2"/>
      <c r="D53" s="2"/>
      <c r="E53" s="2"/>
      <c r="F53" s="2"/>
      <c r="G53" s="2"/>
      <c r="H53" s="2"/>
      <c r="I53" s="2"/>
      <c r="J53" s="2"/>
      <c r="K53" s="2"/>
      <c r="L53" s="2"/>
      <c r="M53" s="2"/>
      <c r="N53" s="135"/>
      <c r="O53" s="135"/>
      <c r="P53" s="135"/>
      <c r="Q53" s="135"/>
      <c r="R53" s="135"/>
      <c r="S53" s="135"/>
      <c r="T53" s="135"/>
      <c r="U53" s="135"/>
      <c r="V53" s="135"/>
      <c r="W53" s="135"/>
      <c r="X53" s="135"/>
      <c r="Y53" s="135"/>
      <c r="Z53" s="135"/>
    </row>
    <row r="54" spans="1:26">
      <c r="A54" s="2"/>
      <c r="B54" s="2"/>
      <c r="C54" s="2"/>
      <c r="D54" s="2"/>
      <c r="E54" s="2"/>
      <c r="F54" s="2"/>
      <c r="G54" s="2"/>
      <c r="H54" s="2"/>
      <c r="I54" s="2"/>
      <c r="J54" s="2"/>
      <c r="K54" s="2"/>
      <c r="L54" s="2"/>
      <c r="M54" s="2"/>
      <c r="N54" s="135"/>
      <c r="O54" s="135"/>
      <c r="P54" s="135"/>
      <c r="Q54" s="135"/>
      <c r="R54" s="135"/>
      <c r="S54" s="135"/>
      <c r="T54" s="135"/>
      <c r="U54" s="135"/>
      <c r="V54" s="135"/>
      <c r="W54" s="135"/>
      <c r="X54" s="135"/>
      <c r="Y54" s="135"/>
      <c r="Z54" s="135"/>
    </row>
    <row r="55" spans="1:26">
      <c r="A55" s="2"/>
      <c r="B55" s="2"/>
      <c r="C55" s="2"/>
      <c r="D55" s="2"/>
      <c r="E55" s="2"/>
      <c r="F55" s="2"/>
      <c r="G55" s="2"/>
      <c r="H55" s="2"/>
      <c r="I55" s="2"/>
      <c r="J55" s="2"/>
      <c r="K55" s="2"/>
      <c r="L55" s="2"/>
      <c r="M55" s="2"/>
      <c r="N55" s="135"/>
      <c r="O55" s="135"/>
      <c r="P55" s="135"/>
      <c r="Q55" s="135"/>
      <c r="R55" s="135"/>
      <c r="S55" s="135"/>
      <c r="T55" s="135"/>
      <c r="U55" s="135"/>
      <c r="V55" s="135"/>
      <c r="W55" s="135"/>
      <c r="X55" s="135"/>
      <c r="Y55" s="135"/>
      <c r="Z55" s="135"/>
    </row>
    <row r="56" spans="1:26">
      <c r="A56" s="2"/>
      <c r="B56" s="2"/>
      <c r="C56" s="2"/>
      <c r="D56" s="2"/>
      <c r="E56" s="2"/>
      <c r="F56" s="2"/>
      <c r="G56" s="2"/>
      <c r="H56" s="2"/>
      <c r="I56" s="2"/>
      <c r="J56" s="2"/>
      <c r="K56" s="2"/>
      <c r="L56" s="2"/>
      <c r="M56" s="2"/>
      <c r="N56" s="135"/>
      <c r="O56" s="135"/>
      <c r="P56" s="135"/>
      <c r="Q56" s="135"/>
      <c r="R56" s="135"/>
      <c r="S56" s="135"/>
      <c r="T56" s="135"/>
      <c r="U56" s="135"/>
      <c r="V56" s="135"/>
      <c r="W56" s="135"/>
      <c r="X56" s="135"/>
      <c r="Y56" s="135"/>
      <c r="Z56" s="135"/>
    </row>
    <row r="57" spans="1:26">
      <c r="A57" s="2"/>
      <c r="B57" s="2"/>
      <c r="C57" s="2"/>
      <c r="D57" s="2"/>
      <c r="E57" s="2"/>
      <c r="F57" s="2"/>
      <c r="G57" s="2"/>
      <c r="H57" s="2"/>
      <c r="I57" s="2"/>
      <c r="J57" s="2"/>
      <c r="K57" s="2"/>
      <c r="L57" s="2"/>
      <c r="M57" s="2"/>
      <c r="N57" s="135"/>
      <c r="O57" s="135"/>
      <c r="P57" s="135"/>
      <c r="Q57" s="135"/>
      <c r="R57" s="135"/>
      <c r="S57" s="135"/>
      <c r="T57" s="135"/>
      <c r="U57" s="135"/>
      <c r="V57" s="135"/>
      <c r="W57" s="135"/>
      <c r="X57" s="135"/>
      <c r="Y57" s="135"/>
      <c r="Z57" s="135"/>
    </row>
    <row r="58" spans="1:26">
      <c r="A58" s="2"/>
      <c r="B58" s="2"/>
      <c r="C58" s="2"/>
      <c r="D58" s="2"/>
      <c r="E58" s="2"/>
      <c r="F58" s="2"/>
      <c r="G58" s="2"/>
      <c r="H58" s="2"/>
      <c r="I58" s="2"/>
      <c r="J58" s="2"/>
      <c r="K58" s="2"/>
      <c r="L58" s="2"/>
      <c r="M58" s="2"/>
      <c r="N58" s="135"/>
      <c r="O58" s="135"/>
      <c r="P58" s="135"/>
      <c r="Q58" s="135"/>
      <c r="R58" s="135"/>
      <c r="S58" s="135"/>
      <c r="T58" s="135"/>
      <c r="U58" s="135"/>
      <c r="V58" s="135"/>
      <c r="W58" s="135"/>
      <c r="X58" s="135"/>
      <c r="Y58" s="135"/>
      <c r="Z58" s="135"/>
    </row>
    <row r="59" spans="1:26">
      <c r="A59" s="2"/>
      <c r="B59" s="2"/>
      <c r="C59" s="2"/>
      <c r="D59" s="2"/>
      <c r="E59" s="2"/>
      <c r="F59" s="2"/>
      <c r="G59" s="2"/>
      <c r="H59" s="2"/>
      <c r="I59" s="2"/>
      <c r="J59" s="2"/>
      <c r="K59" s="2"/>
      <c r="L59" s="2"/>
      <c r="M59" s="2"/>
      <c r="N59" s="135"/>
      <c r="O59" s="135"/>
      <c r="P59" s="135"/>
      <c r="Q59" s="135"/>
      <c r="R59" s="135"/>
      <c r="S59" s="135"/>
      <c r="T59" s="135"/>
      <c r="U59" s="135"/>
      <c r="V59" s="135"/>
      <c r="W59" s="135"/>
      <c r="X59" s="135"/>
      <c r="Y59" s="135"/>
      <c r="Z59" s="135"/>
    </row>
    <row r="60" spans="1:26">
      <c r="A60" s="2"/>
      <c r="B60" s="2"/>
      <c r="C60" s="2"/>
      <c r="D60" s="2"/>
      <c r="E60" s="2"/>
      <c r="F60" s="2"/>
      <c r="G60" s="2"/>
      <c r="H60" s="2"/>
      <c r="I60" s="2"/>
      <c r="J60" s="2"/>
      <c r="K60" s="2"/>
      <c r="L60" s="2"/>
      <c r="M60" s="2"/>
      <c r="N60" s="135"/>
      <c r="O60" s="135"/>
      <c r="P60" s="135"/>
      <c r="Q60" s="135"/>
      <c r="R60" s="135"/>
      <c r="S60" s="135"/>
      <c r="T60" s="135"/>
      <c r="U60" s="135"/>
      <c r="V60" s="135"/>
      <c r="W60" s="135"/>
      <c r="X60" s="135"/>
      <c r="Y60" s="135"/>
      <c r="Z60" s="135"/>
    </row>
    <row r="61" spans="1:26">
      <c r="C61" s="2"/>
      <c r="D61" s="2"/>
      <c r="E61" s="2"/>
      <c r="F61" s="2"/>
      <c r="G61" s="2"/>
      <c r="H61" s="2"/>
      <c r="I61" s="2"/>
      <c r="J61" s="2"/>
      <c r="K61" s="2"/>
      <c r="L61" s="2"/>
      <c r="M61" s="2"/>
      <c r="N61" s="135"/>
      <c r="O61" s="135"/>
      <c r="P61" s="135"/>
      <c r="Q61" s="135"/>
      <c r="R61" s="135"/>
      <c r="S61" s="135"/>
      <c r="T61" s="135"/>
      <c r="U61" s="135"/>
      <c r="V61" s="135"/>
      <c r="W61" s="135"/>
      <c r="X61" s="135"/>
      <c r="Y61" s="135"/>
      <c r="Z61" s="135"/>
    </row>
    <row r="62" spans="1:26">
      <c r="C62" s="2"/>
      <c r="D62" s="2"/>
      <c r="E62" s="2"/>
      <c r="F62" s="2"/>
      <c r="G62" s="2"/>
      <c r="H62" s="2"/>
      <c r="I62" s="2"/>
      <c r="N62" s="135"/>
      <c r="O62" s="135"/>
      <c r="P62" s="135"/>
      <c r="Q62" s="135"/>
      <c r="R62" s="135"/>
      <c r="S62" s="135"/>
      <c r="T62" s="135"/>
      <c r="U62" s="135"/>
      <c r="V62" s="135"/>
      <c r="W62" s="135"/>
      <c r="X62" s="135"/>
      <c r="Y62" s="135"/>
      <c r="Z62" s="135"/>
    </row>
    <row r="63" spans="1:26">
      <c r="N63" s="136"/>
      <c r="O63" s="136"/>
      <c r="P63" s="136"/>
      <c r="Q63" s="136"/>
      <c r="R63" s="136"/>
      <c r="S63" s="136"/>
      <c r="T63" s="136"/>
      <c r="U63" s="136"/>
      <c r="V63" s="136"/>
      <c r="W63" s="136"/>
      <c r="X63" s="136"/>
      <c r="Y63" s="136"/>
      <c r="Z63" s="136"/>
    </row>
    <row r="64" spans="1:26">
      <c r="N64" s="136"/>
      <c r="O64" s="136"/>
      <c r="P64" s="136"/>
      <c r="Q64" s="136"/>
      <c r="R64" s="136"/>
      <c r="S64" s="136"/>
      <c r="T64" s="136"/>
      <c r="U64" s="136"/>
      <c r="V64" s="136"/>
      <c r="W64" s="136"/>
      <c r="X64" s="136"/>
      <c r="Y64" s="136"/>
      <c r="Z64" s="136"/>
    </row>
    <row r="65" spans="14:26">
      <c r="N65" s="136"/>
      <c r="O65" s="136"/>
      <c r="P65" s="136"/>
      <c r="Q65" s="136"/>
      <c r="R65" s="136"/>
      <c r="S65" s="136"/>
      <c r="T65" s="136"/>
      <c r="U65" s="136"/>
      <c r="V65" s="136"/>
      <c r="W65" s="136"/>
      <c r="X65" s="136"/>
      <c r="Y65" s="136"/>
      <c r="Z65" s="136"/>
    </row>
    <row r="66" spans="14:26">
      <c r="N66" s="136"/>
      <c r="O66" s="136"/>
      <c r="P66" s="136"/>
      <c r="Q66" s="136"/>
      <c r="R66" s="136"/>
      <c r="S66" s="136"/>
      <c r="T66" s="136"/>
      <c r="U66" s="136"/>
      <c r="V66" s="136"/>
      <c r="W66" s="136"/>
      <c r="X66" s="136"/>
      <c r="Y66" s="136"/>
      <c r="Z66" s="136"/>
    </row>
    <row r="67" spans="14:26">
      <c r="N67" s="136"/>
      <c r="O67" s="136"/>
      <c r="P67" s="136"/>
      <c r="Q67" s="136"/>
      <c r="R67" s="136"/>
      <c r="S67" s="136"/>
      <c r="T67" s="136"/>
      <c r="U67" s="136"/>
      <c r="V67" s="136"/>
      <c r="W67" s="136"/>
      <c r="X67" s="136"/>
      <c r="Y67" s="136"/>
      <c r="Z67" s="136"/>
    </row>
    <row r="68" spans="14:26">
      <c r="N68" s="136"/>
      <c r="O68" s="136"/>
      <c r="P68" s="136"/>
      <c r="Q68" s="136"/>
      <c r="R68" s="136"/>
      <c r="S68" s="136"/>
      <c r="T68" s="136"/>
      <c r="U68" s="136"/>
      <c r="V68" s="136"/>
      <c r="W68" s="136"/>
      <c r="X68" s="136"/>
      <c r="Y68" s="136"/>
      <c r="Z68" s="136"/>
    </row>
    <row r="69" spans="14:26">
      <c r="N69" s="136"/>
      <c r="O69" s="136"/>
      <c r="P69" s="136"/>
      <c r="Q69" s="136"/>
      <c r="R69" s="136"/>
      <c r="S69" s="136"/>
      <c r="T69" s="136"/>
      <c r="U69" s="136"/>
      <c r="V69" s="136"/>
      <c r="W69" s="136"/>
      <c r="X69" s="136"/>
      <c r="Y69" s="136"/>
      <c r="Z69" s="136"/>
    </row>
    <row r="70" spans="14:26">
      <c r="N70" s="136"/>
      <c r="O70" s="136"/>
      <c r="P70" s="136"/>
      <c r="Q70" s="136"/>
      <c r="R70" s="136"/>
      <c r="S70" s="136"/>
      <c r="T70" s="136"/>
      <c r="U70" s="136"/>
      <c r="V70" s="136"/>
      <c r="W70" s="136"/>
      <c r="X70" s="136"/>
      <c r="Y70" s="136"/>
      <c r="Z70" s="136"/>
    </row>
    <row r="71" spans="14:26">
      <c r="N71" s="136"/>
      <c r="O71" s="136"/>
      <c r="P71" s="136"/>
      <c r="Q71" s="136"/>
      <c r="R71" s="136"/>
      <c r="S71" s="136"/>
      <c r="T71" s="136"/>
      <c r="U71" s="136"/>
      <c r="V71" s="136"/>
      <c r="W71" s="136"/>
      <c r="X71" s="136"/>
      <c r="Y71" s="136"/>
      <c r="Z71" s="136"/>
    </row>
    <row r="72" spans="14:26">
      <c r="N72" s="136"/>
      <c r="O72" s="136"/>
      <c r="P72" s="136"/>
      <c r="Q72" s="136"/>
      <c r="R72" s="136"/>
      <c r="S72" s="136"/>
      <c r="T72" s="136"/>
      <c r="U72" s="136"/>
      <c r="V72" s="136"/>
      <c r="W72" s="136"/>
      <c r="X72" s="136"/>
      <c r="Y72" s="136"/>
      <c r="Z72" s="136"/>
    </row>
    <row r="73" spans="14:26">
      <c r="N73" s="136"/>
      <c r="O73" s="136"/>
      <c r="P73" s="136"/>
      <c r="Q73" s="136"/>
      <c r="R73" s="136"/>
      <c r="S73" s="136"/>
      <c r="T73" s="136"/>
      <c r="U73" s="136"/>
      <c r="V73" s="136"/>
      <c r="W73" s="136"/>
      <c r="X73" s="136"/>
      <c r="Y73" s="136"/>
      <c r="Z73" s="136"/>
    </row>
    <row r="74" spans="14:26">
      <c r="N74" s="136"/>
      <c r="O74" s="136"/>
      <c r="P74" s="136"/>
      <c r="Q74" s="136"/>
      <c r="R74" s="136"/>
      <c r="S74" s="136"/>
      <c r="T74" s="136"/>
      <c r="U74" s="136"/>
      <c r="V74" s="136"/>
      <c r="W74" s="136"/>
      <c r="X74" s="136"/>
      <c r="Y74" s="136"/>
      <c r="Z74" s="136"/>
    </row>
    <row r="75" spans="14:26">
      <c r="N75" s="136"/>
      <c r="O75" s="136"/>
      <c r="P75" s="136"/>
      <c r="Q75" s="136"/>
      <c r="R75" s="136"/>
      <c r="S75" s="136"/>
      <c r="T75" s="136"/>
      <c r="U75" s="136"/>
      <c r="V75" s="136"/>
      <c r="W75" s="136"/>
      <c r="X75" s="136"/>
      <c r="Y75" s="136"/>
      <c r="Z75" s="136"/>
    </row>
    <row r="76" spans="14:26">
      <c r="N76" s="136"/>
      <c r="O76" s="136"/>
      <c r="P76" s="136"/>
      <c r="Q76" s="136"/>
      <c r="R76" s="136"/>
      <c r="S76" s="136"/>
      <c r="T76" s="136"/>
      <c r="U76" s="136"/>
      <c r="V76" s="136"/>
      <c r="W76" s="136"/>
      <c r="X76" s="136"/>
      <c r="Y76" s="136"/>
      <c r="Z76" s="136"/>
    </row>
    <row r="77" spans="14:26">
      <c r="N77" s="136"/>
      <c r="O77" s="136"/>
      <c r="P77" s="136"/>
      <c r="Q77" s="136"/>
      <c r="R77" s="136"/>
      <c r="S77" s="136"/>
      <c r="T77" s="136"/>
      <c r="U77" s="136"/>
      <c r="V77" s="136"/>
      <c r="W77" s="136"/>
      <c r="X77" s="136"/>
      <c r="Y77" s="136"/>
      <c r="Z77" s="136"/>
    </row>
    <row r="78" spans="14:26">
      <c r="N78" s="136"/>
      <c r="O78" s="136"/>
      <c r="P78" s="136"/>
      <c r="Q78" s="136"/>
      <c r="R78" s="136"/>
      <c r="S78" s="136"/>
      <c r="T78" s="136"/>
      <c r="U78" s="136"/>
      <c r="V78" s="136"/>
      <c r="W78" s="136"/>
      <c r="X78" s="136"/>
      <c r="Y78" s="136"/>
      <c r="Z78" s="136"/>
    </row>
    <row r="79" spans="14:26">
      <c r="N79" s="136"/>
      <c r="O79" s="136"/>
      <c r="P79" s="136"/>
      <c r="Q79" s="136"/>
      <c r="R79" s="136"/>
      <c r="S79" s="136"/>
      <c r="T79" s="136"/>
      <c r="U79" s="136"/>
      <c r="V79" s="136"/>
      <c r="W79" s="136"/>
      <c r="X79" s="136"/>
      <c r="Y79" s="136"/>
      <c r="Z79" s="136"/>
    </row>
    <row r="80" spans="14:26">
      <c r="N80" s="136"/>
      <c r="O80" s="136"/>
      <c r="P80" s="136"/>
      <c r="Q80" s="136"/>
      <c r="R80" s="136"/>
      <c r="S80" s="136"/>
      <c r="T80" s="136"/>
      <c r="U80" s="136"/>
      <c r="V80" s="136"/>
      <c r="W80" s="136"/>
      <c r="X80" s="136"/>
      <c r="Y80" s="136"/>
      <c r="Z80" s="136"/>
    </row>
    <row r="81" spans="14:26">
      <c r="N81" s="136"/>
      <c r="O81" s="136"/>
      <c r="P81" s="136"/>
      <c r="Q81" s="136"/>
      <c r="R81" s="136"/>
      <c r="S81" s="136"/>
      <c r="T81" s="136"/>
      <c r="U81" s="136"/>
      <c r="V81" s="136"/>
      <c r="W81" s="136"/>
      <c r="X81" s="136"/>
      <c r="Y81" s="136"/>
      <c r="Z81" s="136"/>
    </row>
    <row r="82" spans="14:26">
      <c r="N82" s="136"/>
      <c r="O82" s="136"/>
      <c r="P82" s="136"/>
      <c r="Q82" s="136"/>
      <c r="R82" s="136"/>
      <c r="S82" s="136"/>
      <c r="T82" s="136"/>
      <c r="U82" s="136"/>
      <c r="V82" s="136"/>
      <c r="W82" s="136"/>
      <c r="X82" s="136"/>
      <c r="Y82" s="136"/>
      <c r="Z82" s="136"/>
    </row>
    <row r="83" spans="14:26">
      <c r="N83" s="136"/>
      <c r="O83" s="136"/>
      <c r="P83" s="136"/>
      <c r="Q83" s="136"/>
      <c r="R83" s="136"/>
      <c r="S83" s="136"/>
      <c r="T83" s="136"/>
      <c r="U83" s="136"/>
      <c r="V83" s="136"/>
      <c r="W83" s="136"/>
      <c r="X83" s="136"/>
      <c r="Y83" s="136"/>
      <c r="Z83" s="136"/>
    </row>
    <row r="84" spans="14:26">
      <c r="N84" s="136"/>
      <c r="O84" s="136"/>
      <c r="P84" s="136"/>
      <c r="Q84" s="136"/>
      <c r="R84" s="136"/>
      <c r="S84" s="136"/>
      <c r="T84" s="136"/>
      <c r="U84" s="136"/>
      <c r="V84" s="136"/>
      <c r="W84" s="136"/>
      <c r="X84" s="136"/>
      <c r="Y84" s="136"/>
      <c r="Z84" s="136"/>
    </row>
    <row r="85" spans="14:26">
      <c r="N85" s="136"/>
      <c r="O85" s="136"/>
      <c r="P85" s="136"/>
      <c r="Q85" s="136"/>
      <c r="R85" s="136"/>
      <c r="S85" s="136"/>
      <c r="T85" s="136"/>
      <c r="U85" s="136"/>
      <c r="V85" s="136"/>
      <c r="W85" s="136"/>
      <c r="X85" s="136"/>
      <c r="Y85" s="136"/>
      <c r="Z85" s="136"/>
    </row>
    <row r="86" spans="14:26">
      <c r="N86" s="136"/>
      <c r="O86" s="136"/>
      <c r="P86" s="136"/>
      <c r="Q86" s="136"/>
      <c r="R86" s="136"/>
      <c r="S86" s="136"/>
      <c r="T86" s="136"/>
      <c r="U86" s="136"/>
      <c r="V86" s="136"/>
      <c r="W86" s="136"/>
      <c r="X86" s="136"/>
      <c r="Y86" s="136"/>
      <c r="Z86" s="136"/>
    </row>
    <row r="87" spans="14:26">
      <c r="N87" s="136"/>
      <c r="O87" s="136"/>
      <c r="P87" s="136"/>
      <c r="Q87" s="136"/>
      <c r="R87" s="136"/>
      <c r="S87" s="136"/>
      <c r="T87" s="136"/>
      <c r="U87" s="136"/>
      <c r="V87" s="136"/>
      <c r="W87" s="136"/>
      <c r="X87" s="136"/>
      <c r="Y87" s="136"/>
      <c r="Z87" s="136"/>
    </row>
    <row r="88" spans="14:26">
      <c r="N88" s="136"/>
      <c r="O88" s="136"/>
      <c r="P88" s="136"/>
      <c r="Q88" s="136"/>
      <c r="R88" s="136"/>
      <c r="S88" s="136"/>
      <c r="T88" s="136"/>
      <c r="U88" s="136"/>
      <c r="V88" s="136"/>
      <c r="W88" s="136"/>
      <c r="X88" s="136"/>
      <c r="Y88" s="136"/>
      <c r="Z88" s="136"/>
    </row>
    <row r="89" spans="14:26">
      <c r="N89" s="136"/>
      <c r="O89" s="136"/>
      <c r="P89" s="136"/>
      <c r="Q89" s="136"/>
      <c r="R89" s="136"/>
      <c r="S89" s="136"/>
      <c r="T89" s="136"/>
      <c r="U89" s="136"/>
      <c r="V89" s="136"/>
      <c r="W89" s="136"/>
      <c r="X89" s="136"/>
      <c r="Y89" s="136"/>
      <c r="Z89" s="136"/>
    </row>
    <row r="90" spans="14:26">
      <c r="N90" s="136"/>
      <c r="O90" s="136"/>
      <c r="P90" s="136"/>
      <c r="Q90" s="136"/>
      <c r="R90" s="136"/>
      <c r="S90" s="136"/>
      <c r="T90" s="136"/>
      <c r="U90" s="136"/>
      <c r="V90" s="136"/>
      <c r="W90" s="136"/>
      <c r="X90" s="136"/>
      <c r="Y90" s="136"/>
      <c r="Z90" s="136"/>
    </row>
    <row r="91" spans="14:26">
      <c r="N91" s="136"/>
      <c r="O91" s="136"/>
      <c r="P91" s="136"/>
      <c r="Q91" s="136"/>
      <c r="R91" s="136"/>
      <c r="S91" s="136"/>
      <c r="T91" s="136"/>
      <c r="U91" s="136"/>
      <c r="V91" s="136"/>
      <c r="W91" s="136"/>
      <c r="X91" s="136"/>
      <c r="Y91" s="136"/>
      <c r="Z91" s="136"/>
    </row>
    <row r="92" spans="14:26">
      <c r="N92" s="136"/>
      <c r="O92" s="136"/>
      <c r="P92" s="136"/>
      <c r="Q92" s="136"/>
      <c r="R92" s="136"/>
      <c r="S92" s="136"/>
      <c r="T92" s="136"/>
      <c r="U92" s="136"/>
      <c r="V92" s="136"/>
      <c r="W92" s="136"/>
      <c r="X92" s="136"/>
      <c r="Y92" s="136"/>
      <c r="Z92" s="136"/>
    </row>
    <row r="93" spans="14:26">
      <c r="N93" s="136"/>
      <c r="O93" s="136"/>
      <c r="P93" s="136"/>
      <c r="Q93" s="136"/>
      <c r="R93" s="136"/>
      <c r="S93" s="136"/>
      <c r="T93" s="136"/>
      <c r="U93" s="136"/>
      <c r="V93" s="136"/>
      <c r="W93" s="136"/>
      <c r="X93" s="136"/>
      <c r="Y93" s="136"/>
      <c r="Z93" s="136"/>
    </row>
    <row r="94" spans="14:26">
      <c r="N94" s="136"/>
      <c r="O94" s="136"/>
      <c r="P94" s="136"/>
      <c r="Q94" s="136"/>
      <c r="R94" s="136"/>
      <c r="S94" s="136"/>
      <c r="T94" s="136"/>
      <c r="U94" s="136"/>
      <c r="V94" s="136"/>
      <c r="W94" s="136"/>
      <c r="X94" s="136"/>
      <c r="Y94" s="136"/>
      <c r="Z94" s="136"/>
    </row>
    <row r="95" spans="14:26">
      <c r="N95" s="136"/>
      <c r="O95" s="136"/>
      <c r="P95" s="136"/>
      <c r="Q95" s="136"/>
      <c r="R95" s="136"/>
      <c r="S95" s="136"/>
      <c r="T95" s="136"/>
      <c r="U95" s="136"/>
      <c r="V95" s="136"/>
      <c r="W95" s="136"/>
      <c r="X95" s="136"/>
      <c r="Y95" s="136"/>
      <c r="Z95" s="136"/>
    </row>
    <row r="96" spans="14:26">
      <c r="N96" s="136"/>
      <c r="O96" s="136"/>
      <c r="P96" s="136"/>
      <c r="Q96" s="136"/>
      <c r="R96" s="136"/>
      <c r="S96" s="136"/>
      <c r="T96" s="136"/>
      <c r="U96" s="136"/>
      <c r="V96" s="136"/>
      <c r="W96" s="136"/>
      <c r="X96" s="136"/>
      <c r="Y96" s="136"/>
      <c r="Z96" s="136"/>
    </row>
    <row r="97" spans="14:26">
      <c r="N97" s="136"/>
      <c r="O97" s="136"/>
      <c r="P97" s="136"/>
      <c r="Q97" s="136"/>
      <c r="R97" s="136"/>
      <c r="S97" s="136"/>
      <c r="T97" s="136"/>
      <c r="U97" s="136"/>
      <c r="V97" s="136"/>
      <c r="W97" s="136"/>
      <c r="X97" s="136"/>
      <c r="Y97" s="136"/>
      <c r="Z97" s="136"/>
    </row>
    <row r="98" spans="14:26">
      <c r="N98" s="136"/>
      <c r="O98" s="136"/>
      <c r="P98" s="136"/>
      <c r="Q98" s="136"/>
      <c r="R98" s="136"/>
      <c r="S98" s="136"/>
      <c r="T98" s="136"/>
      <c r="U98" s="136"/>
      <c r="V98" s="136"/>
      <c r="W98" s="136"/>
      <c r="X98" s="136"/>
      <c r="Y98" s="136"/>
      <c r="Z98" s="136"/>
    </row>
    <row r="99" spans="14:26">
      <c r="N99" s="136"/>
      <c r="O99" s="136"/>
      <c r="P99" s="136"/>
      <c r="Q99" s="136"/>
      <c r="R99" s="136"/>
      <c r="S99" s="136"/>
      <c r="T99" s="136"/>
      <c r="U99" s="136"/>
      <c r="V99" s="136"/>
      <c r="W99" s="136"/>
      <c r="X99" s="136"/>
      <c r="Y99" s="136"/>
      <c r="Z99" s="136"/>
    </row>
    <row r="100" spans="14:26">
      <c r="N100" s="136"/>
      <c r="O100" s="136"/>
      <c r="P100" s="136"/>
      <c r="Q100" s="136"/>
      <c r="R100" s="136"/>
      <c r="S100" s="136"/>
      <c r="T100" s="136"/>
      <c r="U100" s="136"/>
      <c r="V100" s="136"/>
      <c r="W100" s="136"/>
      <c r="X100" s="136"/>
      <c r="Y100" s="136"/>
      <c r="Z100" s="136"/>
    </row>
    <row r="101" spans="14:26">
      <c r="N101" s="136"/>
      <c r="O101" s="136"/>
      <c r="P101" s="136"/>
      <c r="Q101" s="136"/>
      <c r="R101" s="136"/>
      <c r="S101" s="136"/>
      <c r="T101" s="136"/>
      <c r="U101" s="136"/>
      <c r="V101" s="136"/>
      <c r="W101" s="136"/>
      <c r="X101" s="136"/>
      <c r="Y101" s="136"/>
      <c r="Z101" s="136"/>
    </row>
    <row r="102" spans="14:26">
      <c r="N102" s="136"/>
      <c r="O102" s="136"/>
      <c r="P102" s="136"/>
      <c r="Q102" s="136"/>
      <c r="R102" s="136"/>
      <c r="S102" s="136"/>
      <c r="T102" s="136"/>
      <c r="U102" s="136"/>
      <c r="V102" s="136"/>
      <c r="W102" s="136"/>
      <c r="X102" s="136"/>
      <c r="Y102" s="136"/>
      <c r="Z102" s="136"/>
    </row>
    <row r="103" spans="14:26">
      <c r="N103" s="136"/>
      <c r="O103" s="136"/>
      <c r="P103" s="136"/>
      <c r="Q103" s="136"/>
      <c r="R103" s="136"/>
      <c r="S103" s="136"/>
      <c r="T103" s="136"/>
      <c r="U103" s="136"/>
      <c r="V103" s="136"/>
      <c r="W103" s="136"/>
      <c r="X103" s="136"/>
      <c r="Y103" s="136"/>
      <c r="Z103" s="136"/>
    </row>
    <row r="104" spans="14:26">
      <c r="N104" s="136"/>
      <c r="O104" s="136"/>
      <c r="P104" s="136"/>
      <c r="Q104" s="136"/>
      <c r="R104" s="136"/>
      <c r="S104" s="136"/>
      <c r="T104" s="136"/>
      <c r="U104" s="136"/>
      <c r="V104" s="136"/>
      <c r="W104" s="136"/>
      <c r="X104" s="136"/>
      <c r="Y104" s="136"/>
      <c r="Z104" s="136"/>
    </row>
    <row r="105" spans="14:26">
      <c r="N105" s="136"/>
      <c r="O105" s="136"/>
      <c r="P105" s="136"/>
      <c r="Q105" s="136"/>
      <c r="R105" s="136"/>
      <c r="S105" s="136"/>
      <c r="T105" s="136"/>
      <c r="U105" s="136"/>
      <c r="V105" s="136"/>
      <c r="W105" s="136"/>
      <c r="X105" s="136"/>
      <c r="Y105" s="136"/>
      <c r="Z105" s="136"/>
    </row>
    <row r="106" spans="14:26">
      <c r="N106" s="136"/>
      <c r="O106" s="136"/>
      <c r="P106" s="136"/>
      <c r="Q106" s="136"/>
      <c r="R106" s="136"/>
      <c r="S106" s="136"/>
      <c r="T106" s="136"/>
      <c r="U106" s="136"/>
      <c r="V106" s="136"/>
      <c r="W106" s="136"/>
      <c r="X106" s="136"/>
      <c r="Y106" s="136"/>
      <c r="Z106" s="136"/>
    </row>
    <row r="107" spans="14:26">
      <c r="N107" s="136"/>
      <c r="O107" s="136"/>
      <c r="P107" s="136"/>
      <c r="Q107" s="136"/>
      <c r="R107" s="136"/>
      <c r="S107" s="136"/>
      <c r="T107" s="136"/>
      <c r="U107" s="136"/>
      <c r="V107" s="136"/>
      <c r="W107" s="136"/>
      <c r="X107" s="136"/>
      <c r="Y107" s="136"/>
      <c r="Z107" s="136"/>
    </row>
    <row r="108" spans="14:26">
      <c r="N108" s="136"/>
      <c r="O108" s="136"/>
      <c r="P108" s="136"/>
      <c r="Q108" s="136"/>
      <c r="R108" s="136"/>
      <c r="S108" s="136"/>
      <c r="T108" s="136"/>
      <c r="U108" s="136"/>
      <c r="V108" s="136"/>
      <c r="W108" s="136"/>
      <c r="X108" s="136"/>
      <c r="Y108" s="136"/>
      <c r="Z108" s="136"/>
    </row>
    <row r="109" spans="14:26">
      <c r="N109" s="136"/>
      <c r="O109" s="136"/>
      <c r="P109" s="136"/>
      <c r="Q109" s="136"/>
      <c r="R109" s="136"/>
      <c r="S109" s="136"/>
      <c r="T109" s="136"/>
      <c r="U109" s="136"/>
      <c r="V109" s="136"/>
      <c r="W109" s="136"/>
      <c r="X109" s="136"/>
      <c r="Y109" s="136"/>
      <c r="Z109" s="136"/>
    </row>
    <row r="110" spans="14:26">
      <c r="N110" s="136"/>
      <c r="O110" s="136"/>
      <c r="P110" s="136"/>
      <c r="Q110" s="136"/>
      <c r="R110" s="136"/>
      <c r="S110" s="136"/>
      <c r="T110" s="136"/>
      <c r="U110" s="136"/>
      <c r="V110" s="136"/>
      <c r="W110" s="136"/>
      <c r="X110" s="136"/>
      <c r="Y110" s="136"/>
      <c r="Z110" s="136"/>
    </row>
    <row r="111" spans="14:26">
      <c r="N111" s="136"/>
      <c r="O111" s="136"/>
      <c r="P111" s="136"/>
      <c r="Q111" s="136"/>
      <c r="R111" s="136"/>
      <c r="S111" s="136"/>
      <c r="T111" s="136"/>
      <c r="U111" s="136"/>
      <c r="V111" s="136"/>
      <c r="W111" s="136"/>
      <c r="X111" s="136"/>
      <c r="Y111" s="136"/>
      <c r="Z111" s="136"/>
    </row>
    <row r="112" spans="14:26">
      <c r="N112" s="136"/>
      <c r="O112" s="136"/>
      <c r="P112" s="136"/>
      <c r="Q112" s="136"/>
      <c r="R112" s="136"/>
      <c r="S112" s="136"/>
      <c r="T112" s="136"/>
      <c r="U112" s="136"/>
      <c r="V112" s="136"/>
      <c r="W112" s="136"/>
      <c r="X112" s="136"/>
      <c r="Y112" s="136"/>
      <c r="Z112" s="136"/>
    </row>
    <row r="113" spans="14:26">
      <c r="N113" s="136"/>
      <c r="O113" s="136"/>
      <c r="P113" s="136"/>
      <c r="Q113" s="136"/>
      <c r="R113" s="136"/>
      <c r="S113" s="136"/>
      <c r="T113" s="136"/>
      <c r="U113" s="136"/>
      <c r="V113" s="136"/>
      <c r="W113" s="136"/>
      <c r="X113" s="136"/>
      <c r="Y113" s="136"/>
      <c r="Z113" s="136"/>
    </row>
    <row r="114" spans="14:26">
      <c r="N114" s="136"/>
      <c r="O114" s="136"/>
      <c r="P114" s="136"/>
      <c r="Q114" s="136"/>
      <c r="R114" s="136"/>
      <c r="S114" s="136"/>
      <c r="T114" s="136"/>
      <c r="U114" s="136"/>
      <c r="V114" s="136"/>
      <c r="W114" s="136"/>
      <c r="X114" s="136"/>
      <c r="Y114" s="136"/>
      <c r="Z114" s="136"/>
    </row>
    <row r="115" spans="14:26">
      <c r="N115" s="136"/>
      <c r="O115" s="136"/>
      <c r="P115" s="136"/>
      <c r="Q115" s="136"/>
      <c r="R115" s="136"/>
      <c r="S115" s="136"/>
      <c r="T115" s="136"/>
      <c r="U115" s="136"/>
      <c r="V115" s="136"/>
      <c r="W115" s="136"/>
      <c r="X115" s="136"/>
      <c r="Y115" s="136"/>
      <c r="Z115" s="136"/>
    </row>
    <row r="116" spans="14:26">
      <c r="N116" s="136"/>
      <c r="O116" s="136"/>
      <c r="P116" s="136"/>
      <c r="Q116" s="136"/>
      <c r="R116" s="136"/>
      <c r="S116" s="136"/>
      <c r="T116" s="136"/>
      <c r="U116" s="136"/>
      <c r="V116" s="136"/>
      <c r="W116" s="136"/>
      <c r="X116" s="136"/>
      <c r="Y116" s="136"/>
      <c r="Z116" s="136"/>
    </row>
    <row r="117" spans="14:26">
      <c r="N117" s="136"/>
      <c r="O117" s="136"/>
      <c r="P117" s="136"/>
      <c r="Q117" s="136"/>
      <c r="R117" s="136"/>
      <c r="S117" s="136"/>
      <c r="T117" s="136"/>
      <c r="U117" s="136"/>
      <c r="V117" s="136"/>
      <c r="W117" s="136"/>
      <c r="X117" s="136"/>
      <c r="Y117" s="136"/>
      <c r="Z117" s="136"/>
    </row>
    <row r="118" spans="14:26">
      <c r="N118" s="136"/>
      <c r="O118" s="136"/>
      <c r="P118" s="136"/>
      <c r="Q118" s="136"/>
      <c r="R118" s="136"/>
      <c r="S118" s="136"/>
      <c r="T118" s="136"/>
      <c r="U118" s="136"/>
      <c r="V118" s="136"/>
      <c r="W118" s="136"/>
      <c r="X118" s="136"/>
      <c r="Y118" s="136"/>
      <c r="Z118" s="136"/>
    </row>
    <row r="119" spans="14:26">
      <c r="N119" s="136"/>
      <c r="O119" s="136"/>
      <c r="P119" s="136"/>
      <c r="Q119" s="136"/>
      <c r="R119" s="136"/>
      <c r="S119" s="136"/>
      <c r="T119" s="136"/>
      <c r="U119" s="136"/>
      <c r="V119" s="136"/>
      <c r="W119" s="136"/>
      <c r="X119" s="136"/>
      <c r="Y119" s="136"/>
      <c r="Z119" s="136"/>
    </row>
    <row r="120" spans="14:26">
      <c r="N120" s="136"/>
      <c r="O120" s="136"/>
      <c r="P120" s="136"/>
      <c r="Q120" s="136"/>
      <c r="R120" s="136"/>
      <c r="S120" s="136"/>
      <c r="T120" s="136"/>
      <c r="U120" s="136"/>
      <c r="V120" s="136"/>
      <c r="W120" s="136"/>
      <c r="X120" s="136"/>
      <c r="Y120" s="136"/>
      <c r="Z120" s="136"/>
    </row>
    <row r="121" spans="14:26">
      <c r="N121" s="136"/>
      <c r="O121" s="136"/>
      <c r="P121" s="136"/>
      <c r="Q121" s="136"/>
      <c r="R121" s="136"/>
      <c r="S121" s="136"/>
      <c r="T121" s="136"/>
      <c r="U121" s="136"/>
      <c r="V121" s="136"/>
      <c r="W121" s="136"/>
      <c r="X121" s="136"/>
      <c r="Y121" s="136"/>
      <c r="Z121" s="136"/>
    </row>
    <row r="122" spans="14:26">
      <c r="N122" s="136"/>
      <c r="O122" s="136"/>
      <c r="P122" s="136"/>
      <c r="Q122" s="136"/>
      <c r="R122" s="136"/>
      <c r="S122" s="136"/>
      <c r="T122" s="136"/>
      <c r="U122" s="136"/>
      <c r="V122" s="136"/>
      <c r="W122" s="136"/>
      <c r="X122" s="136"/>
      <c r="Y122" s="136"/>
      <c r="Z122" s="136"/>
    </row>
    <row r="123" spans="14:26">
      <c r="N123" s="136"/>
      <c r="O123" s="136"/>
      <c r="P123" s="136"/>
      <c r="Q123" s="136"/>
      <c r="R123" s="136"/>
      <c r="S123" s="136"/>
      <c r="T123" s="136"/>
      <c r="U123" s="136"/>
      <c r="V123" s="136"/>
      <c r="W123" s="136"/>
      <c r="X123" s="136"/>
      <c r="Y123" s="136"/>
      <c r="Z123" s="136"/>
    </row>
    <row r="124" spans="14:26">
      <c r="N124" s="136"/>
      <c r="O124" s="136"/>
      <c r="P124" s="136"/>
      <c r="Q124" s="136"/>
      <c r="R124" s="136"/>
      <c r="S124" s="136"/>
      <c r="T124" s="136"/>
      <c r="U124" s="136"/>
      <c r="V124" s="136"/>
      <c r="W124" s="136"/>
      <c r="X124" s="136"/>
      <c r="Y124" s="136"/>
      <c r="Z124" s="136"/>
    </row>
    <row r="125" spans="14:26">
      <c r="N125" s="136"/>
      <c r="O125" s="136"/>
      <c r="P125" s="136"/>
      <c r="Q125" s="136"/>
      <c r="R125" s="136"/>
      <c r="S125" s="136"/>
      <c r="T125" s="136"/>
      <c r="U125" s="136"/>
      <c r="V125" s="136"/>
      <c r="W125" s="136"/>
      <c r="X125" s="136"/>
      <c r="Y125" s="136"/>
      <c r="Z125" s="136"/>
    </row>
    <row r="126" spans="14:26">
      <c r="N126" s="136"/>
      <c r="O126" s="136"/>
      <c r="P126" s="136"/>
      <c r="Q126" s="136"/>
      <c r="R126" s="136"/>
      <c r="S126" s="136"/>
      <c r="T126" s="136"/>
      <c r="U126" s="136"/>
      <c r="V126" s="136"/>
      <c r="W126" s="136"/>
      <c r="X126" s="136"/>
      <c r="Y126" s="136"/>
      <c r="Z126" s="136"/>
    </row>
    <row r="127" spans="14:26">
      <c r="N127" s="136"/>
      <c r="O127" s="136"/>
      <c r="P127" s="136"/>
      <c r="Q127" s="136"/>
      <c r="R127" s="136"/>
      <c r="S127" s="136"/>
      <c r="T127" s="136"/>
      <c r="U127" s="136"/>
      <c r="V127" s="136"/>
      <c r="W127" s="136"/>
      <c r="X127" s="136"/>
      <c r="Y127" s="136"/>
      <c r="Z127" s="136"/>
    </row>
    <row r="128" spans="14:26">
      <c r="N128" s="136"/>
      <c r="O128" s="136"/>
      <c r="P128" s="136"/>
      <c r="Q128" s="136"/>
      <c r="R128" s="136"/>
      <c r="S128" s="136"/>
      <c r="T128" s="136"/>
      <c r="U128" s="136"/>
      <c r="V128" s="136"/>
      <c r="W128" s="136"/>
      <c r="X128" s="136"/>
      <c r="Y128" s="136"/>
      <c r="Z128" s="136"/>
    </row>
    <row r="129" spans="14:26">
      <c r="N129" s="136"/>
      <c r="O129" s="136"/>
      <c r="P129" s="136"/>
      <c r="Q129" s="136"/>
      <c r="R129" s="136"/>
      <c r="S129" s="136"/>
      <c r="T129" s="136"/>
      <c r="U129" s="136"/>
      <c r="V129" s="136"/>
      <c r="W129" s="136"/>
      <c r="X129" s="136"/>
      <c r="Y129" s="136"/>
      <c r="Z129" s="136"/>
    </row>
    <row r="130" spans="14:26">
      <c r="N130" s="136"/>
      <c r="O130" s="136"/>
      <c r="P130" s="136"/>
      <c r="Q130" s="136"/>
      <c r="R130" s="136"/>
      <c r="S130" s="136"/>
      <c r="T130" s="136"/>
      <c r="U130" s="136"/>
      <c r="V130" s="136"/>
      <c r="W130" s="136"/>
      <c r="X130" s="136"/>
      <c r="Y130" s="136"/>
      <c r="Z130" s="136"/>
    </row>
    <row r="131" spans="14:26">
      <c r="N131" s="136"/>
      <c r="O131" s="136"/>
      <c r="P131" s="136"/>
      <c r="Q131" s="136"/>
      <c r="R131" s="136"/>
      <c r="S131" s="136"/>
      <c r="T131" s="136"/>
      <c r="U131" s="136"/>
      <c r="V131" s="136"/>
      <c r="W131" s="136"/>
      <c r="X131" s="136"/>
      <c r="Y131" s="136"/>
      <c r="Z131" s="136"/>
    </row>
    <row r="132" spans="14:26">
      <c r="N132" s="136"/>
      <c r="O132" s="136"/>
      <c r="P132" s="136"/>
      <c r="Q132" s="136"/>
      <c r="R132" s="136"/>
      <c r="S132" s="136"/>
      <c r="T132" s="136"/>
      <c r="U132" s="136"/>
      <c r="V132" s="136"/>
      <c r="W132" s="136"/>
      <c r="X132" s="136"/>
      <c r="Y132" s="136"/>
      <c r="Z132" s="136"/>
    </row>
    <row r="133" spans="14:26">
      <c r="N133" s="136"/>
      <c r="O133" s="136"/>
      <c r="P133" s="136"/>
      <c r="Q133" s="136"/>
      <c r="R133" s="136"/>
      <c r="S133" s="136"/>
      <c r="T133" s="136"/>
      <c r="U133" s="136"/>
      <c r="V133" s="136"/>
      <c r="W133" s="136"/>
      <c r="X133" s="136"/>
      <c r="Y133" s="136"/>
      <c r="Z133" s="136"/>
    </row>
    <row r="134" spans="14:26">
      <c r="N134" s="136"/>
      <c r="O134" s="136"/>
      <c r="P134" s="136"/>
      <c r="Q134" s="136"/>
      <c r="R134" s="136"/>
      <c r="S134" s="136"/>
      <c r="T134" s="136"/>
      <c r="U134" s="136"/>
      <c r="V134" s="136"/>
      <c r="W134" s="136"/>
      <c r="X134" s="136"/>
      <c r="Y134" s="136"/>
      <c r="Z134" s="136"/>
    </row>
    <row r="135" spans="14:26">
      <c r="N135" s="136"/>
      <c r="O135" s="136"/>
      <c r="P135" s="136"/>
      <c r="Q135" s="136"/>
      <c r="R135" s="136"/>
      <c r="S135" s="136"/>
      <c r="T135" s="136"/>
      <c r="U135" s="136"/>
      <c r="V135" s="136"/>
      <c r="W135" s="136"/>
      <c r="X135" s="136"/>
      <c r="Y135" s="136"/>
      <c r="Z135" s="136"/>
    </row>
    <row r="136" spans="14:26">
      <c r="N136" s="136"/>
      <c r="O136" s="136"/>
      <c r="P136" s="136"/>
      <c r="Q136" s="136"/>
      <c r="R136" s="136"/>
      <c r="S136" s="136"/>
      <c r="T136" s="136"/>
      <c r="U136" s="136"/>
      <c r="V136" s="136"/>
      <c r="W136" s="136"/>
      <c r="X136" s="136"/>
      <c r="Y136" s="136"/>
      <c r="Z136" s="136"/>
    </row>
    <row r="137" spans="14:26">
      <c r="N137" s="136"/>
      <c r="O137" s="136"/>
      <c r="P137" s="136"/>
      <c r="Q137" s="136"/>
      <c r="R137" s="136"/>
      <c r="S137" s="136"/>
      <c r="T137" s="136"/>
      <c r="U137" s="136"/>
      <c r="V137" s="136"/>
      <c r="W137" s="136"/>
      <c r="X137" s="136"/>
      <c r="Y137" s="136"/>
      <c r="Z137" s="136"/>
    </row>
    <row r="138" spans="14:26">
      <c r="N138" s="136"/>
      <c r="O138" s="136"/>
      <c r="P138" s="136"/>
      <c r="Q138" s="136"/>
      <c r="R138" s="136"/>
      <c r="S138" s="136"/>
      <c r="T138" s="136"/>
      <c r="U138" s="136"/>
      <c r="V138" s="136"/>
      <c r="W138" s="136"/>
      <c r="X138" s="136"/>
      <c r="Y138" s="136"/>
      <c r="Z138" s="136"/>
    </row>
    <row r="139" spans="14:26">
      <c r="N139" s="136"/>
      <c r="O139" s="136"/>
      <c r="P139" s="136"/>
      <c r="Q139" s="136"/>
      <c r="R139" s="136"/>
      <c r="S139" s="136"/>
      <c r="T139" s="136"/>
      <c r="U139" s="136"/>
      <c r="V139" s="136"/>
      <c r="W139" s="136"/>
      <c r="X139" s="136"/>
      <c r="Y139" s="136"/>
      <c r="Z139" s="136"/>
    </row>
    <row r="140" spans="14:26">
      <c r="N140" s="136"/>
      <c r="O140" s="136"/>
      <c r="P140" s="136"/>
      <c r="Q140" s="136"/>
      <c r="R140" s="136"/>
      <c r="S140" s="136"/>
      <c r="T140" s="136"/>
      <c r="U140" s="136"/>
      <c r="V140" s="136"/>
      <c r="W140" s="136"/>
      <c r="X140" s="136"/>
      <c r="Y140" s="136"/>
      <c r="Z140" s="136"/>
    </row>
    <row r="141" spans="14:26">
      <c r="N141" s="136"/>
      <c r="O141" s="136"/>
      <c r="P141" s="136"/>
      <c r="Q141" s="136"/>
      <c r="R141" s="136"/>
      <c r="S141" s="136"/>
      <c r="T141" s="136"/>
      <c r="U141" s="136"/>
      <c r="V141" s="136"/>
      <c r="W141" s="136"/>
      <c r="X141" s="136"/>
      <c r="Y141" s="136"/>
      <c r="Z141" s="136"/>
    </row>
    <row r="142" spans="14:26">
      <c r="N142" s="136"/>
      <c r="O142" s="136"/>
      <c r="P142" s="136"/>
      <c r="Q142" s="136"/>
      <c r="R142" s="136"/>
      <c r="S142" s="136"/>
      <c r="T142" s="136"/>
      <c r="U142" s="136"/>
      <c r="V142" s="136"/>
      <c r="W142" s="136"/>
      <c r="X142" s="136"/>
      <c r="Y142" s="136"/>
      <c r="Z142" s="136"/>
    </row>
    <row r="143" spans="14:26">
      <c r="N143" s="136"/>
      <c r="O143" s="136"/>
      <c r="P143" s="136"/>
      <c r="Q143" s="136"/>
      <c r="R143" s="136"/>
      <c r="S143" s="136"/>
      <c r="T143" s="136"/>
      <c r="U143" s="136"/>
      <c r="V143" s="136"/>
      <c r="W143" s="136"/>
      <c r="X143" s="136"/>
      <c r="Y143" s="136"/>
      <c r="Z143" s="136"/>
    </row>
    <row r="144" spans="14:26">
      <c r="N144" s="136"/>
      <c r="O144" s="136"/>
      <c r="P144" s="136"/>
      <c r="Q144" s="136"/>
      <c r="R144" s="136"/>
      <c r="S144" s="136"/>
      <c r="T144" s="136"/>
      <c r="U144" s="136"/>
      <c r="V144" s="136"/>
      <c r="W144" s="136"/>
      <c r="X144" s="136"/>
      <c r="Y144" s="136"/>
      <c r="Z144" s="136"/>
    </row>
    <row r="145" spans="14:26">
      <c r="N145" s="136"/>
      <c r="O145" s="136"/>
      <c r="P145" s="136"/>
      <c r="Q145" s="136"/>
      <c r="R145" s="136"/>
      <c r="S145" s="136"/>
      <c r="T145" s="136"/>
      <c r="U145" s="136"/>
      <c r="V145" s="136"/>
      <c r="W145" s="136"/>
      <c r="X145" s="136"/>
      <c r="Y145" s="136"/>
      <c r="Z145" s="136"/>
    </row>
    <row r="146" spans="14:26">
      <c r="N146" s="136"/>
      <c r="O146" s="136"/>
      <c r="P146" s="136"/>
      <c r="Q146" s="136"/>
      <c r="R146" s="136"/>
      <c r="S146" s="136"/>
      <c r="T146" s="136"/>
      <c r="U146" s="136"/>
      <c r="V146" s="136"/>
      <c r="W146" s="136"/>
      <c r="X146" s="136"/>
      <c r="Y146" s="136"/>
      <c r="Z146" s="136"/>
    </row>
    <row r="147" spans="14:26">
      <c r="N147" s="136"/>
      <c r="O147" s="136"/>
      <c r="P147" s="136"/>
      <c r="Q147" s="136"/>
      <c r="R147" s="136"/>
      <c r="S147" s="136"/>
      <c r="T147" s="136"/>
      <c r="U147" s="136"/>
      <c r="V147" s="136"/>
      <c r="W147" s="136"/>
      <c r="X147" s="136"/>
      <c r="Y147" s="136"/>
      <c r="Z147" s="136"/>
    </row>
    <row r="148" spans="14:26">
      <c r="N148" s="136"/>
      <c r="O148" s="136"/>
      <c r="P148" s="136"/>
      <c r="Q148" s="136"/>
      <c r="R148" s="136"/>
      <c r="S148" s="136"/>
      <c r="T148" s="136"/>
      <c r="U148" s="136"/>
      <c r="V148" s="136"/>
      <c r="W148" s="136"/>
      <c r="X148" s="136"/>
      <c r="Y148" s="136"/>
      <c r="Z148" s="136"/>
    </row>
    <row r="149" spans="14:26">
      <c r="N149" s="136"/>
      <c r="O149" s="136"/>
      <c r="P149" s="136"/>
      <c r="Q149" s="136"/>
      <c r="R149" s="136"/>
      <c r="S149" s="136"/>
      <c r="T149" s="136"/>
      <c r="U149" s="136"/>
      <c r="V149" s="136"/>
      <c r="W149" s="136"/>
      <c r="X149" s="136"/>
      <c r="Y149" s="136"/>
      <c r="Z149" s="136"/>
    </row>
    <row r="150" spans="14:26">
      <c r="N150" s="136"/>
      <c r="O150" s="136"/>
      <c r="P150" s="136"/>
      <c r="Q150" s="136"/>
      <c r="R150" s="136"/>
      <c r="S150" s="136"/>
      <c r="T150" s="136"/>
      <c r="U150" s="136"/>
      <c r="V150" s="136"/>
      <c r="W150" s="136"/>
      <c r="X150" s="136"/>
      <c r="Y150" s="136"/>
      <c r="Z150" s="136"/>
    </row>
    <row r="151" spans="14:26">
      <c r="N151" s="136"/>
      <c r="O151" s="136"/>
      <c r="P151" s="136"/>
      <c r="Q151" s="136"/>
      <c r="R151" s="136"/>
      <c r="S151" s="136"/>
      <c r="T151" s="136"/>
      <c r="U151" s="136"/>
      <c r="V151" s="136"/>
      <c r="W151" s="136"/>
      <c r="X151" s="136"/>
      <c r="Y151" s="136"/>
      <c r="Z151" s="136"/>
    </row>
    <row r="152" spans="14:26">
      <c r="N152" s="136"/>
      <c r="O152" s="136"/>
      <c r="P152" s="136"/>
      <c r="Q152" s="136"/>
      <c r="R152" s="136"/>
      <c r="S152" s="136"/>
      <c r="T152" s="136"/>
      <c r="U152" s="136"/>
      <c r="V152" s="136"/>
      <c r="W152" s="136"/>
      <c r="X152" s="136"/>
      <c r="Y152" s="136"/>
      <c r="Z152" s="136"/>
    </row>
    <row r="153" spans="14:26">
      <c r="N153" s="136"/>
      <c r="O153" s="136"/>
      <c r="P153" s="136"/>
      <c r="Q153" s="136"/>
      <c r="R153" s="136"/>
      <c r="S153" s="136"/>
      <c r="T153" s="136"/>
      <c r="U153" s="136"/>
      <c r="V153" s="136"/>
      <c r="W153" s="136"/>
      <c r="X153" s="136"/>
      <c r="Y153" s="136"/>
      <c r="Z153" s="136"/>
    </row>
    <row r="154" spans="14:26">
      <c r="N154" s="136"/>
      <c r="O154" s="136"/>
      <c r="P154" s="136"/>
      <c r="Q154" s="136"/>
      <c r="R154" s="136"/>
      <c r="S154" s="136"/>
      <c r="T154" s="136"/>
      <c r="U154" s="136"/>
      <c r="V154" s="136"/>
      <c r="W154" s="136"/>
      <c r="X154" s="136"/>
      <c r="Y154" s="136"/>
      <c r="Z154" s="136"/>
    </row>
    <row r="155" spans="14:26">
      <c r="N155" s="136"/>
      <c r="O155" s="136"/>
      <c r="P155" s="136"/>
      <c r="Q155" s="136"/>
      <c r="R155" s="136"/>
      <c r="S155" s="136"/>
      <c r="T155" s="136"/>
      <c r="U155" s="136"/>
      <c r="V155" s="136"/>
      <c r="W155" s="136"/>
      <c r="X155" s="136"/>
      <c r="Y155" s="136"/>
      <c r="Z155" s="136"/>
    </row>
    <row r="156" spans="14:26">
      <c r="N156" s="136"/>
      <c r="O156" s="136"/>
      <c r="P156" s="136"/>
      <c r="Q156" s="136"/>
      <c r="R156" s="136"/>
      <c r="S156" s="136"/>
      <c r="T156" s="136"/>
      <c r="U156" s="136"/>
      <c r="V156" s="136"/>
      <c r="W156" s="136"/>
      <c r="X156" s="136"/>
      <c r="Y156" s="136"/>
      <c r="Z156" s="136"/>
    </row>
    <row r="157" spans="14:26">
      <c r="N157" s="136"/>
      <c r="O157" s="136"/>
      <c r="P157" s="136"/>
      <c r="Q157" s="136"/>
      <c r="R157" s="136"/>
      <c r="S157" s="136"/>
      <c r="T157" s="136"/>
      <c r="U157" s="136"/>
      <c r="V157" s="136"/>
      <c r="W157" s="136"/>
      <c r="X157" s="136"/>
      <c r="Y157" s="136"/>
      <c r="Z157" s="136"/>
    </row>
    <row r="158" spans="14:26">
      <c r="N158" s="136"/>
      <c r="O158" s="136"/>
      <c r="P158" s="136"/>
      <c r="Q158" s="136"/>
      <c r="R158" s="136"/>
      <c r="S158" s="136"/>
      <c r="T158" s="136"/>
      <c r="U158" s="136"/>
      <c r="V158" s="136"/>
      <c r="W158" s="136"/>
      <c r="X158" s="136"/>
      <c r="Y158" s="136"/>
      <c r="Z158" s="136"/>
    </row>
    <row r="159" spans="14:26">
      <c r="N159" s="136"/>
      <c r="O159" s="136"/>
      <c r="P159" s="136"/>
      <c r="Q159" s="136"/>
      <c r="R159" s="136"/>
      <c r="S159" s="136"/>
      <c r="T159" s="136"/>
      <c r="U159" s="136"/>
      <c r="V159" s="136"/>
      <c r="W159" s="136"/>
      <c r="X159" s="136"/>
      <c r="Y159" s="136"/>
      <c r="Z159" s="136"/>
    </row>
    <row r="160" spans="14:26">
      <c r="N160" s="136"/>
      <c r="O160" s="136"/>
      <c r="P160" s="136"/>
      <c r="Q160" s="136"/>
      <c r="R160" s="136"/>
      <c r="S160" s="136"/>
      <c r="T160" s="136"/>
      <c r="U160" s="136"/>
      <c r="V160" s="136"/>
      <c r="W160" s="136"/>
      <c r="X160" s="136"/>
      <c r="Y160" s="136"/>
      <c r="Z160" s="136"/>
    </row>
    <row r="161" spans="14:26">
      <c r="N161" s="136"/>
      <c r="O161" s="136"/>
      <c r="P161" s="136"/>
      <c r="Q161" s="136"/>
      <c r="R161" s="136"/>
      <c r="S161" s="136"/>
      <c r="T161" s="136"/>
      <c r="U161" s="136"/>
      <c r="V161" s="136"/>
      <c r="W161" s="136"/>
      <c r="X161" s="136"/>
      <c r="Y161" s="136"/>
      <c r="Z161" s="136"/>
    </row>
    <row r="162" spans="14:26">
      <c r="N162" s="136"/>
      <c r="O162" s="136"/>
      <c r="P162" s="136"/>
      <c r="Q162" s="136"/>
      <c r="R162" s="136"/>
      <c r="S162" s="136"/>
      <c r="T162" s="136"/>
      <c r="U162" s="136"/>
      <c r="V162" s="136"/>
      <c r="W162" s="136"/>
      <c r="X162" s="136"/>
      <c r="Y162" s="136"/>
      <c r="Z162" s="136"/>
    </row>
    <row r="163" spans="14:26">
      <c r="N163" s="136"/>
      <c r="O163" s="136"/>
      <c r="P163" s="136"/>
      <c r="Q163" s="136"/>
      <c r="R163" s="136"/>
      <c r="S163" s="136"/>
      <c r="T163" s="136"/>
      <c r="U163" s="136"/>
      <c r="V163" s="136"/>
      <c r="W163" s="136"/>
      <c r="X163" s="136"/>
      <c r="Y163" s="136"/>
      <c r="Z163" s="136"/>
    </row>
    <row r="164" spans="14:26">
      <c r="N164" s="136"/>
      <c r="O164" s="136"/>
      <c r="P164" s="136"/>
      <c r="Q164" s="136"/>
      <c r="R164" s="136"/>
      <c r="S164" s="136"/>
      <c r="T164" s="136"/>
      <c r="U164" s="136"/>
      <c r="V164" s="136"/>
      <c r="W164" s="136"/>
      <c r="X164" s="136"/>
      <c r="Y164" s="136"/>
      <c r="Z164" s="136"/>
    </row>
    <row r="165" spans="14:26">
      <c r="N165" s="136"/>
      <c r="O165" s="136"/>
      <c r="P165" s="136"/>
      <c r="Q165" s="136"/>
      <c r="R165" s="136"/>
      <c r="S165" s="136"/>
      <c r="T165" s="136"/>
      <c r="U165" s="136"/>
      <c r="V165" s="136"/>
      <c r="W165" s="136"/>
      <c r="X165" s="136"/>
      <c r="Y165" s="136"/>
      <c r="Z165" s="136"/>
    </row>
    <row r="166" spans="14:26">
      <c r="N166" s="136"/>
      <c r="O166" s="136"/>
      <c r="P166" s="136"/>
      <c r="Q166" s="136"/>
      <c r="R166" s="136"/>
      <c r="S166" s="136"/>
      <c r="T166" s="136"/>
      <c r="U166" s="136"/>
      <c r="V166" s="136"/>
      <c r="W166" s="136"/>
      <c r="X166" s="136"/>
      <c r="Y166" s="136"/>
      <c r="Z166" s="136"/>
    </row>
    <row r="167" spans="14:26">
      <c r="N167" s="136"/>
      <c r="O167" s="136"/>
      <c r="P167" s="136"/>
      <c r="Q167" s="136"/>
      <c r="R167" s="136"/>
      <c r="S167" s="136"/>
      <c r="T167" s="136"/>
      <c r="U167" s="136"/>
      <c r="V167" s="136"/>
      <c r="W167" s="136"/>
      <c r="X167" s="136"/>
      <c r="Y167" s="136"/>
      <c r="Z167" s="136"/>
    </row>
    <row r="168" spans="14:26">
      <c r="N168" s="136"/>
      <c r="O168" s="136"/>
      <c r="P168" s="136"/>
      <c r="Q168" s="136"/>
      <c r="R168" s="136"/>
      <c r="S168" s="136"/>
      <c r="T168" s="136"/>
      <c r="U168" s="136"/>
      <c r="V168" s="136"/>
      <c r="W168" s="136"/>
      <c r="X168" s="136"/>
      <c r="Y168" s="136"/>
      <c r="Z168" s="136"/>
    </row>
    <row r="169" spans="14:26">
      <c r="N169" s="136"/>
      <c r="O169" s="136"/>
      <c r="P169" s="136"/>
      <c r="Q169" s="136"/>
      <c r="R169" s="136"/>
      <c r="S169" s="136"/>
      <c r="T169" s="136"/>
      <c r="U169" s="136"/>
      <c r="V169" s="136"/>
      <c r="W169" s="136"/>
      <c r="X169" s="136"/>
      <c r="Y169" s="136"/>
      <c r="Z169" s="136"/>
    </row>
    <row r="170" spans="14:26">
      <c r="N170" s="136"/>
      <c r="O170" s="136"/>
      <c r="P170" s="136"/>
      <c r="Q170" s="136"/>
      <c r="R170" s="136"/>
      <c r="S170" s="136"/>
      <c r="T170" s="136"/>
      <c r="U170" s="136"/>
      <c r="V170" s="136"/>
      <c r="W170" s="136"/>
      <c r="X170" s="136"/>
      <c r="Y170" s="136"/>
      <c r="Z170" s="136"/>
    </row>
    <row r="171" spans="14:26">
      <c r="N171" s="136"/>
      <c r="O171" s="136"/>
      <c r="P171" s="136"/>
      <c r="Q171" s="136"/>
      <c r="R171" s="136"/>
      <c r="S171" s="136"/>
      <c r="T171" s="136"/>
      <c r="U171" s="136"/>
      <c r="V171" s="136"/>
      <c r="W171" s="136"/>
      <c r="X171" s="136"/>
      <c r="Y171" s="136"/>
      <c r="Z171" s="136"/>
    </row>
    <row r="172" spans="14:26">
      <c r="N172" s="136"/>
      <c r="O172" s="136"/>
      <c r="P172" s="136"/>
      <c r="Q172" s="136"/>
      <c r="R172" s="136"/>
      <c r="S172" s="136"/>
      <c r="T172" s="136"/>
      <c r="U172" s="136"/>
      <c r="V172" s="136"/>
      <c r="W172" s="136"/>
      <c r="X172" s="136"/>
      <c r="Y172" s="136"/>
      <c r="Z172" s="136"/>
    </row>
    <row r="173" spans="14:26">
      <c r="N173" s="136"/>
      <c r="O173" s="136"/>
      <c r="P173" s="136"/>
      <c r="Q173" s="136"/>
      <c r="R173" s="136"/>
      <c r="S173" s="136"/>
      <c r="T173" s="136"/>
      <c r="U173" s="136"/>
      <c r="V173" s="136"/>
      <c r="W173" s="136"/>
      <c r="X173" s="136"/>
      <c r="Y173" s="136"/>
      <c r="Z173" s="136"/>
    </row>
    <row r="174" spans="14:26">
      <c r="N174" s="136"/>
      <c r="O174" s="136"/>
      <c r="P174" s="136"/>
      <c r="Q174" s="136"/>
      <c r="R174" s="136"/>
      <c r="S174" s="136"/>
      <c r="T174" s="136"/>
      <c r="U174" s="136"/>
      <c r="V174" s="136"/>
      <c r="W174" s="136"/>
      <c r="X174" s="136"/>
      <c r="Y174" s="136"/>
      <c r="Z174" s="136"/>
    </row>
    <row r="175" spans="14:26">
      <c r="N175" s="136"/>
      <c r="O175" s="136"/>
      <c r="P175" s="136"/>
      <c r="Q175" s="136"/>
      <c r="R175" s="136"/>
      <c r="S175" s="136"/>
      <c r="T175" s="136"/>
      <c r="U175" s="136"/>
      <c r="V175" s="136"/>
      <c r="W175" s="136"/>
      <c r="X175" s="136"/>
      <c r="Y175" s="136"/>
      <c r="Z175" s="136"/>
    </row>
    <row r="176" spans="14:26">
      <c r="N176" s="136"/>
      <c r="O176" s="136"/>
      <c r="P176" s="136"/>
      <c r="Q176" s="136"/>
      <c r="R176" s="136"/>
      <c r="S176" s="136"/>
      <c r="T176" s="136"/>
      <c r="U176" s="136"/>
      <c r="V176" s="136"/>
      <c r="W176" s="136"/>
      <c r="X176" s="136"/>
      <c r="Y176" s="136"/>
      <c r="Z176" s="136"/>
    </row>
    <row r="177" spans="14:26">
      <c r="N177" s="136"/>
      <c r="O177" s="136"/>
      <c r="P177" s="136"/>
      <c r="Q177" s="136"/>
      <c r="R177" s="136"/>
      <c r="S177" s="136"/>
      <c r="T177" s="136"/>
      <c r="U177" s="136"/>
      <c r="V177" s="136"/>
      <c r="W177" s="136"/>
      <c r="X177" s="136"/>
      <c r="Y177" s="136"/>
      <c r="Z177" s="136"/>
    </row>
    <row r="178" spans="14:26">
      <c r="N178" s="136"/>
      <c r="O178" s="136"/>
      <c r="P178" s="136"/>
      <c r="Q178" s="136"/>
      <c r="R178" s="136"/>
      <c r="S178" s="136"/>
      <c r="T178" s="136"/>
      <c r="U178" s="136"/>
      <c r="V178" s="136"/>
      <c r="W178" s="136"/>
      <c r="X178" s="136"/>
      <c r="Y178" s="136"/>
      <c r="Z178" s="136"/>
    </row>
    <row r="179" spans="14:26">
      <c r="N179" s="136"/>
      <c r="O179" s="136"/>
      <c r="P179" s="136"/>
      <c r="Q179" s="136"/>
      <c r="R179" s="136"/>
      <c r="S179" s="136"/>
      <c r="T179" s="136"/>
      <c r="U179" s="136"/>
      <c r="V179" s="136"/>
      <c r="W179" s="136"/>
      <c r="X179" s="136"/>
      <c r="Y179" s="136"/>
      <c r="Z179" s="136"/>
    </row>
    <row r="180" spans="14:26">
      <c r="N180" s="136"/>
      <c r="O180" s="136"/>
      <c r="P180" s="136"/>
      <c r="Q180" s="136"/>
      <c r="R180" s="136"/>
      <c r="S180" s="136"/>
      <c r="T180" s="136"/>
      <c r="U180" s="136"/>
      <c r="V180" s="136"/>
      <c r="W180" s="136"/>
      <c r="X180" s="136"/>
      <c r="Y180" s="136"/>
      <c r="Z180" s="136"/>
    </row>
    <row r="181" spans="14:26">
      <c r="N181" s="136"/>
      <c r="O181" s="136"/>
      <c r="P181" s="136"/>
      <c r="Q181" s="136"/>
      <c r="R181" s="136"/>
      <c r="S181" s="136"/>
      <c r="T181" s="136"/>
      <c r="U181" s="136"/>
      <c r="V181" s="136"/>
      <c r="W181" s="136"/>
      <c r="X181" s="136"/>
      <c r="Y181" s="136"/>
      <c r="Z181" s="136"/>
    </row>
    <row r="182" spans="14:26">
      <c r="N182" s="136"/>
      <c r="O182" s="136"/>
      <c r="P182" s="136"/>
      <c r="Q182" s="136"/>
      <c r="R182" s="136"/>
      <c r="S182" s="136"/>
      <c r="T182" s="136"/>
      <c r="U182" s="136"/>
      <c r="V182" s="136"/>
      <c r="W182" s="136"/>
      <c r="X182" s="136"/>
      <c r="Y182" s="136"/>
      <c r="Z182" s="136"/>
    </row>
    <row r="183" spans="14:26">
      <c r="N183" s="136"/>
      <c r="O183" s="136"/>
      <c r="P183" s="136"/>
      <c r="Q183" s="136"/>
      <c r="R183" s="136"/>
      <c r="S183" s="136"/>
      <c r="T183" s="136"/>
      <c r="U183" s="136"/>
      <c r="V183" s="136"/>
      <c r="W183" s="136"/>
      <c r="X183" s="136"/>
      <c r="Y183" s="136"/>
      <c r="Z183" s="136"/>
    </row>
    <row r="184" spans="14:26">
      <c r="N184" s="136"/>
      <c r="O184" s="136"/>
      <c r="P184" s="136"/>
      <c r="Q184" s="136"/>
      <c r="R184" s="136"/>
      <c r="S184" s="136"/>
      <c r="T184" s="136"/>
      <c r="U184" s="136"/>
      <c r="V184" s="136"/>
      <c r="W184" s="136"/>
      <c r="X184" s="136"/>
      <c r="Y184" s="136"/>
      <c r="Z184" s="136"/>
    </row>
    <row r="185" spans="14:26">
      <c r="N185" s="136"/>
      <c r="O185" s="136"/>
      <c r="P185" s="136"/>
      <c r="Q185" s="136"/>
      <c r="R185" s="136"/>
      <c r="S185" s="136"/>
      <c r="T185" s="136"/>
      <c r="U185" s="136"/>
      <c r="V185" s="136"/>
      <c r="W185" s="136"/>
      <c r="X185" s="136"/>
      <c r="Y185" s="136"/>
      <c r="Z185" s="136"/>
    </row>
    <row r="186" spans="14:26">
      <c r="N186" s="136"/>
      <c r="O186" s="136"/>
      <c r="P186" s="136"/>
      <c r="Q186" s="136"/>
      <c r="R186" s="136"/>
      <c r="S186" s="136"/>
      <c r="T186" s="136"/>
      <c r="U186" s="136"/>
      <c r="V186" s="136"/>
      <c r="W186" s="136"/>
      <c r="X186" s="136"/>
      <c r="Y186" s="136"/>
      <c r="Z186" s="136"/>
    </row>
    <row r="187" spans="14:26">
      <c r="N187" s="136"/>
      <c r="O187" s="136"/>
      <c r="P187" s="136"/>
      <c r="Q187" s="136"/>
      <c r="R187" s="136"/>
      <c r="S187" s="136"/>
      <c r="T187" s="136"/>
      <c r="U187" s="136"/>
      <c r="V187" s="136"/>
      <c r="W187" s="136"/>
      <c r="X187" s="136"/>
      <c r="Y187" s="136"/>
      <c r="Z187" s="136"/>
    </row>
    <row r="188" spans="14:26">
      <c r="N188" s="136"/>
      <c r="O188" s="136"/>
      <c r="P188" s="136"/>
      <c r="Q188" s="136"/>
      <c r="R188" s="136"/>
      <c r="S188" s="136"/>
      <c r="T188" s="136"/>
      <c r="U188" s="136"/>
      <c r="V188" s="136"/>
      <c r="W188" s="136"/>
      <c r="X188" s="136"/>
      <c r="Y188" s="136"/>
      <c r="Z188" s="136"/>
    </row>
    <row r="189" spans="14:26">
      <c r="N189" s="136"/>
      <c r="O189" s="136"/>
      <c r="P189" s="136"/>
      <c r="Q189" s="136"/>
      <c r="R189" s="136"/>
      <c r="S189" s="136"/>
      <c r="T189" s="136"/>
      <c r="U189" s="136"/>
      <c r="V189" s="136"/>
      <c r="W189" s="136"/>
      <c r="X189" s="136"/>
      <c r="Y189" s="136"/>
      <c r="Z189" s="136"/>
    </row>
    <row r="190" spans="14:26">
      <c r="N190" s="136"/>
      <c r="O190" s="136"/>
      <c r="P190" s="136"/>
      <c r="Q190" s="136"/>
      <c r="R190" s="136"/>
      <c r="S190" s="136"/>
      <c r="T190" s="136"/>
      <c r="U190" s="136"/>
      <c r="V190" s="136"/>
      <c r="W190" s="136"/>
      <c r="X190" s="136"/>
      <c r="Y190" s="136"/>
      <c r="Z190" s="136"/>
    </row>
    <row r="191" spans="14:26">
      <c r="N191" s="136"/>
      <c r="O191" s="136"/>
      <c r="P191" s="136"/>
      <c r="Q191" s="136"/>
      <c r="R191" s="136"/>
      <c r="S191" s="136"/>
      <c r="T191" s="136"/>
      <c r="U191" s="136"/>
      <c r="V191" s="136"/>
      <c r="W191" s="136"/>
      <c r="X191" s="136"/>
      <c r="Y191" s="136"/>
      <c r="Z191" s="136"/>
    </row>
    <row r="192" spans="14:26">
      <c r="N192" s="136"/>
      <c r="O192" s="136"/>
      <c r="P192" s="136"/>
      <c r="Q192" s="136"/>
      <c r="R192" s="136"/>
      <c r="S192" s="136"/>
      <c r="T192" s="136"/>
      <c r="U192" s="136"/>
      <c r="V192" s="136"/>
      <c r="W192" s="136"/>
      <c r="X192" s="136"/>
      <c r="Y192" s="136"/>
      <c r="Z192" s="136"/>
    </row>
    <row r="193" spans="14:26">
      <c r="N193" s="136"/>
      <c r="O193" s="136"/>
      <c r="P193" s="136"/>
      <c r="Q193" s="136"/>
      <c r="R193" s="136"/>
      <c r="S193" s="136"/>
      <c r="T193" s="136"/>
      <c r="U193" s="136"/>
      <c r="V193" s="136"/>
      <c r="W193" s="136"/>
      <c r="X193" s="136"/>
      <c r="Y193" s="136"/>
      <c r="Z193" s="136"/>
    </row>
    <row r="194" spans="14:26">
      <c r="N194" s="136"/>
      <c r="O194" s="136"/>
      <c r="P194" s="136"/>
      <c r="Q194" s="136"/>
      <c r="R194" s="136"/>
      <c r="S194" s="136"/>
      <c r="T194" s="136"/>
      <c r="U194" s="136"/>
      <c r="V194" s="136"/>
      <c r="W194" s="136"/>
      <c r="X194" s="136"/>
      <c r="Y194" s="136"/>
      <c r="Z194" s="136"/>
    </row>
    <row r="195" spans="14:26">
      <c r="N195" s="136"/>
      <c r="O195" s="136"/>
      <c r="P195" s="136"/>
      <c r="Q195" s="136"/>
      <c r="R195" s="136"/>
      <c r="S195" s="136"/>
      <c r="T195" s="136"/>
      <c r="U195" s="136"/>
      <c r="V195" s="136"/>
      <c r="W195" s="136"/>
      <c r="X195" s="136"/>
      <c r="Y195" s="136"/>
      <c r="Z195" s="136"/>
    </row>
    <row r="196" spans="14:26">
      <c r="N196" s="136"/>
      <c r="O196" s="136"/>
      <c r="P196" s="136"/>
      <c r="Q196" s="136"/>
      <c r="R196" s="136"/>
      <c r="S196" s="136"/>
      <c r="T196" s="136"/>
      <c r="U196" s="136"/>
      <c r="V196" s="136"/>
      <c r="W196" s="136"/>
      <c r="X196" s="136"/>
      <c r="Y196" s="136"/>
      <c r="Z196" s="136"/>
    </row>
    <row r="197" spans="14:26">
      <c r="N197" s="136"/>
      <c r="O197" s="136"/>
      <c r="P197" s="136"/>
      <c r="Q197" s="136"/>
      <c r="R197" s="136"/>
      <c r="S197" s="136"/>
      <c r="T197" s="136"/>
      <c r="U197" s="136"/>
      <c r="V197" s="136"/>
      <c r="W197" s="136"/>
      <c r="X197" s="136"/>
      <c r="Y197" s="136"/>
      <c r="Z197" s="136"/>
    </row>
    <row r="198" spans="14:26">
      <c r="N198" s="136"/>
      <c r="O198" s="136"/>
      <c r="P198" s="136"/>
      <c r="Q198" s="136"/>
      <c r="R198" s="136"/>
      <c r="S198" s="136"/>
      <c r="T198" s="136"/>
      <c r="U198" s="136"/>
      <c r="V198" s="136"/>
      <c r="W198" s="136"/>
      <c r="X198" s="136"/>
      <c r="Y198" s="136"/>
      <c r="Z198" s="136"/>
    </row>
    <row r="199" spans="14:26">
      <c r="N199" s="136"/>
      <c r="O199" s="136"/>
      <c r="P199" s="136"/>
      <c r="Q199" s="136"/>
      <c r="R199" s="136"/>
      <c r="S199" s="136"/>
      <c r="T199" s="136"/>
      <c r="U199" s="136"/>
      <c r="V199" s="136"/>
      <c r="W199" s="136"/>
      <c r="X199" s="136"/>
      <c r="Y199" s="136"/>
      <c r="Z199" s="136"/>
    </row>
    <row r="200" spans="14:26">
      <c r="N200" s="136"/>
      <c r="O200" s="136"/>
      <c r="P200" s="136"/>
      <c r="Q200" s="136"/>
      <c r="R200" s="136"/>
      <c r="S200" s="136"/>
      <c r="T200" s="136"/>
      <c r="U200" s="136"/>
      <c r="V200" s="136"/>
      <c r="W200" s="136"/>
      <c r="X200" s="136"/>
      <c r="Y200" s="136"/>
      <c r="Z200" s="136"/>
    </row>
    <row r="201" spans="14:26">
      <c r="N201" s="136"/>
      <c r="O201" s="136"/>
      <c r="P201" s="136"/>
      <c r="Q201" s="136"/>
      <c r="R201" s="136"/>
      <c r="S201" s="136"/>
      <c r="T201" s="136"/>
      <c r="U201" s="136"/>
      <c r="V201" s="136"/>
      <c r="W201" s="136"/>
      <c r="X201" s="136"/>
      <c r="Y201" s="136"/>
      <c r="Z201" s="136"/>
    </row>
    <row r="202" spans="14:26">
      <c r="N202" s="136"/>
      <c r="O202" s="136"/>
      <c r="P202" s="136"/>
      <c r="Q202" s="136"/>
      <c r="R202" s="136"/>
      <c r="S202" s="136"/>
      <c r="T202" s="136"/>
      <c r="U202" s="136"/>
      <c r="V202" s="136"/>
      <c r="W202" s="136"/>
      <c r="X202" s="136"/>
      <c r="Y202" s="136"/>
      <c r="Z202" s="136"/>
    </row>
    <row r="203" spans="14:26">
      <c r="N203" s="136"/>
      <c r="O203" s="136"/>
      <c r="P203" s="136"/>
      <c r="Q203" s="136"/>
      <c r="R203" s="136"/>
      <c r="S203" s="136"/>
      <c r="T203" s="136"/>
      <c r="U203" s="136"/>
      <c r="V203" s="136"/>
      <c r="W203" s="136"/>
      <c r="X203" s="136"/>
      <c r="Y203" s="136"/>
      <c r="Z203" s="136"/>
    </row>
    <row r="204" spans="14:26">
      <c r="N204" s="136"/>
      <c r="O204" s="136"/>
      <c r="P204" s="136"/>
      <c r="Q204" s="136"/>
      <c r="R204" s="136"/>
      <c r="S204" s="136"/>
      <c r="T204" s="136"/>
      <c r="U204" s="136"/>
      <c r="V204" s="136"/>
      <c r="W204" s="136"/>
      <c r="X204" s="136"/>
      <c r="Y204" s="136"/>
      <c r="Z204" s="136"/>
    </row>
    <row r="205" spans="14:26">
      <c r="N205" s="136"/>
      <c r="O205" s="136"/>
      <c r="P205" s="136"/>
      <c r="Q205" s="136"/>
      <c r="R205" s="136"/>
      <c r="S205" s="136"/>
      <c r="T205" s="136"/>
      <c r="U205" s="136"/>
      <c r="V205" s="136"/>
      <c r="W205" s="136"/>
      <c r="X205" s="136"/>
      <c r="Y205" s="136"/>
      <c r="Z205" s="136"/>
    </row>
    <row r="206" spans="14:26">
      <c r="N206" s="136"/>
      <c r="O206" s="136"/>
      <c r="P206" s="136"/>
      <c r="Q206" s="136"/>
      <c r="R206" s="136"/>
      <c r="S206" s="136"/>
      <c r="T206" s="136"/>
      <c r="U206" s="136"/>
      <c r="V206" s="136"/>
      <c r="W206" s="136"/>
      <c r="X206" s="136"/>
      <c r="Y206" s="136"/>
      <c r="Z206" s="136"/>
    </row>
    <row r="207" spans="14:26">
      <c r="N207" s="136"/>
      <c r="O207" s="136"/>
      <c r="P207" s="136"/>
      <c r="Q207" s="136"/>
      <c r="R207" s="136"/>
      <c r="S207" s="136"/>
      <c r="T207" s="136"/>
      <c r="U207" s="136"/>
      <c r="V207" s="136"/>
      <c r="W207" s="136"/>
      <c r="X207" s="136"/>
      <c r="Y207" s="136"/>
      <c r="Z207" s="136"/>
    </row>
    <row r="208" spans="14:26">
      <c r="N208" s="136"/>
      <c r="O208" s="136"/>
      <c r="P208" s="136"/>
      <c r="Q208" s="136"/>
      <c r="R208" s="136"/>
      <c r="S208" s="136"/>
      <c r="T208" s="136"/>
      <c r="U208" s="136"/>
      <c r="V208" s="136"/>
      <c r="W208" s="136"/>
      <c r="X208" s="136"/>
      <c r="Y208" s="136"/>
      <c r="Z208" s="136"/>
    </row>
    <row r="209" spans="14:26">
      <c r="N209" s="136"/>
      <c r="O209" s="136"/>
      <c r="P209" s="136"/>
      <c r="Q209" s="136"/>
      <c r="R209" s="136"/>
      <c r="S209" s="136"/>
      <c r="T209" s="136"/>
      <c r="U209" s="136"/>
      <c r="V209" s="136"/>
      <c r="W209" s="136"/>
      <c r="X209" s="136"/>
      <c r="Y209" s="136"/>
      <c r="Z209" s="136"/>
    </row>
    <row r="210" spans="14:26">
      <c r="N210" s="136"/>
      <c r="O210" s="136"/>
      <c r="P210" s="136"/>
      <c r="Q210" s="136"/>
      <c r="R210" s="136"/>
      <c r="S210" s="136"/>
      <c r="T210" s="136"/>
      <c r="U210" s="136"/>
      <c r="V210" s="136"/>
      <c r="W210" s="136"/>
      <c r="X210" s="136"/>
      <c r="Y210" s="136"/>
      <c r="Z210" s="136"/>
    </row>
    <row r="211" spans="14:26">
      <c r="N211" s="136"/>
      <c r="O211" s="136"/>
      <c r="P211" s="136"/>
      <c r="Q211" s="136"/>
      <c r="R211" s="136"/>
      <c r="S211" s="136"/>
      <c r="T211" s="136"/>
      <c r="U211" s="136"/>
      <c r="V211" s="136"/>
      <c r="W211" s="136"/>
      <c r="X211" s="136"/>
      <c r="Y211" s="136"/>
      <c r="Z211" s="136"/>
    </row>
    <row r="212" spans="14:26">
      <c r="N212" s="136"/>
      <c r="O212" s="136"/>
      <c r="P212" s="136"/>
      <c r="Q212" s="136"/>
      <c r="R212" s="136"/>
      <c r="S212" s="136"/>
      <c r="T212" s="136"/>
      <c r="U212" s="136"/>
      <c r="V212" s="136"/>
      <c r="W212" s="136"/>
      <c r="X212" s="136"/>
      <c r="Y212" s="136"/>
      <c r="Z212" s="136"/>
    </row>
    <row r="213" spans="14:26">
      <c r="N213" s="136"/>
      <c r="O213" s="136"/>
      <c r="P213" s="136"/>
      <c r="Q213" s="136"/>
      <c r="R213" s="136"/>
      <c r="S213" s="136"/>
      <c r="T213" s="136"/>
      <c r="U213" s="136"/>
      <c r="V213" s="136"/>
      <c r="W213" s="136"/>
      <c r="X213" s="136"/>
      <c r="Y213" s="136"/>
      <c r="Z213" s="136"/>
    </row>
    <row r="214" spans="14:26">
      <c r="N214" s="136"/>
      <c r="O214" s="136"/>
      <c r="P214" s="136"/>
      <c r="Q214" s="136"/>
      <c r="R214" s="136"/>
      <c r="S214" s="136"/>
      <c r="T214" s="136"/>
      <c r="U214" s="136"/>
      <c r="V214" s="136"/>
      <c r="W214" s="136"/>
      <c r="X214" s="136"/>
      <c r="Y214" s="136"/>
      <c r="Z214" s="136"/>
    </row>
    <row r="215" spans="14:26">
      <c r="N215" s="136"/>
      <c r="O215" s="136"/>
      <c r="P215" s="136"/>
      <c r="Q215" s="136"/>
      <c r="R215" s="136"/>
      <c r="S215" s="136"/>
      <c r="T215" s="136"/>
      <c r="U215" s="136"/>
      <c r="V215" s="136"/>
      <c r="W215" s="136"/>
      <c r="X215" s="136"/>
      <c r="Y215" s="136"/>
      <c r="Z215" s="136"/>
    </row>
    <row r="216" spans="14:26">
      <c r="N216" s="136"/>
      <c r="O216" s="136"/>
      <c r="P216" s="136"/>
      <c r="Q216" s="136"/>
      <c r="R216" s="136"/>
      <c r="S216" s="136"/>
      <c r="T216" s="136"/>
      <c r="U216" s="136"/>
      <c r="V216" s="136"/>
      <c r="W216" s="136"/>
      <c r="X216" s="136"/>
      <c r="Y216" s="136"/>
      <c r="Z216" s="136"/>
    </row>
    <row r="217" spans="14:26">
      <c r="N217" s="136"/>
      <c r="O217" s="136"/>
      <c r="P217" s="136"/>
      <c r="Q217" s="136"/>
      <c r="R217" s="136"/>
      <c r="S217" s="136"/>
      <c r="T217" s="136"/>
      <c r="U217" s="136"/>
      <c r="V217" s="136"/>
      <c r="W217" s="136"/>
      <c r="X217" s="136"/>
      <c r="Y217" s="136"/>
      <c r="Z217" s="136"/>
    </row>
    <row r="218" spans="14:26">
      <c r="N218" s="136"/>
      <c r="O218" s="136"/>
      <c r="P218" s="136"/>
      <c r="Q218" s="136"/>
      <c r="R218" s="136"/>
      <c r="S218" s="136"/>
      <c r="T218" s="136"/>
      <c r="U218" s="136"/>
      <c r="V218" s="136"/>
      <c r="W218" s="136"/>
      <c r="X218" s="136"/>
      <c r="Y218" s="136"/>
      <c r="Z218" s="136"/>
    </row>
    <row r="219" spans="14:26">
      <c r="N219" s="136"/>
      <c r="O219" s="136"/>
      <c r="P219" s="136"/>
      <c r="Q219" s="136"/>
      <c r="R219" s="136"/>
      <c r="S219" s="136"/>
      <c r="T219" s="136"/>
      <c r="U219" s="136"/>
      <c r="V219" s="136"/>
      <c r="W219" s="136"/>
      <c r="X219" s="136"/>
      <c r="Y219" s="136"/>
      <c r="Z219" s="136"/>
    </row>
    <row r="220" spans="14:26">
      <c r="N220" s="136"/>
      <c r="O220" s="136"/>
      <c r="P220" s="136"/>
      <c r="Q220" s="136"/>
      <c r="R220" s="136"/>
      <c r="S220" s="136"/>
      <c r="T220" s="136"/>
      <c r="U220" s="136"/>
      <c r="V220" s="136"/>
      <c r="W220" s="136"/>
      <c r="X220" s="136"/>
      <c r="Y220" s="136"/>
      <c r="Z220" s="136"/>
    </row>
    <row r="221" spans="14:26">
      <c r="N221" s="136"/>
      <c r="O221" s="136"/>
      <c r="P221" s="136"/>
      <c r="Q221" s="136"/>
      <c r="R221" s="136"/>
      <c r="S221" s="136"/>
      <c r="T221" s="136"/>
      <c r="U221" s="136"/>
      <c r="V221" s="136"/>
      <c r="W221" s="136"/>
      <c r="X221" s="136"/>
      <c r="Y221" s="136"/>
      <c r="Z221" s="136"/>
    </row>
    <row r="222" spans="14:26">
      <c r="N222" s="136"/>
      <c r="O222" s="136"/>
      <c r="P222" s="136"/>
      <c r="Q222" s="136"/>
      <c r="R222" s="136"/>
      <c r="S222" s="136"/>
      <c r="T222" s="136"/>
      <c r="U222" s="136"/>
      <c r="V222" s="136"/>
      <c r="W222" s="136"/>
      <c r="X222" s="136"/>
      <c r="Y222" s="136"/>
      <c r="Z222" s="136"/>
    </row>
    <row r="223" spans="14:26">
      <c r="N223" s="136"/>
      <c r="O223" s="136"/>
      <c r="P223" s="136"/>
      <c r="Q223" s="136"/>
      <c r="R223" s="136"/>
      <c r="S223" s="136"/>
      <c r="T223" s="136"/>
      <c r="U223" s="136"/>
      <c r="V223" s="136"/>
      <c r="W223" s="136"/>
      <c r="X223" s="136"/>
      <c r="Y223" s="136"/>
      <c r="Z223" s="136"/>
    </row>
    <row r="224" spans="14:26">
      <c r="N224" s="136"/>
      <c r="O224" s="136"/>
      <c r="P224" s="136"/>
      <c r="Q224" s="136"/>
      <c r="R224" s="136"/>
      <c r="S224" s="136"/>
      <c r="T224" s="136"/>
      <c r="U224" s="136"/>
      <c r="V224" s="136"/>
      <c r="W224" s="136"/>
      <c r="X224" s="136"/>
      <c r="Y224" s="136"/>
      <c r="Z224" s="136"/>
    </row>
    <row r="225" spans="14:26">
      <c r="N225" s="136"/>
      <c r="O225" s="136"/>
      <c r="P225" s="136"/>
      <c r="Q225" s="136"/>
      <c r="R225" s="136"/>
      <c r="S225" s="136"/>
      <c r="T225" s="136"/>
      <c r="U225" s="136"/>
      <c r="V225" s="136"/>
      <c r="W225" s="136"/>
      <c r="X225" s="136"/>
      <c r="Y225" s="136"/>
      <c r="Z225" s="136"/>
    </row>
    <row r="226" spans="14:26">
      <c r="N226" s="136"/>
      <c r="O226" s="136"/>
      <c r="P226" s="136"/>
      <c r="Q226" s="136"/>
      <c r="R226" s="136"/>
      <c r="S226" s="136"/>
      <c r="T226" s="136"/>
      <c r="U226" s="136"/>
      <c r="V226" s="136"/>
      <c r="W226" s="136"/>
      <c r="X226" s="136"/>
      <c r="Y226" s="136"/>
      <c r="Z226" s="136"/>
    </row>
    <row r="227" spans="14:26">
      <c r="N227" s="136"/>
      <c r="O227" s="136"/>
      <c r="P227" s="136"/>
      <c r="Q227" s="136"/>
      <c r="R227" s="136"/>
      <c r="S227" s="136"/>
      <c r="T227" s="136"/>
      <c r="U227" s="136"/>
      <c r="V227" s="136"/>
      <c r="W227" s="136"/>
      <c r="X227" s="136"/>
      <c r="Y227" s="136"/>
      <c r="Z227" s="136"/>
    </row>
    <row r="228" spans="14:26">
      <c r="N228" s="136"/>
      <c r="O228" s="136"/>
      <c r="P228" s="136"/>
      <c r="Q228" s="136"/>
      <c r="R228" s="136"/>
      <c r="S228" s="136"/>
      <c r="T228" s="136"/>
      <c r="U228" s="136"/>
      <c r="V228" s="136"/>
      <c r="W228" s="136"/>
      <c r="X228" s="136"/>
      <c r="Y228" s="136"/>
      <c r="Z228" s="136"/>
    </row>
    <row r="229" spans="14:26">
      <c r="N229" s="136"/>
      <c r="O229" s="136"/>
      <c r="P229" s="136"/>
      <c r="Q229" s="136"/>
      <c r="R229" s="136"/>
      <c r="S229" s="136"/>
      <c r="T229" s="136"/>
      <c r="U229" s="136"/>
      <c r="V229" s="136"/>
      <c r="W229" s="136"/>
      <c r="X229" s="136"/>
      <c r="Y229" s="136"/>
      <c r="Z229" s="136"/>
    </row>
    <row r="230" spans="14:26">
      <c r="N230" s="136"/>
      <c r="O230" s="136"/>
      <c r="P230" s="136"/>
      <c r="Q230" s="136"/>
      <c r="R230" s="136"/>
      <c r="S230" s="136"/>
      <c r="T230" s="136"/>
      <c r="U230" s="136"/>
      <c r="V230" s="136"/>
      <c r="W230" s="136"/>
      <c r="X230" s="136"/>
      <c r="Y230" s="136"/>
      <c r="Z230" s="136"/>
    </row>
    <row r="231" spans="14:26">
      <c r="N231" s="136"/>
      <c r="O231" s="136"/>
      <c r="P231" s="136"/>
      <c r="Q231" s="136"/>
      <c r="R231" s="136"/>
      <c r="S231" s="136"/>
      <c r="T231" s="136"/>
      <c r="U231" s="136"/>
      <c r="V231" s="136"/>
      <c r="W231" s="136"/>
      <c r="X231" s="136"/>
      <c r="Y231" s="136"/>
      <c r="Z231" s="136"/>
    </row>
    <row r="232" spans="14:26">
      <c r="N232" s="136"/>
      <c r="O232" s="136"/>
      <c r="P232" s="136"/>
      <c r="Q232" s="136"/>
      <c r="R232" s="136"/>
      <c r="S232" s="136"/>
      <c r="T232" s="136"/>
      <c r="U232" s="136"/>
      <c r="V232" s="136"/>
      <c r="W232" s="136"/>
      <c r="X232" s="136"/>
      <c r="Y232" s="136"/>
      <c r="Z232" s="136"/>
    </row>
    <row r="233" spans="14:26">
      <c r="N233" s="136"/>
      <c r="O233" s="136"/>
      <c r="P233" s="136"/>
      <c r="Q233" s="136"/>
      <c r="R233" s="136"/>
      <c r="S233" s="136"/>
      <c r="T233" s="136"/>
      <c r="U233" s="136"/>
      <c r="V233" s="136"/>
      <c r="W233" s="136"/>
      <c r="X233" s="136"/>
      <c r="Y233" s="136"/>
      <c r="Z233" s="136"/>
    </row>
    <row r="234" spans="14:26">
      <c r="N234" s="136"/>
      <c r="O234" s="136"/>
      <c r="P234" s="136"/>
      <c r="Q234" s="136"/>
      <c r="R234" s="136"/>
      <c r="S234" s="136"/>
      <c r="T234" s="136"/>
      <c r="U234" s="136"/>
      <c r="V234" s="136"/>
      <c r="W234" s="136"/>
      <c r="X234" s="136"/>
      <c r="Y234" s="136"/>
      <c r="Z234" s="136"/>
    </row>
    <row r="235" spans="14:26">
      <c r="N235" s="136"/>
      <c r="O235" s="136"/>
      <c r="P235" s="136"/>
      <c r="Q235" s="136"/>
      <c r="R235" s="136"/>
      <c r="S235" s="136"/>
      <c r="T235" s="136"/>
      <c r="U235" s="136"/>
      <c r="V235" s="136"/>
      <c r="W235" s="136"/>
      <c r="X235" s="136"/>
      <c r="Y235" s="136"/>
      <c r="Z235" s="136"/>
    </row>
    <row r="236" spans="14:26">
      <c r="N236" s="136"/>
      <c r="O236" s="136"/>
      <c r="P236" s="136"/>
      <c r="Q236" s="136"/>
      <c r="R236" s="136"/>
      <c r="S236" s="136"/>
      <c r="T236" s="136"/>
      <c r="U236" s="136"/>
      <c r="V236" s="136"/>
      <c r="W236" s="136"/>
      <c r="X236" s="136"/>
      <c r="Y236" s="136"/>
      <c r="Z236" s="136"/>
    </row>
    <row r="237" spans="14:26">
      <c r="N237" s="136"/>
      <c r="O237" s="136"/>
      <c r="P237" s="136"/>
      <c r="Q237" s="136"/>
      <c r="R237" s="136"/>
      <c r="S237" s="136"/>
      <c r="T237" s="136"/>
      <c r="U237" s="136"/>
      <c r="V237" s="136"/>
      <c r="W237" s="136"/>
      <c r="X237" s="136"/>
      <c r="Y237" s="136"/>
      <c r="Z237" s="136"/>
    </row>
    <row r="238" spans="14:26">
      <c r="N238" s="136"/>
      <c r="O238" s="136"/>
      <c r="P238" s="136"/>
      <c r="Q238" s="136"/>
      <c r="R238" s="136"/>
      <c r="S238" s="136"/>
      <c r="T238" s="136"/>
      <c r="U238" s="136"/>
      <c r="V238" s="136"/>
      <c r="W238" s="136"/>
      <c r="X238" s="136"/>
      <c r="Y238" s="136"/>
      <c r="Z238" s="136"/>
    </row>
    <row r="239" spans="14:26">
      <c r="N239" s="136"/>
      <c r="O239" s="136"/>
      <c r="P239" s="136"/>
      <c r="Q239" s="136"/>
      <c r="R239" s="136"/>
      <c r="S239" s="136"/>
      <c r="T239" s="136"/>
      <c r="U239" s="136"/>
      <c r="V239" s="136"/>
      <c r="W239" s="136"/>
      <c r="X239" s="136"/>
      <c r="Y239" s="136"/>
      <c r="Z239" s="136"/>
    </row>
    <row r="240" spans="14:26">
      <c r="N240" s="136"/>
      <c r="O240" s="136"/>
      <c r="P240" s="136"/>
      <c r="Q240" s="136"/>
      <c r="R240" s="136"/>
      <c r="S240" s="136"/>
      <c r="T240" s="136"/>
      <c r="U240" s="136"/>
      <c r="V240" s="136"/>
      <c r="W240" s="136"/>
      <c r="X240" s="136"/>
      <c r="Y240" s="136"/>
      <c r="Z240" s="136"/>
    </row>
    <row r="241" spans="14:26">
      <c r="N241" s="136"/>
      <c r="O241" s="136"/>
      <c r="P241" s="136"/>
      <c r="Q241" s="136"/>
      <c r="R241" s="136"/>
      <c r="S241" s="136"/>
      <c r="T241" s="136"/>
      <c r="U241" s="136"/>
      <c r="V241" s="136"/>
      <c r="W241" s="136"/>
      <c r="X241" s="136"/>
      <c r="Y241" s="136"/>
      <c r="Z241" s="136"/>
    </row>
    <row r="242" spans="14:26">
      <c r="N242" s="136"/>
      <c r="O242" s="136"/>
      <c r="P242" s="136"/>
      <c r="Q242" s="136"/>
      <c r="R242" s="136"/>
      <c r="S242" s="136"/>
      <c r="T242" s="136"/>
      <c r="U242" s="136"/>
      <c r="V242" s="136"/>
      <c r="W242" s="136"/>
      <c r="X242" s="136"/>
      <c r="Y242" s="136"/>
      <c r="Z242" s="136"/>
    </row>
    <row r="243" spans="14:26">
      <c r="N243" s="136"/>
      <c r="O243" s="136"/>
      <c r="P243" s="136"/>
      <c r="Q243" s="136"/>
      <c r="R243" s="136"/>
      <c r="S243" s="136"/>
      <c r="T243" s="136"/>
      <c r="U243" s="136"/>
      <c r="V243" s="136"/>
      <c r="W243" s="136"/>
      <c r="X243" s="136"/>
      <c r="Y243" s="136"/>
      <c r="Z243" s="136"/>
    </row>
    <row r="244" spans="14:26">
      <c r="N244" s="136"/>
      <c r="O244" s="136"/>
      <c r="P244" s="136"/>
      <c r="Q244" s="136"/>
      <c r="R244" s="136"/>
      <c r="S244" s="136"/>
      <c r="T244" s="136"/>
      <c r="U244" s="136"/>
      <c r="V244" s="136"/>
      <c r="W244" s="136"/>
      <c r="X244" s="136"/>
      <c r="Y244" s="136"/>
      <c r="Z244" s="136"/>
    </row>
    <row r="245" spans="14:26">
      <c r="N245" s="136"/>
      <c r="O245" s="136"/>
      <c r="P245" s="136"/>
      <c r="Q245" s="136"/>
      <c r="R245" s="136"/>
      <c r="S245" s="136"/>
      <c r="T245" s="136"/>
      <c r="U245" s="136"/>
      <c r="V245" s="136"/>
      <c r="W245" s="136"/>
      <c r="X245" s="136"/>
      <c r="Y245" s="136"/>
      <c r="Z245" s="136"/>
    </row>
    <row r="246" spans="14:26">
      <c r="N246" s="136"/>
      <c r="O246" s="136"/>
      <c r="P246" s="136"/>
      <c r="Q246" s="136"/>
      <c r="R246" s="136"/>
      <c r="S246" s="136"/>
      <c r="T246" s="136"/>
      <c r="U246" s="136"/>
      <c r="V246" s="136"/>
      <c r="W246" s="136"/>
      <c r="X246" s="136"/>
      <c r="Y246" s="136"/>
      <c r="Z246" s="136"/>
    </row>
    <row r="247" spans="14:26">
      <c r="N247" s="136"/>
      <c r="O247" s="136"/>
      <c r="P247" s="136"/>
      <c r="Q247" s="136"/>
      <c r="R247" s="136"/>
      <c r="S247" s="136"/>
      <c r="T247" s="136"/>
      <c r="U247" s="136"/>
      <c r="V247" s="136"/>
      <c r="W247" s="136"/>
      <c r="X247" s="136"/>
      <c r="Y247" s="136"/>
      <c r="Z247" s="136"/>
    </row>
    <row r="248" spans="14:26">
      <c r="N248" s="136"/>
      <c r="O248" s="136"/>
      <c r="P248" s="136"/>
      <c r="Q248" s="136"/>
      <c r="R248" s="136"/>
      <c r="S248" s="136"/>
      <c r="T248" s="136"/>
      <c r="U248" s="136"/>
      <c r="V248" s="136"/>
      <c r="W248" s="136"/>
      <c r="X248" s="136"/>
      <c r="Y248" s="136"/>
      <c r="Z248" s="136"/>
    </row>
    <row r="249" spans="14:26">
      <c r="N249" s="136"/>
      <c r="O249" s="136"/>
      <c r="P249" s="136"/>
      <c r="Q249" s="136"/>
      <c r="R249" s="136"/>
      <c r="S249" s="136"/>
      <c r="T249" s="136"/>
      <c r="U249" s="136"/>
      <c r="V249" s="136"/>
      <c r="W249" s="136"/>
      <c r="X249" s="136"/>
      <c r="Y249" s="136"/>
      <c r="Z249" s="136"/>
    </row>
    <row r="250" spans="14:26">
      <c r="N250" s="136"/>
      <c r="O250" s="136"/>
      <c r="P250" s="136"/>
      <c r="Q250" s="136"/>
      <c r="R250" s="136"/>
      <c r="S250" s="136"/>
      <c r="T250" s="136"/>
      <c r="U250" s="136"/>
      <c r="V250" s="136"/>
      <c r="W250" s="136"/>
      <c r="X250" s="136"/>
      <c r="Y250" s="136"/>
      <c r="Z250" s="136"/>
    </row>
    <row r="251" spans="14:26">
      <c r="N251" s="136"/>
      <c r="O251" s="136"/>
      <c r="P251" s="136"/>
      <c r="Q251" s="136"/>
      <c r="R251" s="136"/>
      <c r="S251" s="136"/>
      <c r="T251" s="136"/>
      <c r="U251" s="136"/>
      <c r="V251" s="136"/>
      <c r="W251" s="136"/>
      <c r="X251" s="136"/>
      <c r="Y251" s="136"/>
      <c r="Z251" s="136"/>
    </row>
    <row r="252" spans="14:26">
      <c r="N252" s="136"/>
      <c r="O252" s="136"/>
      <c r="P252" s="136"/>
      <c r="Q252" s="136"/>
      <c r="R252" s="136"/>
      <c r="S252" s="136"/>
      <c r="T252" s="136"/>
      <c r="U252" s="136"/>
      <c r="V252" s="136"/>
      <c r="W252" s="136"/>
      <c r="X252" s="136"/>
      <c r="Y252" s="136"/>
      <c r="Z252" s="136"/>
    </row>
    <row r="253" spans="14:26">
      <c r="N253" s="136"/>
      <c r="O253" s="136"/>
      <c r="P253" s="136"/>
      <c r="Q253" s="136"/>
      <c r="R253" s="136"/>
      <c r="S253" s="136"/>
      <c r="T253" s="136"/>
      <c r="U253" s="136"/>
      <c r="V253" s="136"/>
      <c r="W253" s="136"/>
      <c r="X253" s="136"/>
      <c r="Y253" s="136"/>
      <c r="Z253" s="136"/>
    </row>
    <row r="254" spans="14:26">
      <c r="N254" s="136"/>
      <c r="O254" s="136"/>
      <c r="P254" s="136"/>
      <c r="Q254" s="136"/>
      <c r="R254" s="136"/>
      <c r="S254" s="136"/>
      <c r="T254" s="136"/>
      <c r="U254" s="136"/>
      <c r="V254" s="136"/>
      <c r="W254" s="136"/>
      <c r="X254" s="136"/>
      <c r="Y254" s="136"/>
      <c r="Z254" s="136"/>
    </row>
    <row r="255" spans="14:26">
      <c r="N255" s="136"/>
      <c r="O255" s="136"/>
      <c r="P255" s="136"/>
      <c r="Q255" s="136"/>
      <c r="R255" s="136"/>
      <c r="S255" s="136"/>
      <c r="T255" s="136"/>
      <c r="U255" s="136"/>
      <c r="V255" s="136"/>
      <c r="W255" s="136"/>
      <c r="X255" s="136"/>
      <c r="Y255" s="136"/>
      <c r="Z255" s="136"/>
    </row>
    <row r="256" spans="14:26">
      <c r="N256" s="136"/>
      <c r="O256" s="136"/>
      <c r="P256" s="136"/>
      <c r="Q256" s="136"/>
      <c r="R256" s="136"/>
      <c r="S256" s="136"/>
      <c r="T256" s="136"/>
      <c r="U256" s="136"/>
      <c r="V256" s="136"/>
      <c r="W256" s="136"/>
      <c r="X256" s="136"/>
      <c r="Y256" s="136"/>
      <c r="Z256" s="136"/>
    </row>
    <row r="257" spans="14:26">
      <c r="N257" s="136"/>
      <c r="O257" s="136"/>
      <c r="P257" s="136"/>
      <c r="Q257" s="136"/>
      <c r="R257" s="136"/>
      <c r="S257" s="136"/>
      <c r="T257" s="136"/>
      <c r="U257" s="136"/>
      <c r="V257" s="136"/>
      <c r="W257" s="136"/>
      <c r="X257" s="136"/>
      <c r="Y257" s="136"/>
      <c r="Z257" s="136"/>
    </row>
    <row r="258" spans="14:26">
      <c r="N258" s="136"/>
      <c r="O258" s="136"/>
      <c r="P258" s="136"/>
      <c r="Q258" s="136"/>
      <c r="R258" s="136"/>
      <c r="S258" s="136"/>
      <c r="T258" s="136"/>
      <c r="U258" s="136"/>
      <c r="V258" s="136"/>
      <c r="W258" s="136"/>
      <c r="X258" s="136"/>
      <c r="Y258" s="136"/>
      <c r="Z258" s="136"/>
    </row>
    <row r="259" spans="14:26">
      <c r="N259" s="136"/>
      <c r="O259" s="136"/>
      <c r="P259" s="136"/>
      <c r="Q259" s="136"/>
      <c r="R259" s="136"/>
      <c r="S259" s="136"/>
      <c r="T259" s="136"/>
      <c r="U259" s="136"/>
      <c r="V259" s="136"/>
      <c r="W259" s="136"/>
      <c r="X259" s="136"/>
      <c r="Y259" s="136"/>
      <c r="Z259" s="136"/>
    </row>
    <row r="260" spans="14:26">
      <c r="N260" s="136"/>
      <c r="O260" s="136"/>
      <c r="P260" s="136"/>
      <c r="Q260" s="136"/>
      <c r="R260" s="136"/>
      <c r="S260" s="136"/>
      <c r="T260" s="136"/>
      <c r="U260" s="136"/>
      <c r="V260" s="136"/>
      <c r="W260" s="136"/>
      <c r="X260" s="136"/>
      <c r="Y260" s="136"/>
      <c r="Z260" s="136"/>
    </row>
    <row r="261" spans="14:26">
      <c r="N261" s="136"/>
      <c r="O261" s="136"/>
      <c r="P261" s="136"/>
      <c r="Q261" s="136"/>
      <c r="R261" s="136"/>
      <c r="S261" s="136"/>
      <c r="T261" s="136"/>
      <c r="U261" s="136"/>
      <c r="V261" s="136"/>
      <c r="W261" s="136"/>
      <c r="X261" s="136"/>
      <c r="Y261" s="136"/>
      <c r="Z261" s="136"/>
    </row>
    <row r="262" spans="14:26">
      <c r="N262" s="136"/>
      <c r="O262" s="136"/>
      <c r="P262" s="136"/>
      <c r="Q262" s="136"/>
      <c r="R262" s="136"/>
      <c r="S262" s="136"/>
      <c r="T262" s="136"/>
      <c r="U262" s="136"/>
      <c r="V262" s="136"/>
      <c r="W262" s="136"/>
      <c r="X262" s="136"/>
      <c r="Y262" s="136"/>
      <c r="Z262" s="136"/>
    </row>
    <row r="263" spans="14:26">
      <c r="N263" s="136"/>
      <c r="O263" s="136"/>
      <c r="P263" s="136"/>
      <c r="Q263" s="136"/>
      <c r="R263" s="136"/>
      <c r="S263" s="136"/>
      <c r="T263" s="136"/>
      <c r="U263" s="136"/>
      <c r="V263" s="136"/>
      <c r="W263" s="136"/>
      <c r="X263" s="136"/>
      <c r="Y263" s="136"/>
      <c r="Z263" s="136"/>
    </row>
    <row r="264" spans="14:26">
      <c r="N264" s="136"/>
      <c r="O264" s="136"/>
      <c r="P264" s="136"/>
      <c r="Q264" s="136"/>
      <c r="R264" s="136"/>
      <c r="S264" s="136"/>
      <c r="T264" s="136"/>
      <c r="U264" s="136"/>
      <c r="V264" s="136"/>
      <c r="W264" s="136"/>
      <c r="X264" s="136"/>
      <c r="Y264" s="136"/>
      <c r="Z264" s="136"/>
    </row>
    <row r="265" spans="14:26">
      <c r="N265" s="136"/>
      <c r="O265" s="136"/>
      <c r="P265" s="136"/>
      <c r="Q265" s="136"/>
      <c r="R265" s="136"/>
      <c r="S265" s="136"/>
      <c r="T265" s="136"/>
      <c r="U265" s="136"/>
      <c r="V265" s="136"/>
      <c r="W265" s="136"/>
      <c r="X265" s="136"/>
      <c r="Y265" s="136"/>
      <c r="Z265" s="136"/>
    </row>
    <row r="266" spans="14:26">
      <c r="N266" s="136"/>
      <c r="O266" s="136"/>
      <c r="P266" s="136"/>
      <c r="Q266" s="136"/>
      <c r="R266" s="136"/>
      <c r="S266" s="136"/>
      <c r="T266" s="136"/>
      <c r="U266" s="136"/>
      <c r="V266" s="136"/>
      <c r="W266" s="136"/>
      <c r="X266" s="136"/>
      <c r="Y266" s="136"/>
      <c r="Z266" s="136"/>
    </row>
    <row r="267" spans="14:26">
      <c r="N267" s="136"/>
      <c r="O267" s="136"/>
      <c r="P267" s="136"/>
      <c r="Q267" s="136"/>
      <c r="R267" s="136"/>
      <c r="S267" s="136"/>
      <c r="T267" s="136"/>
      <c r="U267" s="136"/>
      <c r="V267" s="136"/>
      <c r="W267" s="136"/>
      <c r="X267" s="136"/>
      <c r="Y267" s="136"/>
      <c r="Z267" s="136"/>
    </row>
    <row r="268" spans="14:26">
      <c r="N268" s="136"/>
      <c r="O268" s="136"/>
      <c r="P268" s="136"/>
      <c r="Q268" s="136"/>
      <c r="R268" s="136"/>
      <c r="S268" s="136"/>
      <c r="T268" s="136"/>
      <c r="U268" s="136"/>
      <c r="V268" s="136"/>
      <c r="W268" s="136"/>
      <c r="X268" s="136"/>
      <c r="Y268" s="136"/>
      <c r="Z268" s="136"/>
    </row>
    <row r="269" spans="14:26">
      <c r="N269" s="136"/>
      <c r="O269" s="136"/>
      <c r="P269" s="136"/>
      <c r="Q269" s="136"/>
      <c r="R269" s="136"/>
      <c r="S269" s="136"/>
      <c r="T269" s="136"/>
      <c r="U269" s="136"/>
      <c r="V269" s="136"/>
      <c r="W269" s="136"/>
      <c r="X269" s="136"/>
      <c r="Y269" s="136"/>
      <c r="Z269" s="136"/>
    </row>
    <row r="270" spans="14:26">
      <c r="N270" s="136"/>
      <c r="O270" s="136"/>
      <c r="P270" s="136"/>
      <c r="Q270" s="136"/>
      <c r="R270" s="136"/>
      <c r="S270" s="136"/>
      <c r="T270" s="136"/>
      <c r="U270" s="136"/>
      <c r="V270" s="136"/>
      <c r="W270" s="136"/>
      <c r="X270" s="136"/>
      <c r="Y270" s="136"/>
      <c r="Z270" s="136"/>
    </row>
    <row r="271" spans="14:26">
      <c r="N271" s="136"/>
      <c r="O271" s="136"/>
      <c r="P271" s="136"/>
      <c r="Q271" s="136"/>
      <c r="R271" s="136"/>
      <c r="S271" s="136"/>
      <c r="T271" s="136"/>
      <c r="U271" s="136"/>
      <c r="V271" s="136"/>
      <c r="W271" s="136"/>
      <c r="X271" s="136"/>
      <c r="Y271" s="136"/>
      <c r="Z271" s="136"/>
    </row>
    <row r="272" spans="14:26">
      <c r="N272" s="136"/>
      <c r="O272" s="136"/>
      <c r="P272" s="136"/>
      <c r="Q272" s="136"/>
      <c r="R272" s="136"/>
      <c r="S272" s="136"/>
      <c r="T272" s="136"/>
      <c r="U272" s="136"/>
      <c r="V272" s="136"/>
      <c r="W272" s="136"/>
      <c r="X272" s="136"/>
      <c r="Y272" s="136"/>
      <c r="Z272" s="136"/>
    </row>
    <row r="273" spans="14:26">
      <c r="N273" s="136"/>
      <c r="O273" s="136"/>
      <c r="P273" s="136"/>
      <c r="Q273" s="136"/>
      <c r="R273" s="136"/>
      <c r="S273" s="136"/>
      <c r="T273" s="136"/>
      <c r="U273" s="136"/>
      <c r="V273" s="136"/>
      <c r="W273" s="136"/>
      <c r="X273" s="136"/>
      <c r="Y273" s="136"/>
      <c r="Z273" s="136"/>
    </row>
    <row r="274" spans="14:26">
      <c r="N274" s="136"/>
      <c r="O274" s="136"/>
      <c r="P274" s="136"/>
      <c r="Q274" s="136"/>
      <c r="R274" s="136"/>
      <c r="S274" s="136"/>
      <c r="T274" s="136"/>
      <c r="U274" s="136"/>
      <c r="V274" s="136"/>
      <c r="W274" s="136"/>
      <c r="X274" s="136"/>
      <c r="Y274" s="136"/>
      <c r="Z274" s="136"/>
    </row>
    <row r="275" spans="14:26">
      <c r="N275" s="136"/>
      <c r="O275" s="136"/>
      <c r="P275" s="136"/>
      <c r="Q275" s="136"/>
      <c r="R275" s="136"/>
      <c r="S275" s="136"/>
      <c r="T275" s="136"/>
      <c r="U275" s="136"/>
      <c r="V275" s="136"/>
      <c r="W275" s="136"/>
      <c r="X275" s="136"/>
      <c r="Y275" s="136"/>
      <c r="Z275" s="136"/>
    </row>
    <row r="276" spans="14:26">
      <c r="N276" s="136"/>
      <c r="O276" s="136"/>
      <c r="P276" s="136"/>
      <c r="Q276" s="136"/>
      <c r="R276" s="136"/>
      <c r="S276" s="136"/>
      <c r="T276" s="136"/>
      <c r="U276" s="136"/>
      <c r="V276" s="136"/>
      <c r="W276" s="136"/>
      <c r="X276" s="136"/>
      <c r="Y276" s="136"/>
      <c r="Z276" s="136"/>
    </row>
    <row r="277" spans="14:26">
      <c r="N277" s="136"/>
      <c r="O277" s="136"/>
      <c r="P277" s="136"/>
      <c r="Q277" s="136"/>
      <c r="R277" s="136"/>
      <c r="S277" s="136"/>
      <c r="T277" s="136"/>
      <c r="U277" s="136"/>
      <c r="V277" s="136"/>
      <c r="W277" s="136"/>
      <c r="X277" s="136"/>
      <c r="Y277" s="136"/>
      <c r="Z277" s="136"/>
    </row>
    <row r="278" spans="14:26">
      <c r="N278" s="136"/>
      <c r="O278" s="136"/>
      <c r="P278" s="136"/>
      <c r="Q278" s="136"/>
      <c r="R278" s="136"/>
      <c r="S278" s="136"/>
      <c r="T278" s="136"/>
      <c r="U278" s="136"/>
      <c r="V278" s="136"/>
      <c r="W278" s="136"/>
      <c r="X278" s="136"/>
      <c r="Y278" s="136"/>
      <c r="Z278" s="136"/>
    </row>
    <row r="279" spans="14:26">
      <c r="N279" s="136"/>
      <c r="O279" s="136"/>
      <c r="P279" s="136"/>
      <c r="Q279" s="136"/>
      <c r="R279" s="136"/>
      <c r="S279" s="136"/>
      <c r="T279" s="136"/>
      <c r="U279" s="136"/>
      <c r="V279" s="136"/>
      <c r="W279" s="136"/>
      <c r="X279" s="136"/>
      <c r="Y279" s="136"/>
      <c r="Z279" s="136"/>
    </row>
    <row r="280" spans="14:26">
      <c r="N280" s="136"/>
      <c r="O280" s="136"/>
      <c r="P280" s="136"/>
      <c r="Q280" s="136"/>
      <c r="R280" s="136"/>
      <c r="S280" s="136"/>
      <c r="T280" s="136"/>
      <c r="U280" s="136"/>
      <c r="V280" s="136"/>
      <c r="W280" s="136"/>
      <c r="X280" s="136"/>
      <c r="Y280" s="136"/>
      <c r="Z280" s="136"/>
    </row>
    <row r="281" spans="14:26">
      <c r="N281" s="136"/>
      <c r="O281" s="136"/>
      <c r="P281" s="136"/>
      <c r="Q281" s="136"/>
      <c r="R281" s="136"/>
      <c r="S281" s="136"/>
      <c r="T281" s="136"/>
      <c r="U281" s="136"/>
      <c r="V281" s="136"/>
      <c r="W281" s="136"/>
      <c r="X281" s="136"/>
      <c r="Y281" s="136"/>
      <c r="Z281" s="136"/>
    </row>
    <row r="282" spans="14:26">
      <c r="N282" s="136"/>
      <c r="O282" s="136"/>
      <c r="P282" s="136"/>
      <c r="Q282" s="136"/>
      <c r="R282" s="136"/>
      <c r="S282" s="136"/>
      <c r="T282" s="136"/>
      <c r="U282" s="136"/>
      <c r="V282" s="136"/>
      <c r="W282" s="136"/>
      <c r="X282" s="136"/>
      <c r="Y282" s="136"/>
      <c r="Z282" s="136"/>
    </row>
    <row r="283" spans="14:26">
      <c r="N283" s="136"/>
      <c r="O283" s="136"/>
      <c r="P283" s="136"/>
      <c r="Q283" s="136"/>
      <c r="R283" s="136"/>
      <c r="S283" s="136"/>
      <c r="T283" s="136"/>
      <c r="U283" s="136"/>
      <c r="V283" s="136"/>
      <c r="W283" s="136"/>
      <c r="X283" s="136"/>
      <c r="Y283" s="136"/>
      <c r="Z283" s="136"/>
    </row>
    <row r="284" spans="14:26">
      <c r="N284" s="136"/>
      <c r="O284" s="136"/>
      <c r="P284" s="136"/>
      <c r="Q284" s="136"/>
      <c r="R284" s="136"/>
      <c r="S284" s="136"/>
      <c r="T284" s="136"/>
      <c r="U284" s="136"/>
      <c r="V284" s="136"/>
      <c r="W284" s="136"/>
      <c r="X284" s="136"/>
      <c r="Y284" s="136"/>
      <c r="Z284" s="136"/>
    </row>
    <row r="285" spans="14:26">
      <c r="N285" s="136"/>
      <c r="O285" s="136"/>
      <c r="P285" s="136"/>
      <c r="Q285" s="136"/>
      <c r="R285" s="136"/>
      <c r="S285" s="136"/>
      <c r="T285" s="136"/>
      <c r="U285" s="136"/>
      <c r="V285" s="136"/>
      <c r="W285" s="136"/>
      <c r="X285" s="136"/>
      <c r="Y285" s="136"/>
      <c r="Z285" s="136"/>
    </row>
    <row r="286" spans="14:26">
      <c r="N286" s="136"/>
      <c r="O286" s="136"/>
      <c r="P286" s="136"/>
      <c r="Q286" s="136"/>
      <c r="R286" s="136"/>
      <c r="S286" s="136"/>
      <c r="T286" s="136"/>
      <c r="U286" s="136"/>
      <c r="V286" s="136"/>
      <c r="W286" s="136"/>
      <c r="X286" s="136"/>
      <c r="Y286" s="136"/>
      <c r="Z286" s="136"/>
    </row>
    <row r="287" spans="14:26">
      <c r="N287" s="136"/>
      <c r="O287" s="136"/>
      <c r="P287" s="136"/>
      <c r="Q287" s="136"/>
      <c r="R287" s="136"/>
      <c r="S287" s="136"/>
      <c r="T287" s="136"/>
      <c r="U287" s="136"/>
      <c r="V287" s="136"/>
      <c r="W287" s="136"/>
      <c r="X287" s="136"/>
      <c r="Y287" s="136"/>
      <c r="Z287" s="136"/>
    </row>
    <row r="288" spans="14:26">
      <c r="N288" s="136"/>
      <c r="O288" s="136"/>
      <c r="P288" s="136"/>
      <c r="Q288" s="136"/>
      <c r="R288" s="136"/>
      <c r="S288" s="136"/>
      <c r="T288" s="136"/>
      <c r="U288" s="136"/>
      <c r="V288" s="136"/>
      <c r="W288" s="136"/>
      <c r="X288" s="136"/>
      <c r="Y288" s="136"/>
      <c r="Z288" s="136"/>
    </row>
    <row r="289" spans="14:26">
      <c r="N289" s="136"/>
      <c r="O289" s="136"/>
      <c r="P289" s="136"/>
      <c r="Q289" s="136"/>
      <c r="R289" s="136"/>
      <c r="S289" s="136"/>
      <c r="T289" s="136"/>
      <c r="U289" s="136"/>
      <c r="V289" s="136"/>
      <c r="W289" s="136"/>
      <c r="X289" s="136"/>
      <c r="Y289" s="136"/>
      <c r="Z289" s="136"/>
    </row>
    <row r="290" spans="14:26">
      <c r="N290" s="136"/>
      <c r="O290" s="136"/>
      <c r="P290" s="136"/>
      <c r="Q290" s="136"/>
      <c r="R290" s="136"/>
      <c r="S290" s="136"/>
      <c r="T290" s="136"/>
      <c r="U290" s="136"/>
      <c r="V290" s="136"/>
      <c r="W290" s="136"/>
      <c r="X290" s="136"/>
      <c r="Y290" s="136"/>
      <c r="Z290" s="136"/>
    </row>
    <row r="291" spans="14:26">
      <c r="N291" s="136"/>
      <c r="O291" s="136"/>
      <c r="P291" s="136"/>
      <c r="Q291" s="136"/>
      <c r="R291" s="136"/>
      <c r="S291" s="136"/>
      <c r="T291" s="136"/>
      <c r="U291" s="136"/>
      <c r="V291" s="136"/>
      <c r="W291" s="136"/>
      <c r="X291" s="136"/>
      <c r="Y291" s="136"/>
      <c r="Z291" s="136"/>
    </row>
    <row r="292" spans="14:26">
      <c r="N292" s="136"/>
      <c r="O292" s="136"/>
      <c r="P292" s="136"/>
      <c r="Q292" s="136"/>
      <c r="R292" s="136"/>
      <c r="S292" s="136"/>
      <c r="T292" s="136"/>
      <c r="U292" s="136"/>
      <c r="V292" s="136"/>
      <c r="W292" s="136"/>
      <c r="X292" s="136"/>
      <c r="Y292" s="136"/>
      <c r="Z292" s="136"/>
    </row>
    <row r="293" spans="14:26">
      <c r="N293" s="136"/>
      <c r="O293" s="136"/>
      <c r="P293" s="136"/>
      <c r="Q293" s="136"/>
      <c r="R293" s="136"/>
      <c r="S293" s="136"/>
      <c r="T293" s="136"/>
      <c r="U293" s="136"/>
      <c r="V293" s="136"/>
      <c r="W293" s="136"/>
      <c r="X293" s="136"/>
      <c r="Y293" s="136"/>
      <c r="Z293" s="136"/>
    </row>
  </sheetData>
  <sheetProtection algorithmName="SHA-512" hashValue="JRyD+i3+2t6IsWkE2Z9FqxXKdqr0vga/hSl5tRZHXl/7ghK1pAROwgBE3Ajllz5BW0Veu2riSdGWewcrLima8A==" saltValue="Q4fHvwkf4SxoxgnB7Kb8Lw==" spinCount="100000" sheet="1" objects="1" scenarios="1" selectLockedCells="1" selectUnlockedCells="1"/>
  <mergeCells count="16">
    <mergeCell ref="B1:L1"/>
    <mergeCell ref="H22:I22"/>
    <mergeCell ref="B2:L2"/>
    <mergeCell ref="I21:L21"/>
    <mergeCell ref="E22:F22"/>
    <mergeCell ref="C20:C21"/>
    <mergeCell ref="C43:L46"/>
    <mergeCell ref="E23:F23"/>
    <mergeCell ref="E24:F24"/>
    <mergeCell ref="H23:I23"/>
    <mergeCell ref="H24:I24"/>
    <mergeCell ref="H25:I26"/>
    <mergeCell ref="C30:L30"/>
    <mergeCell ref="E25:F25"/>
    <mergeCell ref="E26:F26"/>
    <mergeCell ref="E27:F27"/>
  </mergeCells>
  <phoneticPr fontId="2" type="noConversion"/>
  <conditionalFormatting sqref="C10:E11">
    <cfRule type="expression" dxfId="49" priority="1" stopIfTrue="1">
      <formula>$O$14="A"</formula>
    </cfRule>
    <cfRule type="expression" dxfId="48" priority="2" stopIfTrue="1">
      <formula>$O$14="B"</formula>
    </cfRule>
    <cfRule type="expression" dxfId="47" priority="3" stopIfTrue="1">
      <formula>$O$14="C"</formula>
    </cfRule>
  </conditionalFormatting>
  <conditionalFormatting sqref="C12:E12">
    <cfRule type="expression" dxfId="46" priority="4" stopIfTrue="1">
      <formula>$O$14="A"</formula>
    </cfRule>
    <cfRule type="expression" dxfId="45" priority="5" stopIfTrue="1">
      <formula>$O$14="B"</formula>
    </cfRule>
    <cfRule type="expression" dxfId="44" priority="6" stopIfTrue="1">
      <formula>$O$14="C"</formula>
    </cfRule>
  </conditionalFormatting>
  <conditionalFormatting sqref="C13:E14">
    <cfRule type="expression" dxfId="43" priority="7" stopIfTrue="1">
      <formula>$O$14="A"</formula>
    </cfRule>
    <cfRule type="expression" dxfId="42" priority="8" stopIfTrue="1">
      <formula>$O$14="B"</formula>
    </cfRule>
    <cfRule type="expression" dxfId="41" priority="9" stopIfTrue="1">
      <formula>$O$14="C"</formula>
    </cfRule>
  </conditionalFormatting>
  <conditionalFormatting sqref="C15:E16">
    <cfRule type="expression" dxfId="40" priority="10" stopIfTrue="1">
      <formula>$O$14="A"</formula>
    </cfRule>
    <cfRule type="expression" dxfId="39" priority="11" stopIfTrue="1">
      <formula>$O$14="B"</formula>
    </cfRule>
    <cfRule type="expression" dxfId="38" priority="12" stopIfTrue="1">
      <formula>$O$14="C"</formula>
    </cfRule>
  </conditionalFormatting>
  <conditionalFormatting sqref="C17:E17">
    <cfRule type="expression" dxfId="37" priority="13" stopIfTrue="1">
      <formula>$O$14="A"</formula>
    </cfRule>
    <cfRule type="expression" dxfId="36" priority="14" stopIfTrue="1">
      <formula>$O$14="C"</formula>
    </cfRule>
  </conditionalFormatting>
  <conditionalFormatting sqref="C18:E19">
    <cfRule type="expression" dxfId="35" priority="15" stopIfTrue="1">
      <formula>$O$14="A"</formula>
    </cfRule>
  </conditionalFormatting>
  <conditionalFormatting sqref="I13:J13 L15 I16:K16">
    <cfRule type="expression" dxfId="34" priority="16" stopIfTrue="1">
      <formula>$O$19=1</formula>
    </cfRule>
  </conditionalFormatting>
  <conditionalFormatting sqref="L16">
    <cfRule type="expression" dxfId="33" priority="17" stopIfTrue="1">
      <formula>$O$20=0</formula>
    </cfRule>
  </conditionalFormatting>
  <printOptions horizontalCentered="1"/>
  <pageMargins left="0.5" right="0.5" top="1" bottom="0.35" header="1.5" footer="0.35"/>
  <pageSetup scale="68" orientation="landscape" r:id="rId1"/>
  <headerFooter alignWithMargins="0"/>
  <drawing r:id="rId2"/>
  <legacyDrawing r:id="rId3"/>
  <controls>
    <mc:AlternateContent xmlns:mc="http://schemas.openxmlformats.org/markup-compatibility/2006">
      <mc:Choice Requires="x14">
        <control shapeId="1070" r:id="rId4" name="CommandButton1">
          <controlPr defaultSize="0" autoFill="0" autoLine="0" r:id="rId5">
            <anchor moveWithCells="1">
              <from>
                <xdr:col>13</xdr:col>
                <xdr:colOff>7620</xdr:colOff>
                <xdr:row>0</xdr:row>
                <xdr:rowOff>38100</xdr:rowOff>
              </from>
              <to>
                <xdr:col>14</xdr:col>
                <xdr:colOff>556260</xdr:colOff>
                <xdr:row>1</xdr:row>
                <xdr:rowOff>38100</xdr:rowOff>
              </to>
            </anchor>
          </controlPr>
        </control>
      </mc:Choice>
      <mc:Fallback>
        <control shapeId="1070"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15"/>
    <pageSetUpPr fitToPage="1"/>
  </sheetPr>
  <dimension ref="A1:X74"/>
  <sheetViews>
    <sheetView zoomScale="75" workbookViewId="0">
      <selection activeCell="R1" sqref="R1"/>
    </sheetView>
  </sheetViews>
  <sheetFormatPr defaultRowHeight="13.2"/>
  <cols>
    <col min="3" max="3" width="28" customWidth="1"/>
    <col min="4" max="4" width="5.6640625" customWidth="1"/>
    <col min="6" max="6" width="6" customWidth="1"/>
    <col min="7" max="7" width="12.33203125" customWidth="1"/>
    <col min="8" max="8" width="10.33203125" customWidth="1"/>
    <col min="9" max="9" width="9" customWidth="1"/>
    <col min="10" max="10" width="10.109375" customWidth="1"/>
    <col min="11" max="11" width="10.33203125" customWidth="1"/>
    <col min="12" max="12" width="33.44140625" customWidth="1"/>
    <col min="13" max="13" width="15.109375" customWidth="1"/>
    <col min="14" max="14" width="6.88671875" customWidth="1"/>
    <col min="15" max="15" width="13.88671875" customWidth="1"/>
    <col min="16" max="16" width="13.5546875" customWidth="1"/>
    <col min="22" max="22" width="15" customWidth="1"/>
    <col min="23" max="23" width="16.109375" customWidth="1"/>
  </cols>
  <sheetData>
    <row r="1" spans="1:24" ht="30">
      <c r="A1" s="224" t="s">
        <v>360</v>
      </c>
      <c r="B1" s="242"/>
      <c r="C1" s="242"/>
      <c r="D1" s="242"/>
      <c r="E1" s="242"/>
      <c r="F1" s="242"/>
      <c r="G1" s="242"/>
      <c r="H1" s="242"/>
      <c r="I1" s="242"/>
      <c r="J1" s="242"/>
      <c r="K1" s="242"/>
      <c r="L1" s="242"/>
      <c r="M1" s="242"/>
      <c r="N1" s="242"/>
      <c r="O1" s="179" t="s">
        <v>192</v>
      </c>
      <c r="P1" s="176">
        <f>Input!L14</f>
        <v>24</v>
      </c>
      <c r="Q1" s="176">
        <f>Input!M14</f>
        <v>18</v>
      </c>
      <c r="R1" s="176">
        <f>Input!N14</f>
        <v>0</v>
      </c>
      <c r="S1" s="176" t="s">
        <v>278</v>
      </c>
      <c r="T1" s="176" t="str">
        <f>Input!B3</f>
        <v>GoldenCare</v>
      </c>
      <c r="U1" s="176"/>
      <c r="V1" s="176"/>
      <c r="W1" s="135"/>
      <c r="X1" s="136"/>
    </row>
    <row r="2" spans="1:24" ht="24" customHeight="1">
      <c r="A2" s="227" t="s">
        <v>255</v>
      </c>
      <c r="B2" s="227"/>
      <c r="C2" s="227"/>
      <c r="D2" s="227"/>
      <c r="E2" s="227"/>
      <c r="F2" s="227"/>
      <c r="G2" s="227"/>
      <c r="H2" s="227"/>
      <c r="I2" s="227"/>
      <c r="J2" s="227"/>
      <c r="K2" s="227"/>
      <c r="L2" s="243"/>
      <c r="M2" s="243"/>
      <c r="N2" s="243"/>
      <c r="O2" s="179" t="s">
        <v>189</v>
      </c>
      <c r="P2" s="268">
        <f>Input!L12</f>
        <v>1000</v>
      </c>
      <c r="Q2" s="268">
        <f>Input!M12</f>
        <v>1000</v>
      </c>
      <c r="R2" s="176"/>
      <c r="S2" s="176" t="s">
        <v>281</v>
      </c>
      <c r="T2" s="176" t="str">
        <f>Input!C3</f>
        <v>800-842-7799</v>
      </c>
      <c r="U2" s="176"/>
      <c r="V2" s="176"/>
      <c r="W2" s="135"/>
      <c r="X2" s="136"/>
    </row>
    <row r="3" spans="1:24" ht="15.6">
      <c r="A3" s="2"/>
      <c r="B3" s="97" t="s">
        <v>193</v>
      </c>
      <c r="C3" s="72" t="str">
        <f>CONCATENATE(P7," ",P8)</f>
        <v>Valued Client</v>
      </c>
      <c r="D3" s="97" t="s">
        <v>2</v>
      </c>
      <c r="E3" s="73">
        <f>$P$9</f>
        <v>53</v>
      </c>
      <c r="F3" s="83" t="str">
        <f>IF($P$12="Yes","(Tobacco)","")</f>
        <v/>
      </c>
      <c r="G3" s="82"/>
      <c r="H3" s="97" t="s">
        <v>5</v>
      </c>
      <c r="I3" s="72" t="str">
        <f>$P$10</f>
        <v>KY</v>
      </c>
      <c r="J3" s="2"/>
      <c r="K3" s="97" t="s">
        <v>280</v>
      </c>
      <c r="L3" s="73" t="str">
        <f>$T$1</f>
        <v>GoldenCare</v>
      </c>
      <c r="M3" s="72"/>
      <c r="N3" s="2"/>
      <c r="O3" s="179" t="s">
        <v>190</v>
      </c>
      <c r="P3" s="176">
        <f>IF(Input!L4="OK",$P$2,($P$4*0.5))</f>
        <v>2500</v>
      </c>
      <c r="Q3" s="176">
        <f>IF(Input!M4="OK",$Q$2,($Q$4*0.5))</f>
        <v>2500</v>
      </c>
      <c r="R3" s="176"/>
      <c r="S3" s="176"/>
      <c r="T3" s="176"/>
      <c r="U3" s="176"/>
      <c r="V3" s="176"/>
      <c r="W3" s="135"/>
      <c r="X3" s="136"/>
    </row>
    <row r="4" spans="1:24" ht="15.6">
      <c r="A4" s="2"/>
      <c r="B4" s="74"/>
      <c r="C4" s="72" t="str">
        <f>CONCATENATE(Q7," ",Q8)</f>
        <v>Spouse Prospect</v>
      </c>
      <c r="D4" s="97" t="s">
        <v>2</v>
      </c>
      <c r="E4" s="73">
        <f>$Q$9</f>
        <v>55</v>
      </c>
      <c r="F4" s="83" t="str">
        <f>IF($Q$12="Yes","(Tobacco)","")</f>
        <v/>
      </c>
      <c r="G4" s="83"/>
      <c r="H4" s="97" t="s">
        <v>9</v>
      </c>
      <c r="I4" s="72" t="str">
        <f>$P$11</f>
        <v>Annual</v>
      </c>
      <c r="J4" s="2"/>
      <c r="K4" s="97" t="s">
        <v>279</v>
      </c>
      <c r="L4" s="73" t="str">
        <f>$T$2</f>
        <v>800-842-7799</v>
      </c>
      <c r="M4" s="72"/>
      <c r="N4" s="108"/>
      <c r="O4" s="179" t="s">
        <v>39</v>
      </c>
      <c r="P4" s="176">
        <f>IF(Input!L4="OK",$P$2,(Input!L13))</f>
        <v>5000</v>
      </c>
      <c r="Q4" s="176">
        <f>IF(Input!M4="OK",$Q$2,(Input!M13))</f>
        <v>5000</v>
      </c>
      <c r="R4" s="176"/>
      <c r="S4" s="176"/>
      <c r="T4" s="176"/>
      <c r="U4" s="176"/>
      <c r="V4" s="176"/>
      <c r="W4" s="135"/>
      <c r="X4" s="136"/>
    </row>
    <row r="5" spans="1:24" ht="15" customHeight="1">
      <c r="A5" s="2"/>
      <c r="B5" s="2"/>
      <c r="C5" s="218" t="str">
        <f>IF(I3="MN","MINNESOTA POLICIES PAY DOUBLE THE MONTHLY BENEFIT SHOWN FOR FIRST MONTH OF CLAIM.","")</f>
        <v/>
      </c>
      <c r="D5" s="218"/>
      <c r="E5" s="218"/>
      <c r="F5" s="218"/>
      <c r="G5" s="218"/>
      <c r="H5" s="218"/>
      <c r="I5" s="218"/>
      <c r="J5" s="218"/>
      <c r="K5" s="218"/>
      <c r="L5" s="218"/>
      <c r="M5" s="218"/>
      <c r="N5" s="108"/>
      <c r="O5" s="179" t="s">
        <v>191</v>
      </c>
      <c r="P5" s="176">
        <f>IF($P$6="MN",((P4*P1*3)+(P4*3)),IF(OR($P$6="KS",$P$6="SD",$P$6="LA"),(P4*P1*3),((P2+P4)*P1*3)))</f>
        <v>432000</v>
      </c>
      <c r="Q5" s="176">
        <f>IF($P$6="MN",((Q4*Q1*3)+(Q4*3)),IF(OR($P$6="KS",$P$6="SD",$P$6="LA"),(Q4*Q1*3),((Q4+Q2)*Q1*3)))</f>
        <v>324000</v>
      </c>
      <c r="R5" s="176"/>
      <c r="S5" s="176"/>
      <c r="T5" s="176"/>
      <c r="U5" s="176"/>
      <c r="V5" s="176"/>
      <c r="W5" s="135"/>
      <c r="X5" s="136"/>
    </row>
    <row r="6" spans="1:24">
      <c r="A6" s="2"/>
      <c r="B6" s="2"/>
      <c r="C6" s="2"/>
      <c r="D6" s="2"/>
      <c r="E6" s="2"/>
      <c r="F6" s="2"/>
      <c r="G6" s="2"/>
      <c r="H6" s="2"/>
      <c r="I6" s="2"/>
      <c r="J6" s="2"/>
      <c r="K6" s="2"/>
      <c r="L6" s="2"/>
      <c r="M6" s="2"/>
      <c r="N6" s="108"/>
      <c r="O6" s="179" t="s">
        <v>203</v>
      </c>
      <c r="P6" s="176" t="str">
        <f>Input!L23</f>
        <v>65</v>
      </c>
      <c r="Q6" s="176" t="str">
        <f>Input!M23</f>
        <v>65</v>
      </c>
      <c r="R6" s="176" t="str">
        <f>Q6</f>
        <v>65</v>
      </c>
      <c r="S6" s="176"/>
      <c r="T6" s="176"/>
      <c r="U6" s="176"/>
      <c r="V6" s="176"/>
      <c r="W6" s="135"/>
      <c r="X6" s="136"/>
    </row>
    <row r="7" spans="1:24">
      <c r="A7" s="2"/>
      <c r="B7" s="2"/>
      <c r="C7" s="2"/>
      <c r="D7" s="2"/>
      <c r="E7" s="2"/>
      <c r="F7" s="2"/>
      <c r="G7" s="2"/>
      <c r="H7" s="2"/>
      <c r="I7" s="2"/>
      <c r="J7" s="2"/>
      <c r="K7" s="2"/>
      <c r="L7" s="2"/>
      <c r="M7" s="2"/>
      <c r="N7" s="108"/>
      <c r="O7" s="179" t="s">
        <v>194</v>
      </c>
      <c r="P7" s="176" t="str">
        <f>Input!B7</f>
        <v>Valued</v>
      </c>
      <c r="Q7" s="176" t="str">
        <f>Input!C7</f>
        <v>Spouse</v>
      </c>
      <c r="R7" s="176"/>
      <c r="S7" s="176"/>
      <c r="T7" s="176"/>
      <c r="U7" s="176"/>
      <c r="V7" s="176"/>
      <c r="W7" s="135"/>
      <c r="X7" s="136"/>
    </row>
    <row r="8" spans="1:24" ht="17.399999999999999">
      <c r="A8" s="2"/>
      <c r="B8" s="97" t="str">
        <f>CONCATENATE(P$7,":")</f>
        <v>Valued:</v>
      </c>
      <c r="C8" s="98" t="str">
        <f>CONCATENATE(P13," - ",P1," Months")</f>
        <v>Plan A - Comprehensive - 24 Months</v>
      </c>
      <c r="D8" s="2"/>
      <c r="E8" s="2"/>
      <c r="F8" s="2"/>
      <c r="G8" s="2"/>
      <c r="H8" s="2"/>
      <c r="I8" s="2"/>
      <c r="J8" s="2"/>
      <c r="K8" s="2"/>
      <c r="L8" s="2"/>
      <c r="M8" s="99" t="s">
        <v>201</v>
      </c>
      <c r="N8" s="108"/>
      <c r="O8" s="179" t="s">
        <v>195</v>
      </c>
      <c r="P8" s="176" t="str">
        <f>Input!B8</f>
        <v>Client</v>
      </c>
      <c r="Q8" s="176" t="str">
        <f>Input!C8</f>
        <v>Prospect</v>
      </c>
      <c r="R8" s="176"/>
      <c r="S8" s="176"/>
      <c r="T8" s="176"/>
      <c r="U8" s="176"/>
      <c r="V8" s="176"/>
      <c r="W8" s="135"/>
      <c r="X8" s="136"/>
    </row>
    <row r="9" spans="1:24">
      <c r="A9" s="2"/>
      <c r="B9" s="2"/>
      <c r="C9" s="2"/>
      <c r="D9" s="2"/>
      <c r="E9" s="2"/>
      <c r="F9" s="2"/>
      <c r="G9" s="2"/>
      <c r="H9" s="2"/>
      <c r="I9" s="2"/>
      <c r="J9" s="2"/>
      <c r="K9" s="2"/>
      <c r="L9" s="2"/>
      <c r="M9" s="2"/>
      <c r="N9" s="108"/>
      <c r="O9" s="179" t="s">
        <v>196</v>
      </c>
      <c r="P9" s="176">
        <f>Input!B9</f>
        <v>53</v>
      </c>
      <c r="Q9" s="176">
        <f>Input!C9</f>
        <v>55</v>
      </c>
      <c r="R9" s="176"/>
      <c r="S9" s="176"/>
      <c r="T9" s="176"/>
      <c r="U9" s="176"/>
      <c r="V9" s="176"/>
      <c r="W9" s="135"/>
      <c r="X9" s="136"/>
    </row>
    <row r="10" spans="1:24" ht="18" customHeight="1">
      <c r="A10" s="2"/>
      <c r="B10" s="97" t="s">
        <v>212</v>
      </c>
      <c r="C10" s="72" t="str">
        <f>IF(OR($P$14="A",$P$14="B"),"Cancer","Heart Attack")</f>
        <v>Cancer</v>
      </c>
      <c r="D10" s="72">
        <f>IF(OR($P$14="A",$P$14="B"),$P$1,3)</f>
        <v>24</v>
      </c>
      <c r="E10" s="72" t="s">
        <v>200</v>
      </c>
      <c r="F10" s="2"/>
      <c r="G10" s="2"/>
      <c r="H10" s="2"/>
      <c r="I10" s="2"/>
      <c r="J10" s="2"/>
      <c r="K10" s="2"/>
      <c r="L10" s="74" t="str">
        <f>CONCATENATE($P$11," Premium"," (",P$7,"):")</f>
        <v>Annual Premium (Valued):</v>
      </c>
      <c r="M10" s="75">
        <f>P18</f>
        <v>557.6</v>
      </c>
      <c r="N10" s="108"/>
      <c r="O10" s="179" t="s">
        <v>197</v>
      </c>
      <c r="P10" s="176" t="str">
        <f>Input!B6</f>
        <v>KY</v>
      </c>
      <c r="Q10" s="176" t="str">
        <f>Input!C6</f>
        <v>Premium Glance: $ 557.6</v>
      </c>
      <c r="R10" s="176"/>
      <c r="S10" s="176"/>
      <c r="T10" s="176"/>
      <c r="U10" s="176"/>
      <c r="V10" s="176"/>
      <c r="W10" s="135"/>
      <c r="X10" s="136"/>
    </row>
    <row r="11" spans="1:24" ht="18" customHeight="1">
      <c r="A11" s="2"/>
      <c r="B11" s="244"/>
      <c r="C11" s="72" t="str">
        <f>IF(OR($P$14="A",$P$14="B"),"Cancer-In-Situ","Coronary Artery Bypass")</f>
        <v>Cancer-In-Situ</v>
      </c>
      <c r="D11" s="72">
        <f>IF(OR($P$14="A",$P$14="B"),3,2)</f>
        <v>3</v>
      </c>
      <c r="E11" s="72" t="s">
        <v>200</v>
      </c>
      <c r="F11" s="2"/>
      <c r="G11" s="2"/>
      <c r="H11" s="2"/>
      <c r="I11" s="2"/>
      <c r="J11" s="2"/>
      <c r="K11" s="2"/>
      <c r="L11" s="71" t="str">
        <f>CONCATENATE("(",$C$8,")")</f>
        <v>(Plan A - Comprehensive - 24 Months)</v>
      </c>
      <c r="M11" s="2"/>
      <c r="N11" s="108"/>
      <c r="O11" s="179" t="s">
        <v>198</v>
      </c>
      <c r="P11" s="176" t="str">
        <f>Input!B16</f>
        <v>Annual</v>
      </c>
      <c r="Q11" s="176"/>
      <c r="R11" s="176"/>
      <c r="S11" s="176"/>
      <c r="T11" s="176"/>
      <c r="U11" s="176"/>
      <c r="V11" s="176"/>
      <c r="W11" s="135"/>
      <c r="X11" s="136"/>
    </row>
    <row r="12" spans="1:24" ht="18" customHeight="1">
      <c r="A12" s="2"/>
      <c r="B12" s="244"/>
      <c r="C12" s="72" t="str">
        <f>IF($P$14="A","Heart Attack",IF($P$14="B","Alzheimer's Disease","Stroke"))</f>
        <v>Heart Attack</v>
      </c>
      <c r="D12" s="72">
        <f>IF($P$14="A",3,IF($P$14="B",$P$1,$P$1))</f>
        <v>3</v>
      </c>
      <c r="E12" s="72" t="s">
        <v>200</v>
      </c>
      <c r="F12" s="2"/>
      <c r="G12" s="2"/>
      <c r="H12" s="216" t="s">
        <v>209</v>
      </c>
      <c r="I12" s="216"/>
      <c r="J12" s="2"/>
      <c r="K12" s="2"/>
      <c r="L12" s="2"/>
      <c r="M12" s="2"/>
      <c r="N12" s="108"/>
      <c r="O12" s="179" t="s">
        <v>6</v>
      </c>
      <c r="P12" s="176" t="str">
        <f>Input!B10</f>
        <v>No</v>
      </c>
      <c r="Q12" s="176" t="str">
        <f>Input!C10</f>
        <v>No</v>
      </c>
      <c r="R12" s="176"/>
      <c r="S12" s="176"/>
      <c r="T12" s="176"/>
      <c r="U12" s="176"/>
      <c r="V12" s="176"/>
      <c r="W12" s="135"/>
      <c r="X12" s="136"/>
    </row>
    <row r="13" spans="1:24" ht="18" customHeight="1">
      <c r="A13" s="2"/>
      <c r="B13" s="244"/>
      <c r="C13" s="72" t="str">
        <f>IF($P$14="A","Coronary Artery Bypass",IF($P$14="B","Kidney Failure","Alzheimer's Disease"))</f>
        <v>Coronary Artery Bypass</v>
      </c>
      <c r="D13" s="72">
        <f>IF($P$14="A",2,IF($P$14="B",$P$1,$P$1))</f>
        <v>2</v>
      </c>
      <c r="E13" s="72" t="s">
        <v>200</v>
      </c>
      <c r="F13" s="2"/>
      <c r="G13" s="5"/>
      <c r="H13" s="216" t="s">
        <v>210</v>
      </c>
      <c r="I13" s="216"/>
      <c r="J13" s="81"/>
      <c r="K13" s="2"/>
      <c r="L13" s="74" t="str">
        <f>CONCATENATE($P$11," Premium"," (",Q$7,"):")</f>
        <v>Annual Premium (Spouse):</v>
      </c>
      <c r="M13" s="75">
        <f>Q18</f>
        <v>623.67999999999995</v>
      </c>
      <c r="N13" s="108"/>
      <c r="O13" s="179" t="s">
        <v>165</v>
      </c>
      <c r="P13" s="176" t="str">
        <f>Input!B11</f>
        <v>Plan A - Comprehensive</v>
      </c>
      <c r="Q13" s="176" t="str">
        <f>Input!C11</f>
        <v>Plan A - Comprehensive</v>
      </c>
      <c r="R13" s="176" t="str">
        <f>Input!B20</f>
        <v>Plan A - Comprehensive</v>
      </c>
      <c r="S13" s="176"/>
      <c r="T13" s="176"/>
      <c r="U13" s="176"/>
      <c r="V13" s="176"/>
      <c r="W13" s="135"/>
      <c r="X13" s="136"/>
    </row>
    <row r="14" spans="1:24" ht="18" customHeight="1">
      <c r="A14" s="2"/>
      <c r="B14" s="244"/>
      <c r="C14" s="72" t="str">
        <f>IF($P$14="A","Stroke",IF($P$14="B","Major Organ Transplant","Kidney Failure"))</f>
        <v>Stroke</v>
      </c>
      <c r="D14" s="72">
        <f>IF($P$14="A",$P$1,IF($P$14="B",$P$1,$P$1))</f>
        <v>24</v>
      </c>
      <c r="E14" s="72" t="s">
        <v>200</v>
      </c>
      <c r="F14" s="2"/>
      <c r="G14" s="5"/>
      <c r="H14" s="216" t="str">
        <f>CONCATENATE("(",$P$7,")")</f>
        <v>(Valued)</v>
      </c>
      <c r="I14" s="216"/>
      <c r="J14" s="81"/>
      <c r="K14" s="2"/>
      <c r="L14" s="71" t="str">
        <f>CONCATENATE("(",$C$23,")")</f>
        <v>(Plan A - Comprehensive - 18 Months)</v>
      </c>
      <c r="M14" s="2"/>
      <c r="N14" s="108"/>
      <c r="O14" s="179" t="s">
        <v>137</v>
      </c>
      <c r="P14" s="176" t="str">
        <f>Input!L11</f>
        <v>A</v>
      </c>
      <c r="Q14" s="176" t="str">
        <f>Input!M11</f>
        <v>A</v>
      </c>
      <c r="R14" s="176" t="str">
        <f>Input!N11</f>
        <v>A</v>
      </c>
      <c r="S14" s="176"/>
      <c r="T14" s="176"/>
      <c r="U14" s="176"/>
      <c r="V14" s="176"/>
      <c r="W14" s="135"/>
      <c r="X14" s="136"/>
    </row>
    <row r="15" spans="1:24" ht="18" customHeight="1">
      <c r="A15" s="2"/>
      <c r="B15" s="244"/>
      <c r="C15" s="72" t="str">
        <f>IF($P$14="A","Alzheimer's Disease",IF($P$14="B","Paralysis","Major Organ Transplant"))</f>
        <v>Alzheimer's Disease</v>
      </c>
      <c r="D15" s="72">
        <f>IF($P$14="A",$P$1,IF($P$14="B",$P$1,$P$1))</f>
        <v>24</v>
      </c>
      <c r="E15" s="72" t="s">
        <v>200</v>
      </c>
      <c r="F15" s="2"/>
      <c r="G15" s="5"/>
      <c r="H15" s="226">
        <f>$P$5</f>
        <v>432000</v>
      </c>
      <c r="I15" s="226"/>
      <c r="J15" s="86"/>
      <c r="K15" s="85"/>
      <c r="L15" s="87"/>
      <c r="M15" s="88"/>
      <c r="N15" s="108"/>
      <c r="O15" s="179" t="s">
        <v>204</v>
      </c>
      <c r="P15" s="176">
        <f>Input!L16</f>
        <v>1</v>
      </c>
      <c r="Q15" s="176">
        <f>P15</f>
        <v>1</v>
      </c>
      <c r="R15" s="176">
        <f>Q15</f>
        <v>1</v>
      </c>
      <c r="S15" s="176"/>
      <c r="T15" s="176"/>
      <c r="U15" s="176"/>
      <c r="V15" s="176"/>
      <c r="W15" s="135"/>
      <c r="X15" s="136"/>
    </row>
    <row r="16" spans="1:24" ht="18" customHeight="1">
      <c r="A16" s="2"/>
      <c r="B16" s="244"/>
      <c r="C16" s="72" t="str">
        <f>IF($P$14="A","Kidney Failure",IF($P$14="B","Coma","Paralysis"))</f>
        <v>Kidney Failure</v>
      </c>
      <c r="D16" s="72">
        <f>IF($P$14="A",$P$1,IF($P$14="B",3,$P$1))</f>
        <v>24</v>
      </c>
      <c r="E16" s="72" t="s">
        <v>200</v>
      </c>
      <c r="F16" s="2"/>
      <c r="G16" s="84"/>
      <c r="H16" s="245"/>
      <c r="I16" s="245"/>
      <c r="J16" s="7"/>
      <c r="K16" s="2"/>
      <c r="L16" s="74" t="str">
        <f>IF(Input!B18="Yes","$500/Mos. Dependent Care:",IF($P$20=0,"","Return of Premium:"))</f>
        <v/>
      </c>
      <c r="M16" s="90" t="str">
        <f>IF(Input!B18="Yes",R18,IF($P$20=0,"",(($M$10+$M$13)*$P$20)))</f>
        <v/>
      </c>
      <c r="N16" s="108"/>
      <c r="O16" s="179" t="s">
        <v>202</v>
      </c>
      <c r="P16" s="176">
        <f>VLOOKUP($P$6,FIRSTANNPREM,2,0)</f>
        <v>557.6</v>
      </c>
      <c r="Q16" s="176">
        <f>VLOOKUP($P$6,FIRSTANNPREM,3,0)</f>
        <v>623.67999999999995</v>
      </c>
      <c r="R16" s="176">
        <f>VLOOKUP($P$6,FIRSTANNPREM,5,0)</f>
        <v>0</v>
      </c>
      <c r="S16" s="176"/>
      <c r="T16" s="176"/>
      <c r="U16" s="176"/>
      <c r="V16" s="176"/>
      <c r="W16" s="135"/>
      <c r="X16" s="136"/>
    </row>
    <row r="17" spans="1:24" ht="18" customHeight="1">
      <c r="A17" s="2"/>
      <c r="B17" s="244"/>
      <c r="C17" s="72" t="str">
        <f>IF($P$14="A","Major Organ Transplant",IF($P$14="B","","Coma"))</f>
        <v>Major Organ Transplant</v>
      </c>
      <c r="D17" s="72">
        <f>IF($P$14="A",$P$1,IF($P$14="B","",3))</f>
        <v>24</v>
      </c>
      <c r="E17" s="72" t="str">
        <f>IF($P$14="A","Months",IF($P$14="B","","Months"))</f>
        <v>Months</v>
      </c>
      <c r="F17" s="226">
        <f>$P$2</f>
        <v>1000</v>
      </c>
      <c r="G17" s="236"/>
      <c r="H17" s="2"/>
      <c r="I17" s="2"/>
      <c r="J17" s="226">
        <f>$P$4</f>
        <v>5000</v>
      </c>
      <c r="K17" s="236"/>
      <c r="L17" s="71" t="str">
        <f>IF(Input!B18="Yes",CONCATENATE("(",$P$22," - ",$P$23," - ",$P$24,")"),"")</f>
        <v/>
      </c>
      <c r="M17" s="77"/>
      <c r="N17" s="108"/>
      <c r="O17" s="179" t="s">
        <v>206</v>
      </c>
      <c r="P17" s="176">
        <f>IF(P$12="Yes",(P$16*1.5),P$16)</f>
        <v>557.6</v>
      </c>
      <c r="Q17" s="176">
        <f>IF(Q$12="Yes",(Q$16*1.5),Q$16)</f>
        <v>623.67999999999995</v>
      </c>
      <c r="R17" s="176"/>
      <c r="S17" s="176"/>
      <c r="T17" s="176"/>
      <c r="U17" s="176"/>
      <c r="V17" s="176"/>
      <c r="W17" s="135"/>
      <c r="X17" s="136"/>
    </row>
    <row r="18" spans="1:24" ht="18" customHeight="1">
      <c r="A18" s="2"/>
      <c r="B18" s="244"/>
      <c r="C18" s="72" t="str">
        <f>IF($P$14="A","Paralysis",IF($P$14="B","",""))</f>
        <v>Paralysis</v>
      </c>
      <c r="D18" s="72">
        <f>IF($P$14="A",$P$1,IF($P$14="B","",""))</f>
        <v>24</v>
      </c>
      <c r="E18" s="72" t="str">
        <f>IF($P$14="A","Months",IF($P$14="B","",""))</f>
        <v>Months</v>
      </c>
      <c r="F18" s="237" t="s">
        <v>70</v>
      </c>
      <c r="G18" s="237"/>
      <c r="H18" s="2"/>
      <c r="I18" s="2"/>
      <c r="J18" s="237" t="str">
        <f>IF(Input!L4="OK","Per Month At","ADDN'L / Month At")</f>
        <v>ADDN'L / Month At</v>
      </c>
      <c r="K18" s="237"/>
      <c r="L18" s="2"/>
      <c r="M18" s="2"/>
      <c r="N18" s="108"/>
      <c r="O18" s="179" t="s">
        <v>205</v>
      </c>
      <c r="P18" s="176">
        <f>P17*P15</f>
        <v>557.6</v>
      </c>
      <c r="Q18" s="176">
        <f>Q17*Q15</f>
        <v>623.67999999999995</v>
      </c>
      <c r="R18" s="176">
        <f>R16*R15</f>
        <v>0</v>
      </c>
      <c r="S18" s="176"/>
      <c r="T18" s="176"/>
      <c r="U18" s="176"/>
      <c r="V18" s="176"/>
      <c r="W18" s="135"/>
      <c r="X18" s="136"/>
    </row>
    <row r="19" spans="1:24" ht="18" customHeight="1">
      <c r="A19" s="2"/>
      <c r="B19" s="244"/>
      <c r="C19" s="72" t="str">
        <f>IF($P$14="A","Coma",IF($P$14="B","",""))</f>
        <v>Coma</v>
      </c>
      <c r="D19" s="72">
        <f>IF($P$14="A",3,IF($P$14="B","",""))</f>
        <v>3</v>
      </c>
      <c r="E19" s="72" t="str">
        <f>IF($P$14="A","Months",IF($P$14="B","",""))</f>
        <v>Months</v>
      </c>
      <c r="F19" s="238" t="s">
        <v>218</v>
      </c>
      <c r="G19" s="238"/>
      <c r="H19" s="226">
        <f>$P$3</f>
        <v>2500</v>
      </c>
      <c r="I19" s="226"/>
      <c r="J19" s="238" t="s">
        <v>219</v>
      </c>
      <c r="K19" s="238"/>
      <c r="L19" s="74" t="str">
        <f>IF($P$20=0,"",IF(Input!B18="Yes","Return of Premium:",""))</f>
        <v/>
      </c>
      <c r="M19" s="90" t="str">
        <f>IF($P$20=0,"",IF(Input!B18="Yes",((M10+M13+M16)*$P$20),""))</f>
        <v/>
      </c>
      <c r="N19" s="108"/>
      <c r="O19" s="179" t="s">
        <v>207</v>
      </c>
      <c r="P19" s="176">
        <f>Input!$M$36</f>
        <v>1</v>
      </c>
      <c r="Q19" s="176">
        <f>Input!$M$36</f>
        <v>1</v>
      </c>
      <c r="R19" s="176"/>
      <c r="S19" s="176"/>
      <c r="T19" s="176"/>
      <c r="U19" s="176"/>
      <c r="V19" s="176"/>
      <c r="W19" s="135"/>
      <c r="X19" s="136"/>
    </row>
    <row r="20" spans="1:24" ht="18" customHeight="1">
      <c r="A20" s="2"/>
      <c r="B20" s="243"/>
      <c r="C20" s="161" t="s">
        <v>363</v>
      </c>
      <c r="D20" s="161"/>
      <c r="E20" s="161"/>
      <c r="F20" s="220" t="s">
        <v>365</v>
      </c>
      <c r="G20" s="220"/>
      <c r="H20" s="237" t="str">
        <f>IF(Input!L4="OK","Per Month At","ADDN'L / Month At")</f>
        <v>ADDN'L / Month At</v>
      </c>
      <c r="I20" s="237"/>
      <c r="J20" s="234" t="str">
        <f>IF(AND($I$3="HI",$P$1&gt;6),"*In Hawaii, ALF &amp; NH is Max. 11 Mos./Claim.","")</f>
        <v/>
      </c>
      <c r="K20" s="235"/>
      <c r="L20" s="79" t="str">
        <f>IF(P10="IN","One-Time $25 Policy Fee:",IF(P10="KY","KY Has No Policy Fee:","$25 Policy Fee:"))</f>
        <v>KY Has No Policy Fee:</v>
      </c>
      <c r="M20" s="80">
        <f>IF(P10="KY",0,25*P$15)</f>
        <v>0</v>
      </c>
      <c r="N20" s="108"/>
      <c r="O20" s="179" t="s">
        <v>208</v>
      </c>
      <c r="P20" s="176">
        <f>IF(P19=0,0,P19-1)</f>
        <v>0</v>
      </c>
      <c r="Q20" s="176">
        <f>IF(Q19=0,0,Q19-1)</f>
        <v>0</v>
      </c>
      <c r="R20" s="176"/>
      <c r="S20" s="176"/>
      <c r="T20" s="176"/>
      <c r="U20" s="176"/>
      <c r="V20" s="176"/>
      <c r="W20" s="135"/>
      <c r="X20" s="136"/>
    </row>
    <row r="21" spans="1:24" ht="18" customHeight="1">
      <c r="A21" s="2"/>
      <c r="B21" s="2"/>
      <c r="C21" s="135"/>
      <c r="D21" s="135"/>
      <c r="E21" s="135"/>
      <c r="F21" s="239" t="str">
        <f>CONCATENATE("= $",P2," x Mos.")</f>
        <v>= $1000 x Mos.</v>
      </c>
      <c r="G21" s="240"/>
      <c r="H21" s="238" t="s">
        <v>211</v>
      </c>
      <c r="I21" s="238"/>
      <c r="J21" s="235"/>
      <c r="K21" s="235"/>
      <c r="L21" s="76" t="str">
        <f>CONCATENATE("Total ",$P$11," Premium*:")</f>
        <v>Total Annual Premium*:</v>
      </c>
      <c r="M21" s="77">
        <f>ROUND((SUM(M10:M20)),2)</f>
        <v>1181.28</v>
      </c>
      <c r="N21" s="108"/>
      <c r="O21" s="179" t="s">
        <v>271</v>
      </c>
      <c r="P21" s="176">
        <f>IF(P6="KY",0,25)</f>
        <v>25</v>
      </c>
      <c r="Q21" s="176"/>
      <c r="R21" s="176"/>
      <c r="S21" s="176"/>
      <c r="T21" s="176"/>
      <c r="U21" s="176"/>
      <c r="V21" s="176"/>
      <c r="W21" s="135"/>
      <c r="X21" s="136"/>
    </row>
    <row r="22" spans="1:24" ht="18" customHeight="1">
      <c r="A22" s="2"/>
      <c r="B22" s="2"/>
      <c r="C22" s="135"/>
      <c r="D22" s="135"/>
      <c r="E22" s="135"/>
      <c r="F22" s="7"/>
      <c r="G22" s="2"/>
      <c r="H22" s="241"/>
      <c r="I22" s="241"/>
      <c r="J22" s="235"/>
      <c r="K22" s="235"/>
      <c r="L22" s="247" t="s">
        <v>256</v>
      </c>
      <c r="M22" s="247"/>
      <c r="N22" s="108"/>
      <c r="O22" s="179" t="s">
        <v>213</v>
      </c>
      <c r="P22" s="176">
        <f>Input!B19</f>
        <v>1</v>
      </c>
      <c r="Q22" s="176"/>
      <c r="R22" s="176"/>
      <c r="S22" s="176"/>
      <c r="T22" s="176"/>
      <c r="U22" s="176"/>
      <c r="V22" s="176"/>
      <c r="W22" s="135"/>
      <c r="X22" s="136"/>
    </row>
    <row r="23" spans="1:24" ht="18" customHeight="1">
      <c r="A23" s="2"/>
      <c r="B23" s="97" t="str">
        <f>CONCATENATE(Q$7,":")</f>
        <v>Spouse:</v>
      </c>
      <c r="C23" s="98" t="str">
        <f>CONCATENATE(Q$13," - ",Q$1," Months")</f>
        <v>Plan A - Comprehensive - 18 Months</v>
      </c>
      <c r="D23" s="2"/>
      <c r="E23" s="81"/>
      <c r="F23" s="81"/>
      <c r="H23" s="241"/>
      <c r="I23" s="241"/>
      <c r="J23" s="81"/>
      <c r="K23" s="2"/>
      <c r="L23" s="248" t="str">
        <f>IF(Input!$D$17="Yes","1st &amp; 2nd Client Plan Combinations &amp; Premiums","")</f>
        <v/>
      </c>
      <c r="M23" s="249"/>
      <c r="N23" s="108"/>
      <c r="O23" s="179" t="s">
        <v>214</v>
      </c>
      <c r="P23" s="176" t="str">
        <f>Input!B20</f>
        <v>Plan A - Comprehensive</v>
      </c>
      <c r="Q23" s="176"/>
      <c r="R23" s="176"/>
      <c r="S23" s="176"/>
      <c r="T23" s="176"/>
      <c r="U23" s="176"/>
      <c r="V23" s="176"/>
      <c r="W23" s="135"/>
      <c r="X23" s="136"/>
    </row>
    <row r="24" spans="1:24" ht="18" customHeight="1">
      <c r="A24" s="2"/>
      <c r="B24" s="2"/>
      <c r="C24" s="2"/>
      <c r="D24" s="2"/>
      <c r="E24" s="241"/>
      <c r="F24" s="241"/>
      <c r="G24" s="2"/>
      <c r="H24" s="241"/>
      <c r="I24" s="241"/>
      <c r="J24" s="81"/>
      <c r="K24" s="2"/>
      <c r="L24" s="71" t="str">
        <f>IF(Input!$D$17="Yes",CONCATENATE(P$7," Plan A &amp; ",Q$7," Plan A ="),"")</f>
        <v/>
      </c>
      <c r="M24" s="103" t="str">
        <f>IF(Input!$D$17="Yes",(IF($I$3="KY",ROUND(V26,2),ROUND(T26,2))),"")</f>
        <v/>
      </c>
      <c r="N24" s="108"/>
      <c r="O24" s="179" t="s">
        <v>215</v>
      </c>
      <c r="P24" s="176" t="str">
        <f>Input!B21</f>
        <v>12 Months</v>
      </c>
      <c r="Q24" s="176"/>
      <c r="R24" s="176"/>
      <c r="S24" s="176"/>
      <c r="T24" s="176"/>
      <c r="U24" s="176"/>
      <c r="V24" s="176"/>
      <c r="W24" s="135"/>
      <c r="X24" s="136"/>
    </row>
    <row r="25" spans="1:24" ht="18" customHeight="1">
      <c r="A25" s="2"/>
      <c r="B25" s="97" t="s">
        <v>212</v>
      </c>
      <c r="C25" s="72" t="str">
        <f>IF(OR($Q$14="A",$Q$14="B"),"Cancer","Heart Attack")</f>
        <v>Cancer</v>
      </c>
      <c r="D25" s="72">
        <f>IF(OR($Q$14="A",$Q$14="B"),$Q$1,3)</f>
        <v>18</v>
      </c>
      <c r="E25" s="72" t="s">
        <v>200</v>
      </c>
      <c r="F25" s="2"/>
      <c r="H25" s="2"/>
      <c r="I25" s="2"/>
      <c r="J25" s="2"/>
      <c r="K25" s="2"/>
      <c r="L25" s="71" t="str">
        <f>IF(Input!$D$17="Yes",CONCATENATE(P$7," Plan A &amp; ",Q$7," Plan B ="),"")</f>
        <v/>
      </c>
      <c r="M25" s="103" t="str">
        <f>IF(Input!$D$17="Yes",(IF($I$3="KY",ROUND(V27,2),ROUND(T27,2))),"")</f>
        <v/>
      </c>
      <c r="N25" s="108"/>
      <c r="O25" s="176"/>
      <c r="P25" s="176"/>
      <c r="Q25" s="176"/>
      <c r="R25" s="176"/>
      <c r="S25" s="176"/>
      <c r="T25" s="176"/>
      <c r="U25" s="176"/>
      <c r="V25" s="272" t="s">
        <v>27</v>
      </c>
      <c r="W25" s="135"/>
      <c r="X25" s="136"/>
    </row>
    <row r="26" spans="1:24" ht="18" customHeight="1">
      <c r="A26" s="2"/>
      <c r="B26" s="2"/>
      <c r="C26" s="72" t="str">
        <f>IF(OR($Q$14="A",$Q$14="B"),"Cancer-In-Situ","Coronary Artery Bypass")</f>
        <v>Cancer-In-Situ</v>
      </c>
      <c r="D26" s="72">
        <f>IF(OR($Q$14="A",$Q$14="B"),3,2)</f>
        <v>3</v>
      </c>
      <c r="E26" s="72" t="s">
        <v>200</v>
      </c>
      <c r="F26" s="2"/>
      <c r="G26" s="7"/>
      <c r="H26" s="2"/>
      <c r="I26" s="2"/>
      <c r="J26" s="2"/>
      <c r="K26" s="2"/>
      <c r="L26" s="71" t="str">
        <f>IF(Input!$D$17="Yes",CONCATENATE(P$7," Plan A &amp; ",Q$7," Plan C ="),"")</f>
        <v/>
      </c>
      <c r="M26" s="103" t="str">
        <f>IF(Input!$D$17="Yes",(IF($I$3="KY",ROUND(V28,2),ROUND(T28,2))),"")</f>
        <v/>
      </c>
      <c r="N26" s="108"/>
      <c r="O26" s="179" t="s">
        <v>220</v>
      </c>
      <c r="P26" s="176">
        <f>VLOOKUP($P$6,FIRSTANNPREM,10,0)</f>
        <v>557.6</v>
      </c>
      <c r="Q26" s="176">
        <f>VLOOKUP($P$6,FIRSTANNPREM,11,0)</f>
        <v>623.67999999999995</v>
      </c>
      <c r="R26" s="176">
        <f>R16</f>
        <v>0</v>
      </c>
      <c r="S26" s="176"/>
      <c r="T26" s="176">
        <f>ROUND((((P28+Q28+R$28)*$P$19)+($P$21*$P$15)),2)</f>
        <v>1206.28</v>
      </c>
      <c r="U26" s="176" t="s">
        <v>229</v>
      </c>
      <c r="V26" s="176">
        <f>T26-25</f>
        <v>1181.28</v>
      </c>
      <c r="W26" s="135"/>
      <c r="X26" s="136"/>
    </row>
    <row r="27" spans="1:24" ht="18" customHeight="1">
      <c r="A27" s="2"/>
      <c r="B27" s="2"/>
      <c r="C27" s="72" t="str">
        <f>IF($Q$14="A","Heart Attack",IF($Q$14="B","Alzheimer's Disease","Stroke"))</f>
        <v>Heart Attack</v>
      </c>
      <c r="D27" s="72">
        <f>IF($Q$14="A",3,IF($Q$14="B",$Q$1,$Q$1))</f>
        <v>3</v>
      </c>
      <c r="E27" s="72" t="s">
        <v>200</v>
      </c>
      <c r="F27" s="2"/>
      <c r="G27" s="81"/>
      <c r="H27" s="216" t="s">
        <v>209</v>
      </c>
      <c r="I27" s="216"/>
      <c r="J27" s="2"/>
      <c r="K27" s="2"/>
      <c r="L27" s="71" t="str">
        <f>IF(Input!$D$17="Yes",CONCATENATE(P$7," Plan B &amp; ",Q$7," Plan A ="),"")</f>
        <v/>
      </c>
      <c r="M27" s="103" t="str">
        <f>IF(Input!$D$17="Yes",(IF($I$3="KY",ROUND(V29,2),ROUND(T29,2))),"")</f>
        <v/>
      </c>
      <c r="N27" s="108"/>
      <c r="O27" s="179" t="s">
        <v>221</v>
      </c>
      <c r="P27" s="176">
        <f>IF(P$12="Yes",(P$26*1.5),P$26)</f>
        <v>557.6</v>
      </c>
      <c r="Q27" s="176">
        <f>IF(Q$12="Yes",(Q$26*1.5),Q$26)</f>
        <v>623.67999999999995</v>
      </c>
      <c r="R27" s="176"/>
      <c r="S27" s="176"/>
      <c r="T27" s="176">
        <f>ROUND((((P28+Q31+R$28)*$P$19)+($P$21*$P$15)),2)</f>
        <v>1002.6</v>
      </c>
      <c r="U27" s="176" t="s">
        <v>230</v>
      </c>
      <c r="V27" s="176">
        <f t="shared" ref="V27:V34" si="0">T27-25</f>
        <v>977.6</v>
      </c>
      <c r="W27" s="135"/>
      <c r="X27" s="136"/>
    </row>
    <row r="28" spans="1:24" ht="18" customHeight="1">
      <c r="A28" s="2"/>
      <c r="B28" s="2"/>
      <c r="C28" s="72" t="str">
        <f>IF($Q$14="A","Coronary Artery Bypass",IF($Q$14="B","Kidney Failure","Alzheimer's Disease"))</f>
        <v>Coronary Artery Bypass</v>
      </c>
      <c r="D28" s="72">
        <f>IF($Q$14="A",2,IF($Q$14="B",$Q$1,$Q$1))</f>
        <v>2</v>
      </c>
      <c r="E28" s="72" t="s">
        <v>200</v>
      </c>
      <c r="F28" s="7"/>
      <c r="G28" s="81"/>
      <c r="H28" s="216" t="s">
        <v>210</v>
      </c>
      <c r="I28" s="216"/>
      <c r="J28" s="2"/>
      <c r="K28" s="2"/>
      <c r="L28" s="71" t="str">
        <f>IF(Input!$D$17="Yes",CONCATENATE(P$7," Plan B &amp; ",Q$7," Plan B ="),"")</f>
        <v/>
      </c>
      <c r="M28" s="103" t="str">
        <f>IF(Input!$D$17="Yes",(IF($I$3="KY",ROUND(V30,2),ROUND(T30,2))),"")</f>
        <v/>
      </c>
      <c r="N28" s="108"/>
      <c r="O28" s="179" t="s">
        <v>222</v>
      </c>
      <c r="P28" s="176">
        <f>P27*P$15</f>
        <v>557.6</v>
      </c>
      <c r="Q28" s="176">
        <f>Q27*Q$15</f>
        <v>623.67999999999995</v>
      </c>
      <c r="R28" s="176">
        <f>R26*R$15</f>
        <v>0</v>
      </c>
      <c r="S28" s="176">
        <f>ROUND((((P28+Q28+R28)*$P$19)+(25*$P$15)),2)</f>
        <v>1206.28</v>
      </c>
      <c r="T28" s="176">
        <f>ROUND((((P28+Q34+R$28)*$P$19)+($P$21*$P$15)),2)</f>
        <v>905.6</v>
      </c>
      <c r="U28" s="176" t="s">
        <v>231</v>
      </c>
      <c r="V28" s="176">
        <f t="shared" si="0"/>
        <v>880.6</v>
      </c>
      <c r="W28" s="135"/>
      <c r="X28" s="136"/>
    </row>
    <row r="29" spans="1:24" ht="18" customHeight="1">
      <c r="A29" s="2"/>
      <c r="B29" s="2"/>
      <c r="C29" s="72" t="str">
        <f>IF($Q$14="A","Stroke",IF($Q$14="B","Major Organ Transplant","Kidney Failure"))</f>
        <v>Stroke</v>
      </c>
      <c r="D29" s="72">
        <f>IF($Q$14="A",$Q$1,IF($Q$14="B",$Q$1,$Q$1))</f>
        <v>18</v>
      </c>
      <c r="E29" s="72" t="s">
        <v>200</v>
      </c>
      <c r="F29" s="4"/>
      <c r="G29" s="81"/>
      <c r="H29" s="216" t="str">
        <f>CONCATENATE("(",$Q$7,")")</f>
        <v>(Spouse)</v>
      </c>
      <c r="I29" s="216"/>
      <c r="J29" s="2"/>
      <c r="K29" s="2"/>
      <c r="L29" s="71" t="str">
        <f>IF(Input!$D$17="Yes",CONCATENATE(P$7," Plan B &amp; ",Q$7," Plan C ="),"")</f>
        <v/>
      </c>
      <c r="M29" s="103" t="str">
        <f>IF(Input!$D$17="Yes",(IF($I$3="KY",ROUND(V31,2),ROUND(T31,2))),"")</f>
        <v/>
      </c>
      <c r="N29" s="108"/>
      <c r="O29" s="179" t="s">
        <v>223</v>
      </c>
      <c r="P29" s="176">
        <f>VLOOKUP($P$6,FIRSTANNPREM,18,0)</f>
        <v>374.84000000000003</v>
      </c>
      <c r="Q29" s="176">
        <f>VLOOKUP($P$6,FIRSTANNPREM,19,0)</f>
        <v>420</v>
      </c>
      <c r="R29" s="176">
        <f>R16</f>
        <v>0</v>
      </c>
      <c r="S29" s="176"/>
      <c r="T29" s="176">
        <f>ROUND((((P31+Q28+R$28)*$P$19)+($P$21*$P$15)),2)</f>
        <v>1023.52</v>
      </c>
      <c r="U29" s="176" t="s">
        <v>232</v>
      </c>
      <c r="V29" s="176">
        <f t="shared" si="0"/>
        <v>998.52</v>
      </c>
      <c r="W29" s="135"/>
      <c r="X29" s="136"/>
    </row>
    <row r="30" spans="1:24" ht="18" customHeight="1">
      <c r="A30" s="2"/>
      <c r="B30" s="2"/>
      <c r="C30" s="72" t="str">
        <f>IF($Q$14="A","Alzheimer's Disease",IF($Q$14="B","Paralysis","Major Organ Transplant"))</f>
        <v>Alzheimer's Disease</v>
      </c>
      <c r="D30" s="72">
        <f>IF($Q$14="A",$Q$1,IF($Q$14="B",$Q$1,$Q$1))</f>
        <v>18</v>
      </c>
      <c r="E30" s="72" t="s">
        <v>200</v>
      </c>
      <c r="F30" s="4"/>
      <c r="G30" s="2"/>
      <c r="H30" s="226">
        <f>$Q$5</f>
        <v>324000</v>
      </c>
      <c r="I30" s="226"/>
      <c r="J30" s="2"/>
      <c r="K30" s="2"/>
      <c r="L30" s="71" t="str">
        <f>IF(Input!$D$17="Yes",CONCATENATE(P$7," Plan C &amp; ",Q$7," Plan A ="),"")</f>
        <v/>
      </c>
      <c r="M30" s="103" t="str">
        <f>IF(Input!$D$17="Yes",(IF($I$3="KY",ROUND(V32,2),ROUND(T32,2))),"")</f>
        <v/>
      </c>
      <c r="N30" s="108"/>
      <c r="O30" s="179" t="s">
        <v>224</v>
      </c>
      <c r="P30" s="176">
        <f>IF(P$12="Yes",(P29*1.5),P29)</f>
        <v>374.84000000000003</v>
      </c>
      <c r="Q30" s="176">
        <f>IF(Q$12="Yes",(Q29*1.5),Q29)</f>
        <v>420</v>
      </c>
      <c r="R30" s="176"/>
      <c r="S30" s="176"/>
      <c r="T30" s="176">
        <f>ROUND((((P31+Q31+R$28)*$P$19)+($P$21*$P$15)),2)</f>
        <v>819.84</v>
      </c>
      <c r="U30" s="176" t="s">
        <v>233</v>
      </c>
      <c r="V30" s="176">
        <f t="shared" si="0"/>
        <v>794.84</v>
      </c>
      <c r="W30" s="135"/>
      <c r="X30" s="136"/>
    </row>
    <row r="31" spans="1:24" ht="17.399999999999999">
      <c r="A31" s="2"/>
      <c r="B31" s="2"/>
      <c r="C31" s="72" t="str">
        <f>IF($Q$14="A","Kidney Failure",IF($Q$14="B","Coma","Paralysis"))</f>
        <v>Kidney Failure</v>
      </c>
      <c r="D31" s="72">
        <f>IF($Q$14="A",$Q$1,IF($Q$14="B",3,$Q$1))</f>
        <v>18</v>
      </c>
      <c r="E31" s="72" t="s">
        <v>200</v>
      </c>
      <c r="F31" s="2"/>
      <c r="G31" s="2"/>
      <c r="H31" s="245"/>
      <c r="I31" s="245"/>
      <c r="J31" s="2"/>
      <c r="K31" s="2"/>
      <c r="L31" s="71" t="str">
        <f>IF(Input!$D$17="Yes",CONCATENATE(P$7," Plan C &amp; ",Q$7," Plan B ="),"")</f>
        <v/>
      </c>
      <c r="M31" s="103" t="str">
        <f>IF(Input!$D$17="Yes",(IF($I$3="KY",ROUND(V33,2),ROUND(T33,2))),"")</f>
        <v/>
      </c>
      <c r="N31" s="108"/>
      <c r="O31" s="179" t="s">
        <v>226</v>
      </c>
      <c r="P31" s="176">
        <f>P30*P$15</f>
        <v>374.84000000000003</v>
      </c>
      <c r="Q31" s="176">
        <f>Q30*Q$15</f>
        <v>420</v>
      </c>
      <c r="R31" s="176">
        <f>R29*R$15</f>
        <v>0</v>
      </c>
      <c r="S31" s="176">
        <f>ROUND((((P31+Q31+R31)*$P$19)+(25*$P$15)),2)</f>
        <v>819.84</v>
      </c>
      <c r="T31" s="176">
        <f>ROUND((((P31+Q34+R$28)*$P$19)+($P$21*$P$15)),2)</f>
        <v>722.84</v>
      </c>
      <c r="U31" s="176" t="s">
        <v>234</v>
      </c>
      <c r="V31" s="176">
        <f t="shared" si="0"/>
        <v>697.84</v>
      </c>
      <c r="W31" s="135"/>
      <c r="X31" s="136"/>
    </row>
    <row r="32" spans="1:24" ht="17.399999999999999">
      <c r="A32" s="2"/>
      <c r="B32" s="2"/>
      <c r="C32" s="72" t="str">
        <f>IF($Q$14="A","Major Organ Transplant",IF($Q$14="B","","Coma"))</f>
        <v>Major Organ Transplant</v>
      </c>
      <c r="D32" s="72">
        <f>IF($Q$14="A",$Q$1,IF($Q$14="B","",3))</f>
        <v>18</v>
      </c>
      <c r="E32" s="72" t="str">
        <f>IF($Q$14="A","Months",IF($Q$14="B","","Months"))</f>
        <v>Months</v>
      </c>
      <c r="F32" s="226">
        <f>$Q$2</f>
        <v>1000</v>
      </c>
      <c r="G32" s="236"/>
      <c r="H32" s="2"/>
      <c r="I32" s="2"/>
      <c r="J32" s="226">
        <f>$Q$4</f>
        <v>5000</v>
      </c>
      <c r="K32" s="236"/>
      <c r="L32" s="71" t="str">
        <f>IF(Input!$D$17="Yes",CONCATENATE(P$7," Plan C &amp; ",Q$7," Plan C ="),"")</f>
        <v/>
      </c>
      <c r="M32" s="103" t="str">
        <f>IF(Input!$D$17="Yes",(IF($I$3="KY",ROUND(V34,2),ROUND(T34,2))),"")</f>
        <v/>
      </c>
      <c r="N32" s="108"/>
      <c r="O32" s="179" t="s">
        <v>227</v>
      </c>
      <c r="P32" s="176">
        <f>VLOOKUP($P$6,FIRSTANNPREM,26,0)</f>
        <v>266.88</v>
      </c>
      <c r="Q32" s="176">
        <f>VLOOKUP($P$6,FIRSTANNPREM,27,0)</f>
        <v>323</v>
      </c>
      <c r="R32" s="176">
        <f>R16</f>
        <v>0</v>
      </c>
      <c r="S32" s="176"/>
      <c r="T32" s="176">
        <f>ROUND((((P34+Q28+R$28)*$P$19)+($P$21*$P$15)),2)</f>
        <v>915.56</v>
      </c>
      <c r="U32" s="176" t="s">
        <v>235</v>
      </c>
      <c r="V32" s="176">
        <f t="shared" si="0"/>
        <v>890.56</v>
      </c>
      <c r="W32" s="135"/>
      <c r="X32" s="136"/>
    </row>
    <row r="33" spans="1:24" ht="18" customHeight="1">
      <c r="A33" s="2"/>
      <c r="B33" s="2"/>
      <c r="C33" s="72" t="str">
        <f>IF($Q$14="A","Paralysis",IF($Q$14="B","",""))</f>
        <v>Paralysis</v>
      </c>
      <c r="D33" s="72">
        <f>IF($Q$14="A",$Q$1,IF($Q$14="B","",""))</f>
        <v>18</v>
      </c>
      <c r="E33" s="72" t="str">
        <f>IF($Q$14="A","Months",IF($Q$14="B","",""))</f>
        <v>Months</v>
      </c>
      <c r="F33" s="237" t="s">
        <v>70</v>
      </c>
      <c r="G33" s="237"/>
      <c r="H33" s="2"/>
      <c r="I33" s="2"/>
      <c r="J33" s="237" t="str">
        <f>IF(Input!L4="OK","Per Month At","ADDN'L / Month At")</f>
        <v>ADDN'L / Month At</v>
      </c>
      <c r="K33" s="237"/>
      <c r="L33" s="2"/>
      <c r="M33" s="2"/>
      <c r="N33" s="108"/>
      <c r="O33" s="179" t="s">
        <v>228</v>
      </c>
      <c r="P33" s="176">
        <f>IF(P$12="Yes",(P32*1.5),P32)</f>
        <v>266.88</v>
      </c>
      <c r="Q33" s="176">
        <f>IF(Q$12="Yes",(Q32*1.5),Q32)</f>
        <v>323</v>
      </c>
      <c r="R33" s="176"/>
      <c r="S33" s="176"/>
      <c r="T33" s="176">
        <f>ROUND((((P34+Q31+R$28)*$P$19)+($P$21*$P$15)),2)</f>
        <v>711.88</v>
      </c>
      <c r="U33" s="176" t="s">
        <v>236</v>
      </c>
      <c r="V33" s="176">
        <f t="shared" si="0"/>
        <v>686.88</v>
      </c>
      <c r="W33" s="135"/>
      <c r="X33" s="136"/>
    </row>
    <row r="34" spans="1:24" ht="17.399999999999999">
      <c r="A34" s="2"/>
      <c r="B34" s="2"/>
      <c r="C34" s="72" t="str">
        <f>IF($Q$14="A","Coma",IF($Q$14="B","",""))</f>
        <v>Coma</v>
      </c>
      <c r="D34" s="72">
        <f>IF($Q$14="A",3,IF($Q$14="B","",""))</f>
        <v>3</v>
      </c>
      <c r="E34" s="72" t="str">
        <f>IF($Q$14="A","Months",IF($Q$14="B","",""))</f>
        <v>Months</v>
      </c>
      <c r="F34" s="238" t="s">
        <v>218</v>
      </c>
      <c r="G34" s="238"/>
      <c r="H34" s="226">
        <f>$Q$3</f>
        <v>2500</v>
      </c>
      <c r="I34" s="226"/>
      <c r="J34" s="238" t="s">
        <v>219</v>
      </c>
      <c r="K34" s="238"/>
      <c r="L34" s="2"/>
      <c r="M34" s="2"/>
      <c r="N34" s="108"/>
      <c r="O34" s="179" t="s">
        <v>225</v>
      </c>
      <c r="P34" s="176">
        <f>P33*P$15</f>
        <v>266.88</v>
      </c>
      <c r="Q34" s="176">
        <f>Q33*Q$15</f>
        <v>323</v>
      </c>
      <c r="R34" s="176">
        <f>R32*R$15</f>
        <v>0</v>
      </c>
      <c r="S34" s="176">
        <f>ROUND((((P34+Q34+R34)*$P$19)+(25*$P$15)),2)</f>
        <v>614.88</v>
      </c>
      <c r="T34" s="176">
        <f>ROUND((((P34+Q34+R$28)*$P$19)+($P$21*$P$15)),2)</f>
        <v>614.88</v>
      </c>
      <c r="U34" s="176" t="s">
        <v>237</v>
      </c>
      <c r="V34" s="176">
        <f t="shared" si="0"/>
        <v>589.88</v>
      </c>
      <c r="W34" s="135"/>
      <c r="X34" s="136"/>
    </row>
    <row r="35" spans="1:24" ht="15" customHeight="1">
      <c r="A35" s="2"/>
      <c r="B35" s="2"/>
      <c r="C35" s="161"/>
      <c r="D35" s="161"/>
      <c r="E35" s="161"/>
      <c r="F35" s="220" t="s">
        <v>365</v>
      </c>
      <c r="G35" s="220"/>
      <c r="H35" s="237" t="str">
        <f>IF(Input!L4="OK","Per Month At","ADDN'L / Month At")</f>
        <v>ADDN'L / Month At</v>
      </c>
      <c r="I35" s="237"/>
      <c r="J35" s="234" t="str">
        <f>IF(AND($I$3="HI",$P$1&gt;6),"*In Hawaii, ALF &amp; NH is Max. 11 Mos./Claim.","")</f>
        <v/>
      </c>
      <c r="K35" s="235"/>
      <c r="L35" s="246"/>
      <c r="M35" s="246"/>
      <c r="N35" s="108"/>
      <c r="O35" s="176"/>
      <c r="P35" s="176">
        <f>IF(Input!$D$17="No",1,2)</f>
        <v>1</v>
      </c>
      <c r="Q35" s="176"/>
      <c r="R35" s="176"/>
      <c r="S35" s="176"/>
      <c r="T35" s="176"/>
      <c r="U35" s="176"/>
      <c r="V35" s="176"/>
      <c r="W35" s="135"/>
      <c r="X35" s="136"/>
    </row>
    <row r="36" spans="1:24" ht="15.6">
      <c r="A36" s="2"/>
      <c r="B36" s="2"/>
      <c r="C36" s="161"/>
      <c r="D36" s="135"/>
      <c r="E36" s="135"/>
      <c r="F36" s="239" t="str">
        <f>CONCATENATE("= $",Q2," x Mos.")</f>
        <v>= $1000 x Mos.</v>
      </c>
      <c r="G36" s="240"/>
      <c r="H36" s="238" t="s">
        <v>211</v>
      </c>
      <c r="I36" s="238"/>
      <c r="J36" s="235"/>
      <c r="K36" s="235"/>
      <c r="L36" s="246"/>
      <c r="M36" s="246"/>
      <c r="N36" s="2"/>
      <c r="O36" s="176"/>
      <c r="P36" s="176"/>
      <c r="Q36" s="176"/>
      <c r="R36" s="176"/>
      <c r="S36" s="176"/>
      <c r="T36" s="176"/>
      <c r="U36" s="176"/>
      <c r="V36" s="176"/>
      <c r="W36" s="135"/>
      <c r="X36" s="136"/>
    </row>
    <row r="37" spans="1:24">
      <c r="A37" s="2"/>
      <c r="B37" s="2"/>
      <c r="C37" s="135"/>
      <c r="D37" s="135"/>
      <c r="E37" s="135"/>
      <c r="F37" s="2"/>
      <c r="G37" s="2"/>
      <c r="H37" s="2"/>
      <c r="I37" s="2"/>
      <c r="J37" s="235"/>
      <c r="K37" s="235"/>
      <c r="L37" s="246"/>
      <c r="M37" s="246"/>
      <c r="N37" s="2"/>
      <c r="O37" s="176"/>
      <c r="P37" s="176"/>
      <c r="Q37" s="176"/>
      <c r="R37" s="176"/>
      <c r="S37" s="176"/>
      <c r="T37" s="176"/>
      <c r="U37" s="176"/>
      <c r="V37" s="176"/>
      <c r="W37" s="135"/>
      <c r="X37" s="136"/>
    </row>
    <row r="38" spans="1:24">
      <c r="A38" s="2"/>
      <c r="B38" s="2"/>
      <c r="C38" s="232" t="s">
        <v>364</v>
      </c>
      <c r="D38" s="232"/>
      <c r="E38" s="232"/>
      <c r="F38" s="2"/>
      <c r="G38" s="2"/>
      <c r="H38" s="2"/>
      <c r="I38" s="2"/>
      <c r="J38" s="2"/>
      <c r="K38" s="2"/>
      <c r="L38" s="2"/>
      <c r="M38" s="2"/>
      <c r="N38" s="2"/>
      <c r="O38" s="176"/>
      <c r="P38" s="176"/>
      <c r="Q38" s="176"/>
      <c r="R38" s="176"/>
      <c r="S38" s="176"/>
      <c r="T38" s="176"/>
      <c r="U38" s="176"/>
      <c r="V38" s="176"/>
      <c r="W38" s="135"/>
      <c r="X38" s="136"/>
    </row>
    <row r="39" spans="1:24">
      <c r="A39" s="2"/>
      <c r="B39" s="2"/>
      <c r="C39" s="233"/>
      <c r="D39" s="233"/>
      <c r="E39" s="233"/>
      <c r="F39" s="2"/>
      <c r="G39" s="2"/>
      <c r="H39" s="2"/>
      <c r="I39" s="2"/>
      <c r="J39" s="2"/>
      <c r="K39" s="2"/>
      <c r="L39" s="2"/>
      <c r="M39" s="2"/>
      <c r="N39" s="2"/>
      <c r="O39" s="176"/>
      <c r="P39" s="176"/>
      <c r="Q39" s="176"/>
      <c r="R39" s="176"/>
      <c r="S39" s="176"/>
      <c r="T39" s="176"/>
      <c r="U39" s="176"/>
      <c r="V39" s="176"/>
      <c r="W39" s="135"/>
      <c r="X39" s="136"/>
    </row>
    <row r="40" spans="1:24">
      <c r="A40" s="2"/>
      <c r="B40" s="2"/>
      <c r="C40" s="233"/>
      <c r="D40" s="233"/>
      <c r="E40" s="233"/>
      <c r="F40" s="2"/>
      <c r="G40" s="2"/>
      <c r="H40" s="2"/>
      <c r="I40" s="2"/>
      <c r="J40" s="2"/>
      <c r="K40" s="2"/>
      <c r="L40" s="2"/>
      <c r="M40" s="2"/>
      <c r="N40" s="2"/>
      <c r="O40" s="176"/>
      <c r="P40" s="176"/>
      <c r="Q40" s="176"/>
      <c r="R40" s="176"/>
      <c r="S40" s="176"/>
      <c r="T40" s="176"/>
      <c r="U40" s="176"/>
      <c r="V40" s="176"/>
      <c r="W40" s="135"/>
      <c r="X40" s="136"/>
    </row>
    <row r="41" spans="1:24">
      <c r="A41" s="2"/>
      <c r="B41" s="2"/>
      <c r="D41" s="2"/>
      <c r="E41" s="2"/>
      <c r="F41" s="2"/>
      <c r="G41" s="2"/>
      <c r="H41" s="2"/>
      <c r="I41" s="2"/>
      <c r="J41" s="2"/>
      <c r="K41" s="2"/>
      <c r="L41" s="2"/>
      <c r="M41" s="2"/>
      <c r="N41" s="2"/>
      <c r="O41" s="176"/>
      <c r="P41" s="176"/>
      <c r="Q41" s="176"/>
      <c r="R41" s="176"/>
      <c r="S41" s="176"/>
      <c r="T41" s="176"/>
      <c r="U41" s="176"/>
      <c r="V41" s="176"/>
      <c r="W41" s="135"/>
      <c r="X41" s="136"/>
    </row>
    <row r="42" spans="1:24" ht="17.399999999999999">
      <c r="A42" s="2"/>
      <c r="B42" s="2"/>
      <c r="C42" s="193" t="s">
        <v>366</v>
      </c>
      <c r="D42" s="2"/>
      <c r="E42" s="2"/>
      <c r="F42" s="2"/>
      <c r="G42" s="2"/>
      <c r="H42" s="2"/>
      <c r="I42" s="2"/>
      <c r="J42" s="2"/>
      <c r="K42" s="2"/>
      <c r="L42" s="2"/>
      <c r="M42" s="2"/>
      <c r="N42" s="2"/>
      <c r="O42" s="135"/>
      <c r="P42" s="135"/>
      <c r="Q42" s="135"/>
      <c r="R42" s="135"/>
      <c r="S42" s="135"/>
      <c r="T42" s="135"/>
      <c r="U42" s="135"/>
      <c r="V42" s="135"/>
      <c r="W42" s="135"/>
      <c r="X42" s="136"/>
    </row>
    <row r="43" spans="1:24">
      <c r="A43" s="2"/>
      <c r="B43" s="2"/>
      <c r="C43" s="2"/>
      <c r="D43" s="2"/>
      <c r="E43" s="2"/>
      <c r="F43" s="2"/>
      <c r="G43" s="2"/>
      <c r="H43" s="2"/>
      <c r="I43" s="2"/>
      <c r="J43" s="2"/>
      <c r="K43" s="2"/>
      <c r="L43" s="2"/>
      <c r="M43" s="2"/>
      <c r="N43" s="2"/>
      <c r="O43" s="135"/>
      <c r="P43" s="135"/>
      <c r="Q43" s="135"/>
      <c r="R43" s="135"/>
      <c r="S43" s="135"/>
      <c r="T43" s="135"/>
      <c r="U43" s="135"/>
      <c r="V43" s="135"/>
      <c r="W43" s="135"/>
      <c r="X43" s="136"/>
    </row>
    <row r="44" spans="1:24" ht="15">
      <c r="A44" s="2"/>
      <c r="B44" s="2"/>
      <c r="C44" s="194" t="s">
        <v>404</v>
      </c>
      <c r="D44" s="2"/>
      <c r="E44" s="2"/>
      <c r="F44" s="2"/>
      <c r="G44" s="2"/>
      <c r="H44" s="2"/>
      <c r="I44" s="2"/>
      <c r="J44" s="2"/>
      <c r="K44" s="2"/>
      <c r="L44" s="2"/>
      <c r="M44" s="2"/>
      <c r="N44" s="2"/>
      <c r="O44" s="135"/>
      <c r="P44" s="135"/>
      <c r="Q44" s="135"/>
      <c r="R44" s="135"/>
      <c r="S44" s="135"/>
      <c r="T44" s="135"/>
      <c r="U44" s="135"/>
      <c r="V44" s="135"/>
      <c r="W44" s="135"/>
      <c r="X44" s="136"/>
    </row>
    <row r="45" spans="1:24">
      <c r="A45" s="2"/>
      <c r="B45" s="2"/>
      <c r="C45" s="2"/>
      <c r="D45" s="2"/>
      <c r="E45" s="2"/>
      <c r="F45" s="2"/>
      <c r="G45" s="2"/>
      <c r="H45" s="2"/>
      <c r="I45" s="2"/>
      <c r="J45" s="2"/>
      <c r="K45" s="2"/>
      <c r="L45" s="2"/>
      <c r="M45" s="2"/>
      <c r="N45" s="2"/>
      <c r="O45" s="135"/>
      <c r="P45" s="135"/>
      <c r="Q45" s="135"/>
      <c r="R45" s="135"/>
      <c r="S45" s="135"/>
      <c r="T45" s="135"/>
      <c r="U45" s="135"/>
      <c r="V45" s="135"/>
      <c r="W45" s="135"/>
      <c r="X45" s="136"/>
    </row>
    <row r="46" spans="1:24">
      <c r="A46" s="2"/>
      <c r="B46" s="2"/>
      <c r="C46" s="2"/>
      <c r="D46" s="2"/>
      <c r="E46" s="2"/>
      <c r="F46" s="2"/>
      <c r="G46" s="2"/>
      <c r="H46" s="2"/>
      <c r="I46" s="2"/>
      <c r="J46" s="2"/>
      <c r="K46" s="2"/>
      <c r="L46" s="2"/>
      <c r="M46" s="2"/>
      <c r="N46" s="2"/>
      <c r="O46" s="135"/>
      <c r="P46" s="135"/>
      <c r="Q46" s="135"/>
      <c r="R46" s="135"/>
      <c r="S46" s="135"/>
      <c r="T46" s="135"/>
      <c r="U46" s="135"/>
      <c r="V46" s="135"/>
      <c r="W46" s="135"/>
      <c r="X46" s="136"/>
    </row>
    <row r="47" spans="1:24">
      <c r="A47" s="2"/>
      <c r="B47" s="2"/>
      <c r="C47" s="2"/>
      <c r="D47" s="2"/>
      <c r="E47" s="2"/>
      <c r="F47" s="2"/>
      <c r="G47" s="2"/>
      <c r="H47" s="2"/>
      <c r="I47" s="2"/>
      <c r="J47" s="2"/>
      <c r="K47" s="2"/>
      <c r="L47" s="2"/>
      <c r="M47" s="2"/>
      <c r="N47" s="2"/>
      <c r="O47" s="135"/>
      <c r="P47" s="135"/>
      <c r="Q47" s="135"/>
      <c r="R47" s="135"/>
      <c r="S47" s="135"/>
      <c r="T47" s="135"/>
      <c r="U47" s="135"/>
      <c r="V47" s="135"/>
      <c r="W47" s="135"/>
      <c r="X47" s="136"/>
    </row>
    <row r="48" spans="1:24">
      <c r="A48" s="2"/>
      <c r="B48" s="2"/>
      <c r="C48" s="2"/>
      <c r="D48" s="2"/>
      <c r="E48" s="2"/>
      <c r="F48" s="2"/>
      <c r="G48" s="2"/>
      <c r="H48" s="2"/>
      <c r="I48" s="2"/>
      <c r="J48" s="2"/>
      <c r="K48" s="2"/>
      <c r="L48" s="2"/>
      <c r="M48" s="2"/>
      <c r="N48" s="2"/>
      <c r="O48" s="135"/>
      <c r="P48" s="135"/>
      <c r="Q48" s="135"/>
      <c r="R48" s="135"/>
      <c r="S48" s="135"/>
      <c r="T48" s="135"/>
      <c r="U48" s="135"/>
      <c r="V48" s="135"/>
      <c r="W48" s="135"/>
      <c r="X48" s="136"/>
    </row>
    <row r="49" spans="1:24">
      <c r="A49" s="2"/>
      <c r="B49" s="2"/>
      <c r="C49" s="2"/>
      <c r="D49" s="2"/>
      <c r="E49" s="2"/>
      <c r="F49" s="2"/>
      <c r="G49" s="2"/>
      <c r="H49" s="2"/>
      <c r="I49" s="2"/>
      <c r="J49" s="2"/>
      <c r="K49" s="2"/>
      <c r="L49" s="2"/>
      <c r="M49" s="2"/>
      <c r="N49" s="2"/>
      <c r="O49" s="135"/>
      <c r="P49" s="135"/>
      <c r="Q49" s="135"/>
      <c r="R49" s="135"/>
      <c r="S49" s="135"/>
      <c r="T49" s="135"/>
      <c r="U49" s="135"/>
      <c r="V49" s="135"/>
      <c r="W49" s="135"/>
      <c r="X49" s="136"/>
    </row>
    <row r="50" spans="1:24">
      <c r="A50" s="2"/>
      <c r="B50" s="2"/>
      <c r="C50" s="2"/>
      <c r="D50" s="2"/>
      <c r="E50" s="2"/>
      <c r="F50" s="2"/>
      <c r="G50" s="2"/>
      <c r="H50" s="2"/>
      <c r="I50" s="2"/>
      <c r="J50" s="2"/>
      <c r="K50" s="2"/>
      <c r="L50" s="2"/>
      <c r="M50" s="2"/>
      <c r="N50" s="2"/>
      <c r="O50" s="135"/>
      <c r="P50" s="135"/>
      <c r="Q50" s="135"/>
      <c r="R50" s="135"/>
      <c r="S50" s="135"/>
      <c r="T50" s="135"/>
      <c r="U50" s="135"/>
      <c r="V50" s="135"/>
      <c r="W50" s="135"/>
      <c r="X50" s="136"/>
    </row>
    <row r="51" spans="1:24">
      <c r="A51" s="2"/>
      <c r="B51" s="2"/>
      <c r="C51" s="2"/>
      <c r="D51" s="2"/>
      <c r="E51" s="2"/>
      <c r="F51" s="2"/>
      <c r="G51" s="2"/>
      <c r="H51" s="2"/>
      <c r="I51" s="2"/>
      <c r="J51" s="2"/>
      <c r="K51" s="2"/>
      <c r="L51" s="2"/>
      <c r="M51" s="2"/>
      <c r="N51" s="2"/>
      <c r="O51" s="135"/>
      <c r="P51" s="135"/>
      <c r="Q51" s="135"/>
      <c r="R51" s="135"/>
      <c r="S51" s="135"/>
      <c r="T51" s="135"/>
      <c r="U51" s="135"/>
      <c r="V51" s="135"/>
      <c r="W51" s="135"/>
      <c r="X51" s="136"/>
    </row>
    <row r="52" spans="1:24">
      <c r="A52" s="2"/>
      <c r="B52" s="2"/>
      <c r="C52" s="2"/>
      <c r="D52" s="2"/>
      <c r="E52" s="2"/>
      <c r="F52" s="2"/>
      <c r="G52" s="2"/>
      <c r="H52" s="2"/>
      <c r="I52" s="2"/>
      <c r="J52" s="2"/>
      <c r="K52" s="2"/>
      <c r="L52" s="2"/>
      <c r="M52" s="2"/>
      <c r="N52" s="2"/>
      <c r="O52" s="135"/>
      <c r="P52" s="135"/>
      <c r="Q52" s="135"/>
      <c r="R52" s="135"/>
      <c r="S52" s="135"/>
      <c r="T52" s="135"/>
      <c r="U52" s="135"/>
      <c r="V52" s="135"/>
      <c r="W52" s="135"/>
      <c r="X52" s="136"/>
    </row>
    <row r="53" spans="1:24">
      <c r="A53" s="2"/>
      <c r="B53" s="2"/>
      <c r="C53" s="2"/>
      <c r="D53" s="2"/>
      <c r="E53" s="2"/>
      <c r="F53" s="2"/>
      <c r="G53" s="2"/>
      <c r="H53" s="2"/>
      <c r="I53" s="2"/>
      <c r="J53" s="2"/>
      <c r="K53" s="2"/>
      <c r="L53" s="2"/>
      <c r="M53" s="2"/>
      <c r="N53" s="2"/>
      <c r="O53" s="135"/>
      <c r="P53" s="135"/>
      <c r="Q53" s="135"/>
      <c r="R53" s="135"/>
      <c r="S53" s="135"/>
      <c r="T53" s="135"/>
      <c r="U53" s="135"/>
      <c r="V53" s="135"/>
      <c r="W53" s="135"/>
      <c r="X53" s="136"/>
    </row>
    <row r="54" spans="1:24">
      <c r="A54" s="2"/>
      <c r="B54" s="2"/>
      <c r="C54" s="2"/>
      <c r="D54" s="2"/>
      <c r="E54" s="2"/>
      <c r="F54" s="2"/>
      <c r="G54" s="2"/>
      <c r="H54" s="2"/>
      <c r="I54" s="2"/>
      <c r="J54" s="2"/>
      <c r="K54" s="2"/>
      <c r="L54" s="2"/>
      <c r="M54" s="2"/>
      <c r="N54" s="2"/>
      <c r="O54" s="135"/>
      <c r="P54" s="135"/>
      <c r="Q54" s="135"/>
      <c r="R54" s="135"/>
      <c r="S54" s="135"/>
      <c r="T54" s="135"/>
      <c r="U54" s="135"/>
      <c r="V54" s="135"/>
      <c r="W54" s="135"/>
      <c r="X54" s="136"/>
    </row>
    <row r="55" spans="1:24">
      <c r="A55" s="2"/>
      <c r="B55" s="2"/>
      <c r="C55" s="2"/>
      <c r="D55" s="2"/>
      <c r="E55" s="2"/>
      <c r="F55" s="2"/>
      <c r="G55" s="2"/>
      <c r="H55" s="2"/>
      <c r="I55" s="2"/>
      <c r="J55" s="2"/>
      <c r="K55" s="2"/>
      <c r="L55" s="2"/>
      <c r="M55" s="2"/>
      <c r="N55" s="2"/>
      <c r="O55" s="135"/>
      <c r="P55" s="135"/>
      <c r="Q55" s="135"/>
      <c r="R55" s="135"/>
      <c r="S55" s="135"/>
      <c r="T55" s="135"/>
      <c r="U55" s="135"/>
      <c r="V55" s="135"/>
      <c r="W55" s="135"/>
      <c r="X55" s="136"/>
    </row>
    <row r="56" spans="1:24">
      <c r="A56" s="2"/>
      <c r="B56" s="2"/>
      <c r="C56" s="2"/>
      <c r="D56" s="2"/>
      <c r="E56" s="2"/>
      <c r="F56" s="2"/>
      <c r="G56" s="2"/>
      <c r="H56" s="2"/>
      <c r="I56" s="2"/>
      <c r="J56" s="2"/>
      <c r="K56" s="2"/>
      <c r="L56" s="2"/>
      <c r="M56" s="2"/>
      <c r="N56" s="2"/>
      <c r="O56" s="135"/>
      <c r="P56" s="135"/>
      <c r="Q56" s="135"/>
      <c r="R56" s="135"/>
      <c r="S56" s="135"/>
      <c r="T56" s="135"/>
      <c r="U56" s="135"/>
      <c r="V56" s="135"/>
      <c r="W56" s="135"/>
      <c r="X56" s="136"/>
    </row>
    <row r="57" spans="1:24">
      <c r="A57" s="2"/>
      <c r="B57" s="2"/>
      <c r="C57" s="2"/>
      <c r="D57" s="2"/>
      <c r="E57" s="2"/>
      <c r="F57" s="2"/>
      <c r="G57" s="2"/>
      <c r="H57" s="2"/>
      <c r="I57" s="2"/>
      <c r="J57" s="2"/>
      <c r="K57" s="2"/>
      <c r="L57" s="2"/>
      <c r="M57" s="2"/>
      <c r="N57" s="2"/>
      <c r="O57" s="135"/>
      <c r="P57" s="135"/>
      <c r="Q57" s="135"/>
      <c r="R57" s="135"/>
      <c r="S57" s="135"/>
      <c r="T57" s="135"/>
      <c r="U57" s="135"/>
      <c r="V57" s="135"/>
      <c r="W57" s="135"/>
      <c r="X57" s="136"/>
    </row>
    <row r="58" spans="1:24">
      <c r="A58" s="2"/>
      <c r="B58" s="2"/>
      <c r="C58" s="2"/>
      <c r="D58" s="2"/>
      <c r="E58" s="2"/>
      <c r="F58" s="2"/>
      <c r="G58" s="2"/>
      <c r="H58" s="2"/>
      <c r="I58" s="2"/>
      <c r="J58" s="2"/>
      <c r="K58" s="2"/>
      <c r="L58" s="2"/>
      <c r="M58" s="2"/>
      <c r="N58" s="2"/>
      <c r="O58" s="135"/>
      <c r="P58" s="135"/>
      <c r="Q58" s="135"/>
      <c r="R58" s="135"/>
      <c r="S58" s="135"/>
      <c r="T58" s="135"/>
      <c r="U58" s="135"/>
      <c r="V58" s="135"/>
      <c r="W58" s="135"/>
      <c r="X58" s="136"/>
    </row>
    <row r="59" spans="1:24">
      <c r="A59" s="2"/>
      <c r="B59" s="2"/>
      <c r="C59" s="2"/>
      <c r="D59" s="2"/>
      <c r="E59" s="2"/>
      <c r="F59" s="2"/>
      <c r="G59" s="2"/>
      <c r="H59" s="2"/>
      <c r="I59" s="2"/>
      <c r="J59" s="2"/>
      <c r="K59" s="2"/>
      <c r="L59" s="2"/>
      <c r="M59" s="2"/>
      <c r="N59" s="2"/>
      <c r="O59" s="135"/>
      <c r="P59" s="135"/>
      <c r="Q59" s="135"/>
      <c r="R59" s="135"/>
      <c r="S59" s="135"/>
      <c r="T59" s="135"/>
      <c r="U59" s="135"/>
      <c r="V59" s="135"/>
      <c r="W59" s="135"/>
      <c r="X59" s="136"/>
    </row>
    <row r="60" spans="1:24">
      <c r="A60" s="2"/>
      <c r="B60" s="2"/>
      <c r="C60" s="2"/>
      <c r="D60" s="2"/>
      <c r="E60" s="2"/>
      <c r="F60" s="2"/>
      <c r="G60" s="2"/>
      <c r="H60" s="2"/>
      <c r="I60" s="2"/>
      <c r="J60" s="2"/>
      <c r="K60" s="2"/>
      <c r="L60" s="2"/>
      <c r="M60" s="2"/>
      <c r="N60" s="2"/>
      <c r="O60" s="135"/>
      <c r="P60" s="135"/>
      <c r="Q60" s="135"/>
      <c r="R60" s="135"/>
      <c r="S60" s="135"/>
      <c r="T60" s="135"/>
      <c r="U60" s="135"/>
      <c r="V60" s="135"/>
      <c r="W60" s="135"/>
      <c r="X60" s="136"/>
    </row>
    <row r="61" spans="1:24">
      <c r="C61" s="2"/>
      <c r="D61" s="2"/>
      <c r="E61" s="2"/>
      <c r="F61" s="2"/>
      <c r="G61" s="2"/>
      <c r="H61" s="2"/>
      <c r="I61" s="2"/>
      <c r="J61" s="2"/>
      <c r="K61" s="2"/>
      <c r="L61" s="2"/>
      <c r="M61" s="2"/>
      <c r="N61" s="2"/>
      <c r="O61" s="135"/>
      <c r="P61" s="135"/>
      <c r="Q61" s="135"/>
      <c r="R61" s="135"/>
      <c r="S61" s="135"/>
      <c r="T61" s="135"/>
      <c r="U61" s="135"/>
      <c r="V61" s="135"/>
      <c r="W61" s="135"/>
      <c r="X61" s="136"/>
    </row>
    <row r="62" spans="1:24">
      <c r="C62" s="2"/>
      <c r="D62" s="2"/>
      <c r="E62" s="2"/>
      <c r="F62" s="2"/>
      <c r="G62" s="2"/>
      <c r="H62" s="2"/>
      <c r="I62" s="2"/>
      <c r="J62" s="2"/>
      <c r="O62" s="135"/>
      <c r="P62" s="135"/>
      <c r="Q62" s="135"/>
      <c r="R62" s="135"/>
      <c r="S62" s="135"/>
      <c r="T62" s="135"/>
      <c r="U62" s="135"/>
      <c r="V62" s="135"/>
      <c r="W62" s="135"/>
      <c r="X62" s="136"/>
    </row>
    <row r="63" spans="1:24">
      <c r="O63" s="136"/>
      <c r="P63" s="136"/>
      <c r="Q63" s="136"/>
      <c r="R63" s="136"/>
      <c r="S63" s="136"/>
      <c r="T63" s="136"/>
      <c r="U63" s="136"/>
      <c r="V63" s="136"/>
      <c r="W63" s="136"/>
      <c r="X63" s="136"/>
    </row>
    <row r="64" spans="1:24">
      <c r="O64" s="136"/>
      <c r="P64" s="136"/>
      <c r="Q64" s="136"/>
      <c r="R64" s="136"/>
      <c r="S64" s="136"/>
      <c r="T64" s="136"/>
      <c r="U64" s="136"/>
      <c r="V64" s="136"/>
      <c r="W64" s="136"/>
      <c r="X64" s="136"/>
    </row>
    <row r="65" spans="15:24">
      <c r="O65" s="136"/>
      <c r="P65" s="136"/>
      <c r="Q65" s="136"/>
      <c r="R65" s="136"/>
      <c r="S65" s="136"/>
      <c r="T65" s="136"/>
      <c r="U65" s="136"/>
      <c r="V65" s="136"/>
      <c r="W65" s="136"/>
      <c r="X65" s="136"/>
    </row>
    <row r="66" spans="15:24">
      <c r="O66" s="136"/>
      <c r="P66" s="136"/>
      <c r="Q66" s="136"/>
      <c r="R66" s="136"/>
      <c r="S66" s="136"/>
      <c r="T66" s="136"/>
      <c r="U66" s="136"/>
      <c r="V66" s="136"/>
      <c r="W66" s="136"/>
      <c r="X66" s="136"/>
    </row>
    <row r="67" spans="15:24">
      <c r="O67" s="136"/>
      <c r="P67" s="136"/>
      <c r="Q67" s="136"/>
      <c r="R67" s="136"/>
      <c r="S67" s="136"/>
      <c r="T67" s="136"/>
      <c r="U67" s="136"/>
      <c r="V67" s="136"/>
      <c r="W67" s="136"/>
      <c r="X67" s="136"/>
    </row>
    <row r="68" spans="15:24">
      <c r="O68" s="136"/>
      <c r="P68" s="136"/>
      <c r="Q68" s="136"/>
      <c r="R68" s="136"/>
      <c r="S68" s="136"/>
      <c r="T68" s="136"/>
      <c r="U68" s="136"/>
      <c r="V68" s="136"/>
      <c r="W68" s="136"/>
      <c r="X68" s="136"/>
    </row>
    <row r="69" spans="15:24">
      <c r="O69" s="136"/>
      <c r="P69" s="136"/>
      <c r="Q69" s="136"/>
      <c r="R69" s="136"/>
      <c r="S69" s="136"/>
      <c r="T69" s="136"/>
      <c r="U69" s="136"/>
      <c r="V69" s="136"/>
      <c r="W69" s="136"/>
      <c r="X69" s="136"/>
    </row>
    <row r="70" spans="15:24">
      <c r="O70" s="136"/>
      <c r="P70" s="136"/>
      <c r="Q70" s="136"/>
      <c r="R70" s="136"/>
      <c r="S70" s="136"/>
      <c r="T70" s="136"/>
      <c r="U70" s="136"/>
      <c r="V70" s="136"/>
      <c r="W70" s="136"/>
      <c r="X70" s="136"/>
    </row>
    <row r="71" spans="15:24">
      <c r="O71" s="136"/>
      <c r="P71" s="136"/>
      <c r="Q71" s="136"/>
      <c r="R71" s="136"/>
      <c r="S71" s="136"/>
      <c r="T71" s="136"/>
      <c r="U71" s="136"/>
      <c r="V71" s="136"/>
      <c r="W71" s="136"/>
      <c r="X71" s="136"/>
    </row>
    <row r="72" spans="15:24">
      <c r="O72" s="136"/>
      <c r="P72" s="136"/>
      <c r="Q72" s="136"/>
      <c r="R72" s="136"/>
      <c r="S72" s="136"/>
      <c r="T72" s="136"/>
      <c r="U72" s="136"/>
      <c r="V72" s="136"/>
      <c r="W72" s="136"/>
      <c r="X72" s="136"/>
    </row>
    <row r="73" spans="15:24">
      <c r="O73" s="136"/>
      <c r="P73" s="136"/>
      <c r="Q73" s="136"/>
      <c r="R73" s="136"/>
      <c r="S73" s="136"/>
      <c r="T73" s="136"/>
      <c r="U73" s="136"/>
      <c r="V73" s="136"/>
      <c r="W73" s="136"/>
      <c r="X73" s="136"/>
    </row>
    <row r="74" spans="15:24">
      <c r="O74" s="136"/>
      <c r="P74" s="136"/>
      <c r="Q74" s="136"/>
      <c r="R74" s="136"/>
      <c r="S74" s="136"/>
      <c r="T74" s="136"/>
      <c r="U74" s="136"/>
      <c r="V74" s="136"/>
      <c r="W74" s="136"/>
      <c r="X74" s="136"/>
    </row>
  </sheetData>
  <sheetProtection algorithmName="SHA-512" hashValue="ffDn4sxtgH48YOS4zfZw1JMwFYvU20nMSXRM1vJ00VYMb4O9um/KUca0/NZBYX3DORdbgpdIuULhzlxx/4qGmQ==" saltValue="/Pki/9bqlN0nxyyZyTubHw==" spinCount="100000" sheet="1" objects="1" scenarios="1" selectLockedCells="1" selectUnlockedCells="1"/>
  <mergeCells count="46">
    <mergeCell ref="L35:M37"/>
    <mergeCell ref="L22:M22"/>
    <mergeCell ref="H28:I28"/>
    <mergeCell ref="H29:I29"/>
    <mergeCell ref="H30:I30"/>
    <mergeCell ref="H24:I24"/>
    <mergeCell ref="L23:M23"/>
    <mergeCell ref="H36:I36"/>
    <mergeCell ref="H31:I31"/>
    <mergeCell ref="J20:K22"/>
    <mergeCell ref="A1:N1"/>
    <mergeCell ref="H13:I13"/>
    <mergeCell ref="H14:I14"/>
    <mergeCell ref="H15:I15"/>
    <mergeCell ref="H12:I12"/>
    <mergeCell ref="A2:N2"/>
    <mergeCell ref="B11:B20"/>
    <mergeCell ref="J19:K19"/>
    <mergeCell ref="F17:G17"/>
    <mergeCell ref="J18:K18"/>
    <mergeCell ref="C5:M5"/>
    <mergeCell ref="H16:I16"/>
    <mergeCell ref="F19:G19"/>
    <mergeCell ref="F18:G18"/>
    <mergeCell ref="H19:I19"/>
    <mergeCell ref="J17:K17"/>
    <mergeCell ref="E24:F24"/>
    <mergeCell ref="H27:I27"/>
    <mergeCell ref="F20:G20"/>
    <mergeCell ref="H20:I20"/>
    <mergeCell ref="H22:I22"/>
    <mergeCell ref="H23:I23"/>
    <mergeCell ref="H21:I21"/>
    <mergeCell ref="F21:G21"/>
    <mergeCell ref="C38:E40"/>
    <mergeCell ref="J35:K37"/>
    <mergeCell ref="F32:G32"/>
    <mergeCell ref="F33:G33"/>
    <mergeCell ref="F34:G34"/>
    <mergeCell ref="J32:K32"/>
    <mergeCell ref="J33:K33"/>
    <mergeCell ref="J34:K34"/>
    <mergeCell ref="H34:I34"/>
    <mergeCell ref="H35:I35"/>
    <mergeCell ref="F35:G35"/>
    <mergeCell ref="F36:G36"/>
  </mergeCells>
  <phoneticPr fontId="2" type="noConversion"/>
  <conditionalFormatting sqref="C10:E11">
    <cfRule type="expression" dxfId="32" priority="1" stopIfTrue="1">
      <formula>$P$14="A"</formula>
    </cfRule>
    <cfRule type="expression" dxfId="31" priority="2" stopIfTrue="1">
      <formula>$P$14="B"</formula>
    </cfRule>
    <cfRule type="expression" dxfId="30" priority="3" stopIfTrue="1">
      <formula>$P$14="C"</formula>
    </cfRule>
  </conditionalFormatting>
  <conditionalFormatting sqref="C12:E12">
    <cfRule type="expression" dxfId="29" priority="4" stopIfTrue="1">
      <formula>$P$14="A"</formula>
    </cfRule>
    <cfRule type="expression" dxfId="28" priority="5" stopIfTrue="1">
      <formula>$P$14="B"</formula>
    </cfRule>
    <cfRule type="expression" dxfId="27" priority="6" stopIfTrue="1">
      <formula>$P$14="C"</formula>
    </cfRule>
  </conditionalFormatting>
  <conditionalFormatting sqref="C13:E14">
    <cfRule type="expression" dxfId="26" priority="7" stopIfTrue="1">
      <formula>$P$14="A"</formula>
    </cfRule>
    <cfRule type="expression" dxfId="25" priority="8" stopIfTrue="1">
      <formula>$P$14="B"</formula>
    </cfRule>
    <cfRule type="expression" dxfId="24" priority="9" stopIfTrue="1">
      <formula>$P$14="C"</formula>
    </cfRule>
  </conditionalFormatting>
  <conditionalFormatting sqref="C15:E16">
    <cfRule type="expression" dxfId="23" priority="10" stopIfTrue="1">
      <formula>$P$14="A"</formula>
    </cfRule>
    <cfRule type="expression" dxfId="22" priority="11" stopIfTrue="1">
      <formula>$P$14="B"</formula>
    </cfRule>
    <cfRule type="expression" dxfId="21" priority="12" stopIfTrue="1">
      <formula>$P$14="C"</formula>
    </cfRule>
  </conditionalFormatting>
  <conditionalFormatting sqref="C17:E17">
    <cfRule type="expression" dxfId="20" priority="13" stopIfTrue="1">
      <formula>$P$14="A"</formula>
    </cfRule>
    <cfRule type="expression" dxfId="19" priority="14" stopIfTrue="1">
      <formula>$P$14="C"</formula>
    </cfRule>
  </conditionalFormatting>
  <conditionalFormatting sqref="C18:E19">
    <cfRule type="expression" dxfId="18" priority="15" stopIfTrue="1">
      <formula>$P$14="A"</formula>
    </cfRule>
  </conditionalFormatting>
  <conditionalFormatting sqref="M15 I12:I13 J13:J14 K13 I27:I28">
    <cfRule type="expression" dxfId="17" priority="16" stopIfTrue="1">
      <formula>$P$19=1</formula>
    </cfRule>
  </conditionalFormatting>
  <conditionalFormatting sqref="L16:M16 L19:M19">
    <cfRule type="expression" dxfId="16" priority="17" stopIfTrue="1">
      <formula>$O$19=1</formula>
    </cfRule>
  </conditionalFormatting>
  <conditionalFormatting sqref="C25:E26">
    <cfRule type="expression" dxfId="15" priority="18" stopIfTrue="1">
      <formula>$Q$14="A"</formula>
    </cfRule>
    <cfRule type="expression" dxfId="14" priority="19" stopIfTrue="1">
      <formula>$Q$14="B"</formula>
    </cfRule>
    <cfRule type="expression" dxfId="13" priority="20" stopIfTrue="1">
      <formula>$Q$14="C"</formula>
    </cfRule>
  </conditionalFormatting>
  <conditionalFormatting sqref="C27:E27">
    <cfRule type="expression" dxfId="12" priority="21" stopIfTrue="1">
      <formula>$Q$14="A"</formula>
    </cfRule>
    <cfRule type="expression" dxfId="11" priority="22" stopIfTrue="1">
      <formula>$Q$14="B"</formula>
    </cfRule>
    <cfRule type="expression" dxfId="10" priority="23" stopIfTrue="1">
      <formula>$Q$14="C"</formula>
    </cfRule>
  </conditionalFormatting>
  <conditionalFormatting sqref="C28:E29">
    <cfRule type="expression" dxfId="9" priority="24" stopIfTrue="1">
      <formula>$Q$14="A"</formula>
    </cfRule>
    <cfRule type="expression" dxfId="8" priority="25" stopIfTrue="1">
      <formula>$Q$14="B"</formula>
    </cfRule>
    <cfRule type="expression" dxfId="7" priority="26" stopIfTrue="1">
      <formula>$Q$14="C"</formula>
    </cfRule>
  </conditionalFormatting>
  <conditionalFormatting sqref="C30:E31">
    <cfRule type="expression" dxfId="6" priority="27" stopIfTrue="1">
      <formula>$Q$14="A"</formula>
    </cfRule>
    <cfRule type="expression" dxfId="5" priority="28" stopIfTrue="1">
      <formula>$Q$14="B"</formula>
    </cfRule>
    <cfRule type="expression" dxfId="4" priority="29" stopIfTrue="1">
      <formula>$Q$14="C"</formula>
    </cfRule>
  </conditionalFormatting>
  <conditionalFormatting sqref="C32:E32">
    <cfRule type="expression" dxfId="3" priority="30" stopIfTrue="1">
      <formula>$Q$14="A"</formula>
    </cfRule>
    <cfRule type="expression" dxfId="2" priority="31" stopIfTrue="1">
      <formula>$Q$14="C"</formula>
    </cfRule>
  </conditionalFormatting>
  <conditionalFormatting sqref="C33:E34">
    <cfRule type="expression" dxfId="1" priority="32" stopIfTrue="1">
      <formula>$Q$14="A"</formula>
    </cfRule>
  </conditionalFormatting>
  <conditionalFormatting sqref="M24:M32">
    <cfRule type="cellIs" dxfId="0" priority="33" stopIfTrue="1" operator="equal">
      <formula>$M$21</formula>
    </cfRule>
  </conditionalFormatting>
  <printOptions horizontalCentered="1"/>
  <pageMargins left="0.35" right="0.35" top="0.5" bottom="0.35" header="0.35" footer="0.35"/>
  <pageSetup scale="77" orientation="landscape" r:id="rId1"/>
  <headerFooter alignWithMargins="0"/>
  <drawing r:id="rId2"/>
  <legacyDrawing r:id="rId3"/>
  <controls>
    <mc:AlternateContent xmlns:mc="http://schemas.openxmlformats.org/markup-compatibility/2006">
      <mc:Choice Requires="x14">
        <control shapeId="6168" r:id="rId4" name="CommandButton1">
          <controlPr defaultSize="0" autoFill="0" autoLine="0" autoPict="0" r:id="rId5">
            <anchor moveWithCells="1">
              <from>
                <xdr:col>14</xdr:col>
                <xdr:colOff>30480</xdr:colOff>
                <xdr:row>0</xdr:row>
                <xdr:rowOff>45720</xdr:rowOff>
              </from>
              <to>
                <xdr:col>15</xdr:col>
                <xdr:colOff>655320</xdr:colOff>
                <xdr:row>1</xdr:row>
                <xdr:rowOff>45720</xdr:rowOff>
              </to>
            </anchor>
          </controlPr>
        </control>
      </mc:Choice>
      <mc:Fallback>
        <control shapeId="6168" r:id="rId4" name="CommandButton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S81"/>
  <sheetViews>
    <sheetView workbookViewId="0">
      <selection activeCell="P68" sqref="P68"/>
    </sheetView>
  </sheetViews>
  <sheetFormatPr defaultRowHeight="13.2"/>
  <cols>
    <col min="7" max="7" width="42.5546875" bestFit="1" customWidth="1"/>
  </cols>
  <sheetData>
    <row r="1" spans="1:13">
      <c r="A1" s="2">
        <v>432000</v>
      </c>
      <c r="B1" s="2"/>
      <c r="C1" s="2"/>
      <c r="D1" s="2"/>
      <c r="E1" s="2"/>
      <c r="F1" s="2"/>
      <c r="G1" s="2"/>
      <c r="H1" s="2"/>
      <c r="I1" s="2"/>
      <c r="J1" s="2"/>
      <c r="K1" s="2"/>
      <c r="L1" s="2"/>
      <c r="M1" s="2"/>
    </row>
    <row r="2" spans="1:13">
      <c r="A2" s="2">
        <v>3000</v>
      </c>
      <c r="B2" s="2"/>
      <c r="C2" s="2"/>
      <c r="D2" s="2"/>
      <c r="E2" s="2"/>
      <c r="F2" s="2"/>
      <c r="G2" s="2"/>
      <c r="H2" s="2"/>
      <c r="I2" s="2"/>
      <c r="J2" s="2"/>
      <c r="K2" s="2"/>
      <c r="L2" s="2"/>
      <c r="M2" s="2"/>
    </row>
    <row r="3" spans="1:13">
      <c r="A3" s="2">
        <v>4500</v>
      </c>
      <c r="B3" s="2"/>
      <c r="C3" s="2"/>
      <c r="D3" s="2"/>
      <c r="E3" s="2"/>
      <c r="F3" s="2"/>
      <c r="G3" s="2"/>
      <c r="H3" s="2"/>
      <c r="I3" s="2"/>
      <c r="J3" s="2"/>
      <c r="K3" s="2"/>
      <c r="L3" s="2"/>
      <c r="M3" s="2"/>
    </row>
    <row r="4" spans="1:13">
      <c r="A4" s="2">
        <v>6000</v>
      </c>
      <c r="B4" s="2"/>
      <c r="C4" s="2"/>
      <c r="D4" s="2"/>
      <c r="E4" s="2"/>
      <c r="F4" s="2"/>
      <c r="G4" s="2"/>
      <c r="H4" s="2"/>
      <c r="I4" s="2"/>
      <c r="J4" s="2"/>
      <c r="K4" s="2"/>
      <c r="L4" s="2"/>
      <c r="M4" s="2"/>
    </row>
    <row r="5" spans="1:13">
      <c r="A5" s="2"/>
      <c r="B5" s="2"/>
      <c r="C5" s="2"/>
      <c r="D5" s="2"/>
      <c r="E5" s="2"/>
      <c r="F5" s="2"/>
      <c r="G5" s="2"/>
      <c r="H5" s="2"/>
      <c r="I5" s="2"/>
      <c r="J5" s="2"/>
      <c r="K5" s="2"/>
      <c r="L5" s="2"/>
      <c r="M5" s="2"/>
    </row>
    <row r="6" spans="1:13">
      <c r="A6" s="2"/>
      <c r="B6" s="2"/>
      <c r="C6" s="2"/>
      <c r="D6" s="2"/>
      <c r="E6" s="2"/>
      <c r="F6" s="2"/>
      <c r="G6" s="2"/>
      <c r="H6" s="2"/>
      <c r="I6" s="2"/>
      <c r="J6" s="2"/>
      <c r="K6" s="2"/>
      <c r="L6" s="2"/>
      <c r="M6" s="2"/>
    </row>
    <row r="7" spans="1:13">
      <c r="A7" s="2"/>
      <c r="B7" s="2"/>
      <c r="C7" s="2"/>
      <c r="D7" s="2"/>
      <c r="E7" s="2"/>
      <c r="F7" s="2"/>
      <c r="G7" s="2"/>
      <c r="H7" s="2"/>
      <c r="I7" s="2"/>
      <c r="J7" s="2"/>
      <c r="K7" s="2"/>
      <c r="L7" s="2"/>
      <c r="M7" s="2"/>
    </row>
    <row r="8" spans="1:13">
      <c r="A8" s="2"/>
      <c r="B8" s="2"/>
      <c r="C8" s="2"/>
      <c r="D8" s="2"/>
      <c r="E8" s="2"/>
      <c r="F8" s="2"/>
      <c r="G8" s="2"/>
      <c r="H8" s="2"/>
      <c r="I8" s="2"/>
      <c r="J8" s="2"/>
      <c r="K8" s="2"/>
      <c r="L8" s="2"/>
      <c r="M8" s="2"/>
    </row>
    <row r="9" spans="1:13">
      <c r="A9" s="2"/>
      <c r="B9" s="2"/>
      <c r="C9" s="2"/>
      <c r="D9" s="2"/>
      <c r="E9" s="2"/>
      <c r="F9" s="2"/>
      <c r="G9" s="2"/>
      <c r="H9" s="2"/>
      <c r="I9" s="2"/>
      <c r="J9" s="2"/>
      <c r="K9" s="2"/>
      <c r="L9" s="2"/>
      <c r="M9" s="2"/>
    </row>
    <row r="10" spans="1:13">
      <c r="A10" s="2"/>
      <c r="B10" s="2"/>
      <c r="C10" s="2"/>
      <c r="D10" s="2"/>
      <c r="E10" s="2"/>
      <c r="F10" s="2"/>
      <c r="G10" s="2"/>
      <c r="H10" s="2"/>
      <c r="I10" s="2"/>
      <c r="J10" s="2"/>
      <c r="K10" s="2"/>
      <c r="L10" s="2"/>
      <c r="M10" s="2"/>
    </row>
    <row r="11" spans="1:13">
      <c r="A11" s="2"/>
      <c r="B11" s="2"/>
      <c r="C11" s="2"/>
      <c r="D11" s="2"/>
      <c r="E11" s="2"/>
      <c r="F11" s="2"/>
      <c r="G11" s="2"/>
      <c r="H11" s="2"/>
      <c r="I11" s="2"/>
      <c r="J11" s="2"/>
      <c r="K11" s="2"/>
      <c r="L11" s="2"/>
      <c r="M11" s="2"/>
    </row>
    <row r="12" spans="1:13">
      <c r="A12" s="2"/>
      <c r="B12" s="2"/>
      <c r="C12" s="2"/>
      <c r="D12" s="2"/>
      <c r="E12" s="2"/>
      <c r="F12" s="2"/>
      <c r="G12" s="2"/>
      <c r="H12" s="2"/>
      <c r="I12" s="2"/>
      <c r="J12" s="2"/>
      <c r="K12" s="2"/>
      <c r="L12" s="2"/>
      <c r="M12" s="2"/>
    </row>
    <row r="13" spans="1:13">
      <c r="A13" s="2"/>
      <c r="B13" s="2"/>
      <c r="C13" s="2"/>
      <c r="D13" s="2"/>
      <c r="E13" s="2"/>
      <c r="F13" s="2"/>
      <c r="G13" s="2"/>
      <c r="H13" s="2"/>
      <c r="I13" s="2"/>
      <c r="J13" s="2"/>
      <c r="K13" s="2"/>
      <c r="L13" s="2"/>
      <c r="M13" s="2"/>
    </row>
    <row r="14" spans="1:13">
      <c r="A14" s="2"/>
      <c r="B14" s="2"/>
      <c r="C14" s="2"/>
      <c r="D14" s="2"/>
      <c r="E14" s="2"/>
      <c r="F14" s="2"/>
      <c r="G14" s="2"/>
      <c r="H14" s="2"/>
      <c r="I14" s="2"/>
      <c r="J14" s="2"/>
      <c r="K14" s="2"/>
      <c r="L14" s="2"/>
      <c r="M14" s="2"/>
    </row>
    <row r="15" spans="1:13">
      <c r="A15" s="2"/>
      <c r="B15" s="2"/>
      <c r="C15" s="2"/>
      <c r="D15" s="2"/>
      <c r="E15" s="2"/>
      <c r="F15" s="2"/>
      <c r="G15" s="2"/>
      <c r="H15" s="2"/>
      <c r="I15" s="2"/>
      <c r="J15" s="2"/>
      <c r="K15" s="2"/>
      <c r="L15" s="2"/>
      <c r="M15" s="2"/>
    </row>
    <row r="16" spans="1:13">
      <c r="A16" s="2"/>
      <c r="B16" s="2"/>
      <c r="C16" s="2"/>
      <c r="D16" s="2"/>
      <c r="E16" s="2"/>
      <c r="F16" s="2"/>
      <c r="G16" s="2"/>
      <c r="H16" s="2"/>
      <c r="I16" s="2"/>
      <c r="J16" s="2"/>
      <c r="K16" s="2"/>
      <c r="L16" s="2"/>
      <c r="M16" s="2"/>
    </row>
    <row r="17" spans="1:19">
      <c r="A17" s="2"/>
      <c r="B17" s="2"/>
      <c r="C17" s="2"/>
      <c r="D17" s="2"/>
      <c r="E17" s="2"/>
      <c r="F17" s="2"/>
      <c r="G17" s="2"/>
      <c r="H17" s="2"/>
      <c r="I17" s="2"/>
      <c r="J17" s="2"/>
      <c r="K17" s="2"/>
      <c r="L17" s="2"/>
      <c r="M17" s="2"/>
    </row>
    <row r="18" spans="1:19">
      <c r="A18" s="2"/>
      <c r="B18" s="2"/>
      <c r="C18" s="2"/>
      <c r="D18" s="2"/>
      <c r="E18" s="2"/>
      <c r="F18" s="2"/>
      <c r="G18" s="2"/>
      <c r="H18" s="2"/>
      <c r="I18" s="2"/>
      <c r="J18" s="2"/>
      <c r="K18" s="2"/>
      <c r="L18" s="2"/>
      <c r="M18" s="2"/>
    </row>
    <row r="19" spans="1:19" ht="17.399999999999999">
      <c r="A19" s="2"/>
      <c r="B19" s="2"/>
      <c r="C19" s="2"/>
      <c r="D19" s="2"/>
      <c r="E19" s="2"/>
      <c r="F19" s="2"/>
      <c r="G19" s="5"/>
      <c r="H19" s="2"/>
      <c r="I19" s="2"/>
      <c r="J19" s="2"/>
      <c r="K19" s="2"/>
      <c r="L19" s="2"/>
      <c r="M19" s="2"/>
    </row>
    <row r="20" spans="1:19" ht="17.399999999999999">
      <c r="A20" s="2"/>
      <c r="B20" s="2"/>
      <c r="C20" s="2"/>
      <c r="D20" s="2"/>
      <c r="E20" s="2"/>
      <c r="F20" s="2"/>
      <c r="G20" s="5"/>
      <c r="H20" s="2"/>
      <c r="I20" s="2"/>
      <c r="J20" s="2"/>
      <c r="K20" s="2"/>
      <c r="L20" s="2"/>
      <c r="M20" s="2"/>
    </row>
    <row r="21" spans="1:19" ht="17.399999999999999">
      <c r="A21" s="2"/>
      <c r="B21" s="2"/>
      <c r="C21" s="2"/>
      <c r="D21" s="2"/>
      <c r="E21" s="2"/>
      <c r="F21" s="2"/>
      <c r="G21" s="5"/>
      <c r="H21" s="2"/>
      <c r="I21" s="2"/>
      <c r="J21" s="2"/>
      <c r="K21" s="2"/>
      <c r="L21" s="2"/>
      <c r="M21" s="2"/>
    </row>
    <row r="22" spans="1:19" ht="45">
      <c r="A22" s="2"/>
      <c r="B22" s="2"/>
      <c r="C22" s="2"/>
      <c r="D22" s="2"/>
      <c r="E22" s="2"/>
      <c r="F22" s="2"/>
      <c r="G22" s="3"/>
      <c r="H22" s="2"/>
      <c r="I22" s="2"/>
      <c r="J22" s="2"/>
      <c r="K22" s="2"/>
      <c r="L22" s="2"/>
      <c r="M22" s="2"/>
    </row>
    <row r="23" spans="1:19">
      <c r="A23" s="2"/>
      <c r="B23" s="2"/>
      <c r="C23" s="2"/>
      <c r="D23" s="2"/>
      <c r="E23" s="2"/>
      <c r="F23" s="2"/>
      <c r="G23" s="2"/>
      <c r="H23" s="2"/>
      <c r="I23" s="2"/>
      <c r="J23" s="2"/>
      <c r="K23" s="2"/>
      <c r="L23" s="2"/>
      <c r="M23" s="2"/>
    </row>
    <row r="24" spans="1:19" ht="17.399999999999999">
      <c r="A24" s="2"/>
      <c r="B24" s="2"/>
      <c r="C24" s="2"/>
      <c r="D24" s="2"/>
      <c r="E24" s="250"/>
      <c r="F24" s="250"/>
      <c r="G24" s="2"/>
      <c r="H24" s="250"/>
      <c r="I24" s="250"/>
      <c r="J24" s="2"/>
      <c r="K24" s="2"/>
      <c r="L24" s="2"/>
      <c r="M24" s="2"/>
    </row>
    <row r="25" spans="1:19">
      <c r="A25" s="2"/>
      <c r="B25" s="2"/>
      <c r="C25" s="2"/>
      <c r="D25" s="2"/>
      <c r="E25" s="251"/>
      <c r="F25" s="251"/>
      <c r="G25" s="2"/>
      <c r="H25" s="251"/>
      <c r="I25" s="251"/>
      <c r="J25" s="2"/>
      <c r="K25" s="2"/>
      <c r="L25" s="2"/>
      <c r="M25" s="2"/>
    </row>
    <row r="26" spans="1:19">
      <c r="A26" s="2"/>
      <c r="B26" s="2"/>
      <c r="C26" s="2"/>
      <c r="D26" s="2"/>
      <c r="E26" s="251"/>
      <c r="F26" s="251"/>
      <c r="G26" s="2"/>
      <c r="H26" s="251"/>
      <c r="I26" s="251"/>
      <c r="J26" s="2"/>
      <c r="K26" s="2"/>
      <c r="L26" s="2"/>
      <c r="M26" s="2"/>
    </row>
    <row r="27" spans="1:19">
      <c r="A27" s="2"/>
      <c r="B27" s="2"/>
      <c r="C27" s="2"/>
      <c r="D27" s="2"/>
      <c r="E27" s="2"/>
      <c r="F27" s="2"/>
      <c r="G27" s="2"/>
      <c r="H27" s="2"/>
      <c r="I27" s="2"/>
      <c r="J27" s="2"/>
      <c r="K27" s="2"/>
      <c r="L27" s="2"/>
      <c r="M27" s="2"/>
    </row>
    <row r="28" spans="1:19">
      <c r="A28" s="2"/>
      <c r="B28" s="2"/>
      <c r="C28" s="2"/>
      <c r="D28" s="2">
        <v>5</v>
      </c>
      <c r="E28" s="2">
        <v>-100</v>
      </c>
      <c r="F28" s="2"/>
      <c r="G28" s="2"/>
      <c r="H28" s="2"/>
      <c r="I28" s="2"/>
      <c r="J28" s="2"/>
      <c r="K28" s="2"/>
      <c r="L28" s="2"/>
      <c r="M28" s="2"/>
    </row>
    <row r="29" spans="1:19" ht="17.399999999999999">
      <c r="A29" s="2"/>
      <c r="B29" s="2"/>
      <c r="C29" s="2"/>
      <c r="D29" s="2"/>
      <c r="E29" s="2"/>
      <c r="F29" s="2">
        <v>0.2</v>
      </c>
      <c r="G29" s="6"/>
      <c r="H29" s="2"/>
      <c r="I29" s="2"/>
      <c r="J29" s="2"/>
      <c r="K29" s="2"/>
      <c r="L29" s="2"/>
      <c r="M29" s="2"/>
    </row>
    <row r="30" spans="1:19">
      <c r="A30" s="2"/>
      <c r="B30" s="2"/>
      <c r="C30" s="2"/>
      <c r="D30" s="2"/>
      <c r="E30" s="2"/>
      <c r="F30" s="2">
        <v>0.15</v>
      </c>
      <c r="G30" s="4"/>
      <c r="H30" s="2"/>
      <c r="I30" s="2"/>
      <c r="J30" s="2"/>
      <c r="K30" s="2"/>
      <c r="L30" s="2"/>
      <c r="M30" s="2"/>
    </row>
    <row r="31" spans="1:19">
      <c r="A31" s="2"/>
      <c r="B31" s="2"/>
      <c r="C31" s="2"/>
      <c r="D31" s="2">
        <v>0.3</v>
      </c>
      <c r="E31" s="2">
        <v>0.25</v>
      </c>
      <c r="F31" s="2">
        <v>0.1</v>
      </c>
      <c r="G31" s="4"/>
      <c r="H31" s="2"/>
      <c r="I31" s="2"/>
      <c r="J31" s="2"/>
      <c r="K31" s="2"/>
      <c r="L31" s="2"/>
      <c r="M31" s="2"/>
      <c r="R31" s="69" t="s">
        <v>240</v>
      </c>
      <c r="S31" s="68">
        <f>'Two Insured'!T26</f>
        <v>1206.28</v>
      </c>
    </row>
    <row r="32" spans="1:19">
      <c r="A32" s="2"/>
      <c r="B32" s="2"/>
      <c r="C32" s="2"/>
      <c r="D32" s="2">
        <v>0.25</v>
      </c>
      <c r="E32" s="2">
        <v>0.25</v>
      </c>
      <c r="F32" s="2">
        <v>0.25</v>
      </c>
      <c r="G32" s="2"/>
      <c r="H32" s="2"/>
      <c r="I32" s="2"/>
      <c r="J32" s="2"/>
      <c r="K32" s="2"/>
      <c r="L32" s="2"/>
      <c r="M32" s="2"/>
      <c r="R32" s="69" t="s">
        <v>241</v>
      </c>
      <c r="S32" s="68">
        <f>'Two Insured'!T27</f>
        <v>1002.6</v>
      </c>
    </row>
    <row r="33" spans="1:19">
      <c r="A33" s="2"/>
      <c r="B33" s="2"/>
      <c r="C33" s="2"/>
      <c r="D33" s="2" t="str">
        <f>IF(C34="Yes","Rates","Claims")</f>
        <v>Rates</v>
      </c>
      <c r="E33" s="2"/>
      <c r="F33" s="2"/>
      <c r="G33" s="2"/>
      <c r="H33" s="2"/>
      <c r="I33" s="2"/>
      <c r="J33" s="2"/>
      <c r="K33" s="2"/>
      <c r="L33" s="2"/>
      <c r="M33" s="2"/>
      <c r="R33" s="69" t="s">
        <v>242</v>
      </c>
      <c r="S33" s="68">
        <f>'Two Insured'!T28</f>
        <v>905.6</v>
      </c>
    </row>
    <row r="34" spans="1:19">
      <c r="A34" s="2"/>
      <c r="B34" s="2" t="s">
        <v>104</v>
      </c>
      <c r="C34" s="102" t="s">
        <v>104</v>
      </c>
      <c r="D34" s="2" t="s">
        <v>238</v>
      </c>
      <c r="E34" s="2">
        <f>IF(C34="YES",D28,E28)</f>
        <v>5</v>
      </c>
      <c r="F34" s="2">
        <f>IF(C34="Yes",D28,E28)</f>
        <v>5</v>
      </c>
      <c r="G34" s="2"/>
      <c r="H34" s="2"/>
      <c r="I34" s="2"/>
      <c r="J34" s="2"/>
      <c r="K34" s="2"/>
      <c r="L34" s="2"/>
      <c r="M34" s="2"/>
      <c r="R34" s="69" t="s">
        <v>243</v>
      </c>
      <c r="S34" s="68">
        <f>'Two Insured'!T29</f>
        <v>1023.52</v>
      </c>
    </row>
    <row r="35" spans="1:19">
      <c r="A35" s="2"/>
      <c r="B35" s="2" t="s">
        <v>103</v>
      </c>
      <c r="C35" s="2"/>
      <c r="D35" s="2" t="s">
        <v>239</v>
      </c>
      <c r="E35" s="2">
        <f>IF(C34="No",D28,E28)</f>
        <v>-100</v>
      </c>
      <c r="F35" s="2">
        <f>IF(C34="No",D28,E28)</f>
        <v>-100</v>
      </c>
      <c r="G35" s="2"/>
      <c r="H35" s="2"/>
      <c r="I35" s="2"/>
      <c r="J35" s="2"/>
      <c r="K35" s="2"/>
      <c r="L35" s="2"/>
      <c r="M35" s="2"/>
      <c r="R35" s="69" t="s">
        <v>244</v>
      </c>
      <c r="S35" s="68">
        <v>1543</v>
      </c>
    </row>
    <row r="36" spans="1:19">
      <c r="A36" s="2"/>
      <c r="B36" s="2"/>
      <c r="C36" s="2"/>
      <c r="D36" s="2"/>
      <c r="E36" s="2"/>
      <c r="F36" s="2"/>
      <c r="G36" s="2"/>
      <c r="H36" s="2"/>
      <c r="I36" s="2"/>
      <c r="J36" s="2"/>
      <c r="K36" s="2"/>
      <c r="L36" s="2"/>
      <c r="M36" s="2"/>
      <c r="R36" s="69" t="s">
        <v>245</v>
      </c>
      <c r="S36" s="68">
        <v>123</v>
      </c>
    </row>
    <row r="37" spans="1:19">
      <c r="A37" s="2"/>
      <c r="B37" s="2"/>
      <c r="C37" s="2"/>
      <c r="D37" s="2"/>
      <c r="E37" s="2"/>
      <c r="F37" s="2"/>
      <c r="G37" s="2"/>
      <c r="H37" s="2"/>
      <c r="I37" s="2"/>
      <c r="J37" s="2"/>
      <c r="K37" s="2"/>
      <c r="L37" s="2"/>
      <c r="M37" s="2"/>
      <c r="R37" s="69" t="s">
        <v>246</v>
      </c>
      <c r="S37" s="68">
        <v>167</v>
      </c>
    </row>
    <row r="38" spans="1:19">
      <c r="A38" s="2"/>
      <c r="B38" s="2"/>
      <c r="C38" s="2"/>
      <c r="D38" s="2"/>
      <c r="E38" s="2"/>
      <c r="F38" s="2"/>
      <c r="G38" s="2"/>
      <c r="H38" s="2"/>
      <c r="I38" s="2"/>
      <c r="J38" s="2"/>
      <c r="K38" s="2"/>
      <c r="L38" s="2"/>
      <c r="M38" s="2"/>
      <c r="R38" s="69" t="s">
        <v>247</v>
      </c>
      <c r="S38" s="68">
        <v>3245</v>
      </c>
    </row>
    <row r="39" spans="1:19">
      <c r="A39" s="2"/>
      <c r="B39" s="2"/>
      <c r="C39" s="2"/>
      <c r="D39" s="2"/>
      <c r="E39" s="2"/>
      <c r="F39" s="2"/>
      <c r="G39" s="2"/>
      <c r="H39" s="2"/>
      <c r="I39" s="2"/>
      <c r="J39" s="2"/>
      <c r="K39" s="2"/>
      <c r="L39" s="2"/>
      <c r="M39" s="2"/>
      <c r="R39" s="69" t="s">
        <v>248</v>
      </c>
      <c r="S39" s="68">
        <v>5422</v>
      </c>
    </row>
    <row r="40" spans="1:19">
      <c r="A40" s="2"/>
      <c r="B40" s="2"/>
      <c r="C40" s="2"/>
      <c r="D40" s="2"/>
      <c r="E40" s="2"/>
      <c r="F40" s="2"/>
      <c r="G40" s="2"/>
      <c r="H40" s="2"/>
      <c r="I40" s="2"/>
      <c r="J40" s="2"/>
      <c r="K40" s="2"/>
      <c r="L40" s="2"/>
      <c r="M40" s="2"/>
    </row>
    <row r="41" spans="1:19">
      <c r="A41" s="2"/>
      <c r="B41" s="2"/>
      <c r="C41" s="2"/>
      <c r="D41" s="2"/>
      <c r="E41" s="2"/>
      <c r="F41" s="2"/>
      <c r="G41" s="2"/>
      <c r="H41" s="2"/>
      <c r="I41" s="2"/>
      <c r="J41" s="2"/>
      <c r="K41" s="2"/>
      <c r="L41" s="2"/>
      <c r="M41" s="2"/>
    </row>
    <row r="42" spans="1:19">
      <c r="A42" s="2"/>
      <c r="B42" s="2"/>
      <c r="C42" s="2"/>
      <c r="D42" s="2"/>
      <c r="E42" s="2"/>
      <c r="F42" s="2"/>
      <c r="G42" s="2"/>
      <c r="H42" s="2"/>
      <c r="I42" s="2"/>
      <c r="J42" s="2"/>
      <c r="K42" s="2"/>
      <c r="L42" s="2"/>
      <c r="M42" s="2"/>
    </row>
    <row r="43" spans="1:19">
      <c r="A43" s="2"/>
      <c r="B43" s="2"/>
      <c r="C43" s="2"/>
      <c r="D43" s="2"/>
      <c r="E43" s="2"/>
      <c r="F43" s="2"/>
      <c r="G43" s="2"/>
      <c r="H43" s="2"/>
      <c r="I43" s="2"/>
      <c r="J43" s="2"/>
      <c r="K43" s="2"/>
      <c r="L43" s="2"/>
      <c r="M43" s="2"/>
    </row>
    <row r="44" spans="1:19">
      <c r="A44" s="2"/>
      <c r="B44" s="2"/>
      <c r="C44" s="2"/>
      <c r="D44" s="2"/>
      <c r="E44" s="2"/>
      <c r="F44" s="2"/>
      <c r="G44" s="2"/>
      <c r="H44" s="2"/>
      <c r="I44" s="2"/>
      <c r="J44" s="2"/>
      <c r="K44" s="2"/>
      <c r="L44" s="2"/>
      <c r="M44" s="2"/>
    </row>
    <row r="45" spans="1:19">
      <c r="A45" s="2"/>
      <c r="B45" s="2"/>
      <c r="C45" s="2"/>
      <c r="D45" s="2"/>
      <c r="E45" s="2"/>
      <c r="F45" s="2"/>
      <c r="G45" s="2"/>
      <c r="H45" s="2"/>
      <c r="I45" s="2"/>
      <c r="J45" s="2"/>
      <c r="K45" s="2"/>
      <c r="L45" s="2"/>
      <c r="M45" s="2"/>
    </row>
    <row r="46" spans="1:19">
      <c r="A46" s="2"/>
      <c r="B46" s="2"/>
      <c r="C46" s="2"/>
      <c r="D46" s="2"/>
      <c r="E46" s="2"/>
      <c r="F46" s="2"/>
      <c r="G46" s="2"/>
      <c r="H46" s="2"/>
      <c r="I46" s="2"/>
      <c r="J46" s="2"/>
      <c r="K46" s="2"/>
      <c r="L46" s="2"/>
      <c r="M46" s="2"/>
    </row>
    <row r="47" spans="1:19">
      <c r="A47" s="2"/>
      <c r="B47" s="2"/>
      <c r="C47" s="2"/>
      <c r="D47" s="2"/>
      <c r="E47" s="2"/>
      <c r="F47" s="2"/>
      <c r="G47" s="2"/>
      <c r="H47" s="2"/>
      <c r="I47" s="2"/>
      <c r="J47" s="2"/>
      <c r="K47" s="2"/>
      <c r="L47" s="2"/>
      <c r="M47" s="2"/>
    </row>
    <row r="48" spans="1:19">
      <c r="A48" s="2"/>
      <c r="B48" s="2"/>
      <c r="C48" s="2"/>
      <c r="D48" s="2"/>
      <c r="E48" s="2"/>
      <c r="F48" s="2"/>
      <c r="G48" s="2"/>
      <c r="H48" s="2"/>
      <c r="I48" s="2"/>
      <c r="J48" s="2"/>
      <c r="K48" s="2"/>
      <c r="L48" s="2"/>
      <c r="M48" s="2"/>
    </row>
    <row r="49" spans="1:13">
      <c r="A49" s="2"/>
      <c r="B49" s="2"/>
      <c r="C49" s="2"/>
      <c r="D49" s="2"/>
      <c r="E49" s="2"/>
      <c r="F49" s="2"/>
      <c r="G49" s="2"/>
      <c r="H49" s="2"/>
      <c r="I49" s="2"/>
      <c r="J49" s="2"/>
      <c r="K49" s="2"/>
      <c r="L49" s="2"/>
      <c r="M49" s="2"/>
    </row>
    <row r="50" spans="1:13">
      <c r="A50" s="2"/>
      <c r="B50" s="2"/>
      <c r="C50" s="2"/>
      <c r="D50" s="2"/>
      <c r="E50" s="2"/>
      <c r="F50" s="2"/>
      <c r="G50" s="2"/>
      <c r="H50" s="2"/>
      <c r="I50" s="2"/>
      <c r="J50" s="2"/>
      <c r="K50" s="2"/>
      <c r="L50" s="2"/>
      <c r="M50" s="2"/>
    </row>
    <row r="51" spans="1:13">
      <c r="A51" s="2"/>
      <c r="B51" s="2"/>
      <c r="C51" s="2"/>
      <c r="D51" s="2"/>
      <c r="E51" s="2"/>
      <c r="F51" s="2"/>
      <c r="G51" s="2"/>
      <c r="H51" s="2"/>
      <c r="I51" s="2"/>
      <c r="J51" s="2"/>
      <c r="K51" s="2"/>
      <c r="L51" s="2"/>
      <c r="M51" s="2"/>
    </row>
    <row r="52" spans="1:13">
      <c r="A52" s="2"/>
      <c r="B52" s="2"/>
      <c r="C52" s="2"/>
      <c r="D52" s="2"/>
      <c r="E52" s="2"/>
      <c r="F52" s="2"/>
      <c r="G52" s="2"/>
      <c r="H52" s="2"/>
      <c r="I52" s="2"/>
      <c r="J52" s="2"/>
      <c r="K52" s="2"/>
      <c r="L52" s="2"/>
      <c r="M52" s="2"/>
    </row>
    <row r="53" spans="1:13">
      <c r="A53" s="2"/>
      <c r="B53" s="2"/>
      <c r="C53" s="2"/>
      <c r="D53" s="2"/>
      <c r="E53" s="2"/>
      <c r="F53" s="2"/>
      <c r="G53" s="2"/>
      <c r="H53" s="2"/>
      <c r="I53" s="2"/>
      <c r="J53" s="2"/>
      <c r="K53" s="2"/>
      <c r="L53" s="2"/>
      <c r="M53" s="2"/>
    </row>
    <row r="54" spans="1:13">
      <c r="A54" s="2"/>
      <c r="B54" s="2"/>
      <c r="C54" s="2"/>
      <c r="D54" s="2"/>
      <c r="E54" s="2"/>
      <c r="F54" s="2"/>
      <c r="G54" s="2"/>
      <c r="H54" s="2"/>
      <c r="I54" s="2"/>
      <c r="J54" s="2"/>
      <c r="K54" s="2"/>
      <c r="L54" s="2"/>
      <c r="M54" s="2"/>
    </row>
    <row r="55" spans="1:13">
      <c r="A55" s="2"/>
      <c r="B55" s="2"/>
      <c r="C55" s="2"/>
      <c r="D55" s="2"/>
      <c r="E55" s="2"/>
      <c r="F55" s="2"/>
      <c r="G55" s="2"/>
      <c r="H55" s="2"/>
      <c r="I55" s="2"/>
      <c r="J55" s="2"/>
      <c r="K55" s="2"/>
      <c r="L55" s="2"/>
      <c r="M55" s="2"/>
    </row>
    <row r="56" spans="1:13">
      <c r="A56" s="2"/>
      <c r="B56" s="2"/>
      <c r="C56" s="2"/>
      <c r="D56" s="2"/>
      <c r="E56" s="2"/>
      <c r="F56" s="2"/>
      <c r="G56" s="2"/>
      <c r="H56" s="2"/>
      <c r="I56" s="2"/>
      <c r="J56" s="2"/>
      <c r="K56" s="2"/>
      <c r="L56" s="2"/>
      <c r="M56" s="2"/>
    </row>
    <row r="57" spans="1:13">
      <c r="C57" s="2"/>
      <c r="D57" s="2"/>
      <c r="E57" s="2"/>
      <c r="F57" s="2"/>
      <c r="G57" s="2"/>
      <c r="H57" s="2"/>
      <c r="I57" s="2"/>
      <c r="J57" s="2"/>
      <c r="K57" s="2"/>
      <c r="L57" s="2"/>
      <c r="M57" s="2"/>
    </row>
    <row r="58" spans="1:13">
      <c r="C58" s="2"/>
      <c r="D58" s="2"/>
      <c r="E58" s="2"/>
      <c r="F58" s="2"/>
      <c r="G58" s="2"/>
      <c r="H58" s="2"/>
      <c r="I58" s="2"/>
    </row>
    <row r="73" spans="1:3">
      <c r="A73" t="s">
        <v>249</v>
      </c>
      <c r="B73" t="s">
        <v>250</v>
      </c>
      <c r="C73" t="s">
        <v>196</v>
      </c>
    </row>
    <row r="74" spans="1:3">
      <c r="A74" t="s">
        <v>251</v>
      </c>
      <c r="B74">
        <v>501</v>
      </c>
      <c r="C74">
        <v>28</v>
      </c>
    </row>
    <row r="75" spans="1:3">
      <c r="A75" t="s">
        <v>252</v>
      </c>
      <c r="B75">
        <v>201</v>
      </c>
      <c r="C75">
        <v>19</v>
      </c>
    </row>
    <row r="76" spans="1:3">
      <c r="A76" t="s">
        <v>253</v>
      </c>
      <c r="B76">
        <v>101</v>
      </c>
      <c r="C76">
        <v>22</v>
      </c>
    </row>
    <row r="77" spans="1:3">
      <c r="A77" t="s">
        <v>254</v>
      </c>
      <c r="B77">
        <v>301</v>
      </c>
      <c r="C77">
        <v>29</v>
      </c>
    </row>
    <row r="80" spans="1:3">
      <c r="A80">
        <f ca="1">OFFSET(C74,2,-1)</f>
        <v>101</v>
      </c>
    </row>
    <row r="81" spans="1:1">
      <c r="A81">
        <f ca="1">OFFSET(C74,2,-1,1,1)</f>
        <v>101</v>
      </c>
    </row>
  </sheetData>
  <sheetProtection selectLockedCells="1"/>
  <mergeCells count="6">
    <mergeCell ref="E24:F24"/>
    <mergeCell ref="E25:F25"/>
    <mergeCell ref="H24:I24"/>
    <mergeCell ref="E26:F26"/>
    <mergeCell ref="H25:I25"/>
    <mergeCell ref="H26:I26"/>
  </mergeCells>
  <phoneticPr fontId="2" type="noConversion"/>
  <dataValidations count="1">
    <dataValidation type="list" allowBlank="1" showInputMessage="1" showErrorMessage="1" sqref="C34">
      <formula1>TOBACCO</formula1>
    </dataValidation>
  </dataValidations>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O122"/>
  <sheetViews>
    <sheetView workbookViewId="0">
      <selection activeCell="H15" sqref="H15"/>
    </sheetView>
  </sheetViews>
  <sheetFormatPr defaultRowHeight="13.2"/>
  <cols>
    <col min="2" max="2" width="15" customWidth="1"/>
    <col min="3" max="4" width="5.109375" customWidth="1"/>
    <col min="6" max="7" width="9.109375" style="42" customWidth="1"/>
    <col min="10" max="10" width="17.109375" customWidth="1"/>
    <col min="11" max="11" width="10.88671875" customWidth="1"/>
    <col min="13" max="13" width="20.6640625" customWidth="1"/>
    <col min="14" max="14" width="9.109375" style="42" customWidth="1"/>
  </cols>
  <sheetData>
    <row r="1" spans="1:41">
      <c r="A1" s="13" t="s">
        <v>101</v>
      </c>
      <c r="F1" s="60" t="s">
        <v>90</v>
      </c>
      <c r="J1" s="60" t="s">
        <v>102</v>
      </c>
      <c r="M1" s="60" t="s">
        <v>109</v>
      </c>
      <c r="S1" s="136" t="s">
        <v>373</v>
      </c>
      <c r="T1" s="136" t="s">
        <v>374</v>
      </c>
      <c r="U1" s="136" t="s">
        <v>375</v>
      </c>
      <c r="V1" s="136" t="s">
        <v>376</v>
      </c>
      <c r="W1" s="136" t="s">
        <v>377</v>
      </c>
      <c r="X1" s="136" t="s">
        <v>378</v>
      </c>
      <c r="Y1" s="136" t="s">
        <v>379</v>
      </c>
      <c r="Z1" s="136" t="s">
        <v>380</v>
      </c>
      <c r="AA1" s="136" t="s">
        <v>381</v>
      </c>
      <c r="AB1" s="136" t="s">
        <v>382</v>
      </c>
      <c r="AC1" s="136" t="s">
        <v>383</v>
      </c>
      <c r="AD1" s="136" t="s">
        <v>384</v>
      </c>
      <c r="AE1" s="136" t="s">
        <v>385</v>
      </c>
      <c r="AF1" s="136" t="s">
        <v>386</v>
      </c>
      <c r="AG1" s="136" t="s">
        <v>387</v>
      </c>
      <c r="AH1" s="136" t="s">
        <v>388</v>
      </c>
      <c r="AI1" s="136" t="s">
        <v>389</v>
      </c>
      <c r="AJ1" s="136" t="s">
        <v>390</v>
      </c>
      <c r="AK1" s="136" t="s">
        <v>391</v>
      </c>
      <c r="AL1" s="136" t="s">
        <v>392</v>
      </c>
      <c r="AM1" s="136" t="s">
        <v>393</v>
      </c>
      <c r="AN1" s="136" t="s">
        <v>394</v>
      </c>
      <c r="AO1" s="136" t="s">
        <v>395</v>
      </c>
    </row>
    <row r="2" spans="1:41">
      <c r="A2" t="s">
        <v>10</v>
      </c>
      <c r="B2" t="s">
        <v>61</v>
      </c>
      <c r="C2" s="66" t="s">
        <v>129</v>
      </c>
      <c r="D2" t="s">
        <v>62</v>
      </c>
      <c r="F2" s="42">
        <v>18</v>
      </c>
      <c r="G2" s="42" t="s">
        <v>91</v>
      </c>
      <c r="J2" t="s">
        <v>103</v>
      </c>
      <c r="M2" t="s">
        <v>108</v>
      </c>
      <c r="N2" s="42" t="s">
        <v>110</v>
      </c>
      <c r="O2" t="s">
        <v>188</v>
      </c>
      <c r="S2" s="61">
        <v>500</v>
      </c>
      <c r="T2" s="61">
        <v>500</v>
      </c>
      <c r="U2" s="61">
        <v>500</v>
      </c>
      <c r="V2" s="61">
        <v>500</v>
      </c>
      <c r="W2" s="61">
        <v>500</v>
      </c>
      <c r="X2" s="61">
        <v>500</v>
      </c>
      <c r="Y2" s="61">
        <v>500</v>
      </c>
      <c r="Z2" s="61">
        <v>500</v>
      </c>
      <c r="AA2" s="61">
        <v>500</v>
      </c>
      <c r="AB2" s="61">
        <v>500</v>
      </c>
      <c r="AC2" s="61">
        <v>500</v>
      </c>
      <c r="AD2" s="61">
        <v>500</v>
      </c>
      <c r="AE2" s="61">
        <v>500</v>
      </c>
      <c r="AF2" s="61">
        <v>500</v>
      </c>
      <c r="AG2" s="61">
        <v>500</v>
      </c>
      <c r="AH2" s="61">
        <v>500</v>
      </c>
      <c r="AI2" s="61">
        <v>500</v>
      </c>
      <c r="AJ2" s="61">
        <v>500</v>
      </c>
      <c r="AK2" s="61">
        <v>500</v>
      </c>
      <c r="AL2" s="61">
        <v>500</v>
      </c>
      <c r="AM2" s="61">
        <v>500</v>
      </c>
      <c r="AN2" s="138" t="s">
        <v>371</v>
      </c>
      <c r="AO2" s="138" t="s">
        <v>371</v>
      </c>
    </row>
    <row r="3" spans="1:41">
      <c r="A3" t="s">
        <v>11</v>
      </c>
      <c r="B3" t="s">
        <v>63</v>
      </c>
      <c r="C3" s="66" t="s">
        <v>129</v>
      </c>
      <c r="D3" t="s">
        <v>62</v>
      </c>
      <c r="F3" s="42">
        <f>F2+1</f>
        <v>19</v>
      </c>
      <c r="G3" s="42" t="s">
        <v>91</v>
      </c>
      <c r="J3" t="s">
        <v>104</v>
      </c>
      <c r="M3" s="138" t="s">
        <v>324</v>
      </c>
      <c r="N3" s="42" t="s">
        <v>111</v>
      </c>
      <c r="S3" s="61">
        <f t="shared" ref="S3:AL3" si="0">S2+250</f>
        <v>750</v>
      </c>
      <c r="T3" s="61">
        <f t="shared" si="0"/>
        <v>750</v>
      </c>
      <c r="U3" s="61">
        <f t="shared" si="0"/>
        <v>750</v>
      </c>
      <c r="V3" s="61">
        <f t="shared" si="0"/>
        <v>750</v>
      </c>
      <c r="W3" s="61">
        <f t="shared" si="0"/>
        <v>750</v>
      </c>
      <c r="X3" s="61">
        <f t="shared" si="0"/>
        <v>750</v>
      </c>
      <c r="Y3" s="61">
        <f t="shared" si="0"/>
        <v>750</v>
      </c>
      <c r="Z3" s="61">
        <f t="shared" si="0"/>
        <v>750</v>
      </c>
      <c r="AA3" s="61">
        <f t="shared" si="0"/>
        <v>750</v>
      </c>
      <c r="AB3" s="61">
        <f t="shared" si="0"/>
        <v>750</v>
      </c>
      <c r="AC3" s="61">
        <f t="shared" si="0"/>
        <v>750</v>
      </c>
      <c r="AD3" s="61">
        <f t="shared" si="0"/>
        <v>750</v>
      </c>
      <c r="AE3" s="61">
        <f t="shared" si="0"/>
        <v>750</v>
      </c>
      <c r="AF3" s="61">
        <f t="shared" si="0"/>
        <v>750</v>
      </c>
      <c r="AG3" s="61">
        <f t="shared" si="0"/>
        <v>750</v>
      </c>
      <c r="AH3" s="61">
        <f t="shared" si="0"/>
        <v>750</v>
      </c>
      <c r="AI3" s="61">
        <f t="shared" si="0"/>
        <v>750</v>
      </c>
      <c r="AJ3" s="61">
        <f t="shared" si="0"/>
        <v>750</v>
      </c>
      <c r="AK3" s="61">
        <f t="shared" si="0"/>
        <v>750</v>
      </c>
      <c r="AL3" s="61">
        <f t="shared" si="0"/>
        <v>750</v>
      </c>
      <c r="AM3" s="61"/>
      <c r="AN3" s="61"/>
      <c r="AO3" s="61"/>
    </row>
    <row r="4" spans="1:41">
      <c r="A4" t="s">
        <v>12</v>
      </c>
      <c r="B4" t="s">
        <v>63</v>
      </c>
      <c r="C4" s="66" t="s">
        <v>130</v>
      </c>
      <c r="D4" t="s">
        <v>62</v>
      </c>
      <c r="F4" s="42">
        <f t="shared" ref="F4:F67" si="1">F3+1</f>
        <v>20</v>
      </c>
      <c r="G4" s="42" t="s">
        <v>91</v>
      </c>
      <c r="M4" t="s">
        <v>106</v>
      </c>
      <c r="N4" s="42" t="s">
        <v>112</v>
      </c>
      <c r="S4" s="61">
        <f t="shared" ref="S4:S12" si="2">S3+250</f>
        <v>1000</v>
      </c>
      <c r="T4" s="61">
        <f t="shared" ref="T4:W4" si="3">T3+250</f>
        <v>1000</v>
      </c>
      <c r="U4" s="61">
        <f t="shared" si="3"/>
        <v>1000</v>
      </c>
      <c r="V4" s="61">
        <f t="shared" si="3"/>
        <v>1000</v>
      </c>
      <c r="W4" s="61">
        <f t="shared" si="3"/>
        <v>1000</v>
      </c>
      <c r="X4" s="61">
        <f t="shared" ref="X4:AC4" si="4">X3+250</f>
        <v>1000</v>
      </c>
      <c r="Y4" s="61">
        <f t="shared" si="4"/>
        <v>1000</v>
      </c>
      <c r="Z4" s="61">
        <f t="shared" si="4"/>
        <v>1000</v>
      </c>
      <c r="AA4" s="61">
        <f t="shared" si="4"/>
        <v>1000</v>
      </c>
      <c r="AB4" s="61">
        <f t="shared" si="4"/>
        <v>1000</v>
      </c>
      <c r="AC4" s="61">
        <f t="shared" si="4"/>
        <v>1000</v>
      </c>
      <c r="AD4" s="61">
        <f t="shared" ref="AD4:AK4" si="5">AD3+250</f>
        <v>1000</v>
      </c>
      <c r="AE4" s="61">
        <f t="shared" si="5"/>
        <v>1000</v>
      </c>
      <c r="AF4" s="61">
        <f t="shared" si="5"/>
        <v>1000</v>
      </c>
      <c r="AG4" s="61">
        <f t="shared" si="5"/>
        <v>1000</v>
      </c>
      <c r="AH4" s="61">
        <f t="shared" si="5"/>
        <v>1000</v>
      </c>
      <c r="AI4" s="61">
        <f t="shared" si="5"/>
        <v>1000</v>
      </c>
      <c r="AJ4" s="61">
        <f t="shared" si="5"/>
        <v>1000</v>
      </c>
      <c r="AK4" s="61">
        <f t="shared" si="5"/>
        <v>1000</v>
      </c>
      <c r="AL4" s="61"/>
      <c r="AM4" s="61"/>
      <c r="AN4" s="61"/>
      <c r="AO4" s="61"/>
    </row>
    <row r="5" spans="1:41">
      <c r="A5" t="s">
        <v>13</v>
      </c>
      <c r="B5" t="s">
        <v>63</v>
      </c>
      <c r="C5" s="66" t="s">
        <v>131</v>
      </c>
      <c r="D5" t="s">
        <v>62</v>
      </c>
      <c r="F5" s="42">
        <f t="shared" si="1"/>
        <v>21</v>
      </c>
      <c r="G5" s="42" t="s">
        <v>91</v>
      </c>
      <c r="M5" t="s">
        <v>107</v>
      </c>
      <c r="N5" s="42" t="s">
        <v>113</v>
      </c>
      <c r="S5" s="61">
        <f t="shared" si="2"/>
        <v>1250</v>
      </c>
      <c r="T5" s="61">
        <f t="shared" ref="T5:W5" si="6">T4+250</f>
        <v>1250</v>
      </c>
      <c r="U5" s="61">
        <f t="shared" si="6"/>
        <v>1250</v>
      </c>
      <c r="V5" s="61">
        <f t="shared" si="6"/>
        <v>1250</v>
      </c>
      <c r="W5" s="61">
        <f t="shared" si="6"/>
        <v>1250</v>
      </c>
      <c r="X5" s="61">
        <f t="shared" ref="X5:AC5" si="7">X4+250</f>
        <v>1250</v>
      </c>
      <c r="Y5" s="61">
        <f t="shared" si="7"/>
        <v>1250</v>
      </c>
      <c r="Z5" s="61">
        <f t="shared" si="7"/>
        <v>1250</v>
      </c>
      <c r="AA5" s="61">
        <f t="shared" si="7"/>
        <v>1250</v>
      </c>
      <c r="AB5" s="61">
        <f t="shared" si="7"/>
        <v>1250</v>
      </c>
      <c r="AC5" s="61">
        <f t="shared" si="7"/>
        <v>1250</v>
      </c>
      <c r="AD5" s="61">
        <f t="shared" ref="AD5:AJ5" si="8">AD4+250</f>
        <v>1250</v>
      </c>
      <c r="AE5" s="61">
        <f t="shared" si="8"/>
        <v>1250</v>
      </c>
      <c r="AF5" s="61">
        <f t="shared" si="8"/>
        <v>1250</v>
      </c>
      <c r="AG5" s="61">
        <f t="shared" si="8"/>
        <v>1250</v>
      </c>
      <c r="AH5" s="61">
        <f t="shared" si="8"/>
        <v>1250</v>
      </c>
      <c r="AI5" s="61">
        <f t="shared" si="8"/>
        <v>1250</v>
      </c>
      <c r="AJ5" s="61">
        <f t="shared" si="8"/>
        <v>1250</v>
      </c>
      <c r="AK5" s="61"/>
      <c r="AL5" s="61"/>
      <c r="AM5" s="61"/>
      <c r="AN5" s="61"/>
      <c r="AO5" s="61"/>
    </row>
    <row r="6" spans="1:41">
      <c r="A6" t="s">
        <v>14</v>
      </c>
      <c r="B6" t="s">
        <v>63</v>
      </c>
      <c r="C6" s="66" t="s">
        <v>132</v>
      </c>
      <c r="D6" s="138" t="s">
        <v>66</v>
      </c>
      <c r="F6" s="42">
        <f t="shared" si="1"/>
        <v>22</v>
      </c>
      <c r="G6" s="42" t="s">
        <v>91</v>
      </c>
      <c r="J6" s="13" t="s">
        <v>398</v>
      </c>
      <c r="S6" s="61">
        <f t="shared" si="2"/>
        <v>1500</v>
      </c>
      <c r="T6" s="61">
        <f t="shared" ref="T6:W6" si="9">T5+250</f>
        <v>1500</v>
      </c>
      <c r="U6" s="61">
        <f t="shared" si="9"/>
        <v>1500</v>
      </c>
      <c r="V6" s="61">
        <f t="shared" si="9"/>
        <v>1500</v>
      </c>
      <c r="W6" s="61">
        <f t="shared" si="9"/>
        <v>1500</v>
      </c>
      <c r="X6" s="61">
        <f t="shared" ref="X6:AC6" si="10">X5+250</f>
        <v>1500</v>
      </c>
      <c r="Y6" s="61">
        <f t="shared" si="10"/>
        <v>1500</v>
      </c>
      <c r="Z6" s="61">
        <f t="shared" si="10"/>
        <v>1500</v>
      </c>
      <c r="AA6" s="61">
        <f t="shared" si="10"/>
        <v>1500</v>
      </c>
      <c r="AB6" s="61">
        <f t="shared" si="10"/>
        <v>1500</v>
      </c>
      <c r="AC6" s="61">
        <f t="shared" si="10"/>
        <v>1500</v>
      </c>
      <c r="AD6" s="61">
        <f t="shared" ref="AD6:AI6" si="11">AD5+250</f>
        <v>1500</v>
      </c>
      <c r="AE6" s="61">
        <f t="shared" si="11"/>
        <v>1500</v>
      </c>
      <c r="AF6" s="61">
        <f t="shared" si="11"/>
        <v>1500</v>
      </c>
      <c r="AG6" s="61">
        <f t="shared" si="11"/>
        <v>1500</v>
      </c>
      <c r="AH6" s="61">
        <f t="shared" si="11"/>
        <v>1500</v>
      </c>
      <c r="AI6" s="61">
        <f t="shared" si="11"/>
        <v>1500</v>
      </c>
      <c r="AJ6" s="61"/>
      <c r="AK6" s="61"/>
      <c r="AL6" s="61"/>
      <c r="AM6" s="61"/>
      <c r="AN6" s="61"/>
      <c r="AO6" s="61"/>
    </row>
    <row r="7" spans="1:41">
      <c r="A7" t="s">
        <v>15</v>
      </c>
      <c r="B7" t="s">
        <v>63</v>
      </c>
      <c r="C7" s="66" t="s">
        <v>40</v>
      </c>
      <c r="D7" s="261" t="s">
        <v>62</v>
      </c>
      <c r="F7" s="42">
        <f t="shared" si="1"/>
        <v>23</v>
      </c>
      <c r="G7" s="42" t="s">
        <v>91</v>
      </c>
      <c r="J7" s="13" t="s">
        <v>114</v>
      </c>
      <c r="M7" s="13" t="s">
        <v>115</v>
      </c>
      <c r="P7" s="13" t="s">
        <v>399</v>
      </c>
      <c r="S7" s="61">
        <f t="shared" si="2"/>
        <v>1750</v>
      </c>
      <c r="T7" s="61">
        <f t="shared" ref="T7:W7" si="12">T6+250</f>
        <v>1750</v>
      </c>
      <c r="U7" s="61">
        <f t="shared" si="12"/>
        <v>1750</v>
      </c>
      <c r="V7" s="61">
        <f t="shared" si="12"/>
        <v>1750</v>
      </c>
      <c r="W7" s="61">
        <f t="shared" si="12"/>
        <v>1750</v>
      </c>
      <c r="X7" s="61">
        <f t="shared" ref="X7:AC7" si="13">X6+250</f>
        <v>1750</v>
      </c>
      <c r="Y7" s="61">
        <f t="shared" si="13"/>
        <v>1750</v>
      </c>
      <c r="Z7" s="61">
        <f t="shared" si="13"/>
        <v>1750</v>
      </c>
      <c r="AA7" s="61">
        <f t="shared" si="13"/>
        <v>1750</v>
      </c>
      <c r="AB7" s="61">
        <f t="shared" si="13"/>
        <v>1750</v>
      </c>
      <c r="AC7" s="61">
        <f t="shared" si="13"/>
        <v>1750</v>
      </c>
      <c r="AD7" s="61">
        <f t="shared" ref="AD7:AH7" si="14">AD6+250</f>
        <v>1750</v>
      </c>
      <c r="AE7" s="61">
        <f t="shared" si="14"/>
        <v>1750</v>
      </c>
      <c r="AF7" s="61">
        <f t="shared" si="14"/>
        <v>1750</v>
      </c>
      <c r="AG7" s="61">
        <f t="shared" si="14"/>
        <v>1750</v>
      </c>
      <c r="AH7" s="61">
        <f t="shared" si="14"/>
        <v>1750</v>
      </c>
      <c r="AI7" s="61"/>
      <c r="AJ7" s="61"/>
      <c r="AK7" s="61"/>
      <c r="AL7" s="61"/>
      <c r="AM7" s="61"/>
      <c r="AN7" s="61"/>
      <c r="AO7" s="61"/>
    </row>
    <row r="8" spans="1:41">
      <c r="A8" t="s">
        <v>16</v>
      </c>
      <c r="B8" t="s">
        <v>61</v>
      </c>
      <c r="C8" s="66" t="s">
        <v>65</v>
      </c>
      <c r="D8" t="s">
        <v>66</v>
      </c>
      <c r="F8" s="42">
        <f t="shared" si="1"/>
        <v>24</v>
      </c>
      <c r="G8" s="42" t="s">
        <v>91</v>
      </c>
      <c r="J8" s="61">
        <v>500</v>
      </c>
      <c r="K8" s="62">
        <v>500</v>
      </c>
      <c r="L8" s="138" t="s">
        <v>373</v>
      </c>
      <c r="M8" s="42" t="s">
        <v>116</v>
      </c>
      <c r="N8" s="42">
        <v>6</v>
      </c>
      <c r="P8" s="42" t="s">
        <v>116</v>
      </c>
      <c r="S8" s="61">
        <f t="shared" si="2"/>
        <v>2000</v>
      </c>
      <c r="T8" s="61">
        <f t="shared" ref="T8:W8" si="15">T7+250</f>
        <v>2000</v>
      </c>
      <c r="U8" s="61">
        <f t="shared" si="15"/>
        <v>2000</v>
      </c>
      <c r="V8" s="61">
        <f t="shared" si="15"/>
        <v>2000</v>
      </c>
      <c r="W8" s="61">
        <f t="shared" si="15"/>
        <v>2000</v>
      </c>
      <c r="X8" s="61">
        <f t="shared" ref="X8:AC8" si="16">X7+250</f>
        <v>2000</v>
      </c>
      <c r="Y8" s="61">
        <f t="shared" si="16"/>
        <v>2000</v>
      </c>
      <c r="Z8" s="61">
        <f t="shared" si="16"/>
        <v>2000</v>
      </c>
      <c r="AA8" s="61">
        <f t="shared" si="16"/>
        <v>2000</v>
      </c>
      <c r="AB8" s="61">
        <f t="shared" si="16"/>
        <v>2000</v>
      </c>
      <c r="AC8" s="61">
        <f t="shared" si="16"/>
        <v>2000</v>
      </c>
      <c r="AD8" s="61">
        <f t="shared" ref="AD8:AG8" si="17">AD7+250</f>
        <v>2000</v>
      </c>
      <c r="AE8" s="61">
        <f t="shared" si="17"/>
        <v>2000</v>
      </c>
      <c r="AF8" s="61">
        <f t="shared" si="17"/>
        <v>2000</v>
      </c>
      <c r="AG8" s="61">
        <f t="shared" si="17"/>
        <v>2000</v>
      </c>
      <c r="AH8" s="61"/>
      <c r="AI8" s="61"/>
      <c r="AJ8" s="61"/>
      <c r="AK8" s="61"/>
      <c r="AL8" s="61"/>
      <c r="AM8" s="61"/>
      <c r="AN8" s="61"/>
      <c r="AO8" s="61"/>
    </row>
    <row r="9" spans="1:41">
      <c r="A9" t="s">
        <v>17</v>
      </c>
      <c r="B9" t="s">
        <v>61</v>
      </c>
      <c r="C9" s="66" t="s">
        <v>129</v>
      </c>
      <c r="D9" t="s">
        <v>62</v>
      </c>
      <c r="F9" s="42">
        <f t="shared" si="1"/>
        <v>25</v>
      </c>
      <c r="G9" s="42" t="s">
        <v>91</v>
      </c>
      <c r="J9" s="61">
        <f>J8+250</f>
        <v>750</v>
      </c>
      <c r="K9" s="62">
        <f>K8+250</f>
        <v>750</v>
      </c>
      <c r="L9" s="138" t="s">
        <v>374</v>
      </c>
      <c r="M9" s="42" t="s">
        <v>117</v>
      </c>
      <c r="N9" s="42">
        <v>12</v>
      </c>
      <c r="P9" s="42" t="s">
        <v>117</v>
      </c>
      <c r="S9" s="61">
        <f t="shared" si="2"/>
        <v>2250</v>
      </c>
      <c r="T9" s="61">
        <f t="shared" ref="T9:W9" si="18">T8+250</f>
        <v>2250</v>
      </c>
      <c r="U9" s="61">
        <f t="shared" si="18"/>
        <v>2250</v>
      </c>
      <c r="V9" s="61">
        <f t="shared" si="18"/>
        <v>2250</v>
      </c>
      <c r="W9" s="61">
        <f t="shared" si="18"/>
        <v>2250</v>
      </c>
      <c r="X9" s="61">
        <f t="shared" ref="X9:AC9" si="19">X8+250</f>
        <v>2250</v>
      </c>
      <c r="Y9" s="61">
        <f t="shared" si="19"/>
        <v>2250</v>
      </c>
      <c r="Z9" s="61">
        <f t="shared" si="19"/>
        <v>2250</v>
      </c>
      <c r="AA9" s="61">
        <f t="shared" si="19"/>
        <v>2250</v>
      </c>
      <c r="AB9" s="61">
        <f t="shared" si="19"/>
        <v>2250</v>
      </c>
      <c r="AC9" s="61">
        <f t="shared" si="19"/>
        <v>2250</v>
      </c>
      <c r="AD9" s="61">
        <f t="shared" ref="AD9:AF9" si="20">AD8+250</f>
        <v>2250</v>
      </c>
      <c r="AE9" s="61">
        <f t="shared" si="20"/>
        <v>2250</v>
      </c>
      <c r="AF9" s="61">
        <f t="shared" si="20"/>
        <v>2250</v>
      </c>
      <c r="AG9" s="61"/>
      <c r="AH9" s="61"/>
      <c r="AI9" s="61"/>
      <c r="AJ9" s="61"/>
      <c r="AK9" s="61"/>
      <c r="AL9" s="61"/>
      <c r="AM9" s="61"/>
      <c r="AN9" s="61"/>
      <c r="AO9" s="61"/>
    </row>
    <row r="10" spans="1:41">
      <c r="A10" t="s">
        <v>18</v>
      </c>
      <c r="B10" t="s">
        <v>61</v>
      </c>
      <c r="C10" s="66" t="s">
        <v>129</v>
      </c>
      <c r="D10" t="s">
        <v>62</v>
      </c>
      <c r="F10" s="42">
        <f t="shared" si="1"/>
        <v>26</v>
      </c>
      <c r="G10" s="42" t="s">
        <v>91</v>
      </c>
      <c r="J10" s="61">
        <f t="shared" ref="J10:J18" si="21">J9+250</f>
        <v>1000</v>
      </c>
      <c r="K10" s="62">
        <f t="shared" ref="J10:K30" si="22">K9+250</f>
        <v>1000</v>
      </c>
      <c r="L10" s="138" t="s">
        <v>375</v>
      </c>
      <c r="M10" s="42" t="s">
        <v>118</v>
      </c>
      <c r="N10" s="42">
        <v>18</v>
      </c>
      <c r="P10" s="42" t="s">
        <v>118</v>
      </c>
      <c r="S10" s="61">
        <f t="shared" si="2"/>
        <v>2500</v>
      </c>
      <c r="T10" s="61">
        <f t="shared" ref="T10:W10" si="23">T9+250</f>
        <v>2500</v>
      </c>
      <c r="U10" s="61">
        <f t="shared" si="23"/>
        <v>2500</v>
      </c>
      <c r="V10" s="61">
        <f t="shared" si="23"/>
        <v>2500</v>
      </c>
      <c r="W10" s="61">
        <f t="shared" si="23"/>
        <v>2500</v>
      </c>
      <c r="X10" s="61">
        <f t="shared" ref="X10:AC10" si="24">X9+250</f>
        <v>2500</v>
      </c>
      <c r="Y10" s="61">
        <f t="shared" si="24"/>
        <v>2500</v>
      </c>
      <c r="Z10" s="61">
        <f t="shared" si="24"/>
        <v>2500</v>
      </c>
      <c r="AA10" s="61">
        <f t="shared" si="24"/>
        <v>2500</v>
      </c>
      <c r="AB10" s="61">
        <f t="shared" si="24"/>
        <v>2500</v>
      </c>
      <c r="AC10" s="61">
        <f t="shared" si="24"/>
        <v>2500</v>
      </c>
      <c r="AD10" s="61">
        <f t="shared" ref="AD10:AE10" si="25">AD9+250</f>
        <v>2500</v>
      </c>
      <c r="AE10" s="61">
        <f t="shared" si="25"/>
        <v>2500</v>
      </c>
      <c r="AF10" s="61"/>
      <c r="AG10" s="61"/>
      <c r="AH10" s="61"/>
      <c r="AI10" s="61"/>
      <c r="AJ10" s="61"/>
      <c r="AK10" s="61"/>
      <c r="AL10" s="61"/>
      <c r="AM10" s="61"/>
      <c r="AN10" s="61"/>
      <c r="AO10" s="61"/>
    </row>
    <row r="11" spans="1:41">
      <c r="A11" t="s">
        <v>19</v>
      </c>
      <c r="B11" t="s">
        <v>61</v>
      </c>
      <c r="C11" s="66" t="s">
        <v>132</v>
      </c>
      <c r="D11" t="s">
        <v>66</v>
      </c>
      <c r="F11" s="42">
        <f t="shared" si="1"/>
        <v>27</v>
      </c>
      <c r="G11" s="42" t="s">
        <v>91</v>
      </c>
      <c r="J11" s="61">
        <f t="shared" si="21"/>
        <v>1250</v>
      </c>
      <c r="K11" s="62">
        <f t="shared" si="22"/>
        <v>1250</v>
      </c>
      <c r="L11" s="138" t="s">
        <v>376</v>
      </c>
      <c r="M11" s="42" t="s">
        <v>119</v>
      </c>
      <c r="N11" s="42">
        <v>24</v>
      </c>
      <c r="S11" s="61">
        <f t="shared" si="2"/>
        <v>2750</v>
      </c>
      <c r="T11" s="61">
        <f t="shared" ref="T11:W11" si="26">T10+250</f>
        <v>2750</v>
      </c>
      <c r="U11" s="61">
        <f t="shared" si="26"/>
        <v>2750</v>
      </c>
      <c r="V11" s="61">
        <f t="shared" si="26"/>
        <v>2750</v>
      </c>
      <c r="W11" s="61">
        <f t="shared" si="26"/>
        <v>2750</v>
      </c>
      <c r="X11" s="61">
        <f t="shared" ref="X11:AC11" si="27">X10+250</f>
        <v>2750</v>
      </c>
      <c r="Y11" s="61">
        <f t="shared" si="27"/>
        <v>2750</v>
      </c>
      <c r="Z11" s="61">
        <f t="shared" si="27"/>
        <v>2750</v>
      </c>
      <c r="AA11" s="61">
        <f t="shared" si="27"/>
        <v>2750</v>
      </c>
      <c r="AB11" s="61">
        <f t="shared" si="27"/>
        <v>2750</v>
      </c>
      <c r="AC11" s="61">
        <f t="shared" si="27"/>
        <v>2750</v>
      </c>
      <c r="AD11" s="61">
        <f t="shared" ref="AD11" si="28">AD10+250</f>
        <v>2750</v>
      </c>
      <c r="AE11" s="61"/>
      <c r="AF11" s="61"/>
      <c r="AG11" s="61"/>
      <c r="AH11" s="61"/>
      <c r="AI11" s="61"/>
      <c r="AJ11" s="61"/>
      <c r="AK11" s="61"/>
      <c r="AL11" s="61"/>
      <c r="AM11" s="61"/>
      <c r="AN11" s="61"/>
      <c r="AO11" s="61"/>
    </row>
    <row r="12" spans="1:41">
      <c r="A12" t="s">
        <v>20</v>
      </c>
      <c r="B12" t="s">
        <v>61</v>
      </c>
      <c r="C12" s="66" t="s">
        <v>129</v>
      </c>
      <c r="D12" t="s">
        <v>66</v>
      </c>
      <c r="F12" s="42">
        <f t="shared" si="1"/>
        <v>28</v>
      </c>
      <c r="G12" s="42" t="s">
        <v>91</v>
      </c>
      <c r="J12" s="61">
        <f t="shared" si="21"/>
        <v>1500</v>
      </c>
      <c r="K12" s="62">
        <f t="shared" si="22"/>
        <v>1500</v>
      </c>
      <c r="L12" s="138" t="s">
        <v>377</v>
      </c>
      <c r="S12" s="61">
        <f t="shared" si="2"/>
        <v>3000</v>
      </c>
      <c r="T12" s="61">
        <f t="shared" ref="T12:W12" si="29">T11+250</f>
        <v>3000</v>
      </c>
      <c r="U12" s="61">
        <f t="shared" si="29"/>
        <v>3000</v>
      </c>
      <c r="V12" s="61">
        <f t="shared" si="29"/>
        <v>3000</v>
      </c>
      <c r="W12" s="61">
        <f t="shared" si="29"/>
        <v>3000</v>
      </c>
      <c r="X12" s="61">
        <f t="shared" ref="X12:AC12" si="30">X11+250</f>
        <v>3000</v>
      </c>
      <c r="Y12" s="61">
        <f t="shared" si="30"/>
        <v>3000</v>
      </c>
      <c r="Z12" s="61">
        <f t="shared" si="30"/>
        <v>3000</v>
      </c>
      <c r="AA12" s="61">
        <f t="shared" si="30"/>
        <v>3000</v>
      </c>
      <c r="AB12" s="61">
        <f t="shared" si="30"/>
        <v>3000</v>
      </c>
      <c r="AC12" s="61">
        <f t="shared" si="30"/>
        <v>3000</v>
      </c>
    </row>
    <row r="13" spans="1:41">
      <c r="A13" t="s">
        <v>21</v>
      </c>
      <c r="B13" t="s">
        <v>63</v>
      </c>
      <c r="C13" s="66" t="s">
        <v>21</v>
      </c>
      <c r="D13" t="s">
        <v>62</v>
      </c>
      <c r="F13" s="42">
        <f t="shared" si="1"/>
        <v>29</v>
      </c>
      <c r="G13" s="42" t="s">
        <v>91</v>
      </c>
      <c r="J13" s="61">
        <f t="shared" si="21"/>
        <v>1750</v>
      </c>
      <c r="K13" s="62">
        <f t="shared" si="22"/>
        <v>1750</v>
      </c>
      <c r="L13" s="138" t="s">
        <v>378</v>
      </c>
      <c r="M13" s="13" t="s">
        <v>120</v>
      </c>
      <c r="S13" s="62">
        <f t="shared" ref="S13" si="31">S12+250</f>
        <v>3250</v>
      </c>
      <c r="T13" s="62">
        <f t="shared" ref="T13:W13" si="32">T12+250</f>
        <v>3250</v>
      </c>
      <c r="U13" s="62">
        <f t="shared" si="32"/>
        <v>3250</v>
      </c>
      <c r="V13" s="62">
        <f t="shared" si="32"/>
        <v>3250</v>
      </c>
      <c r="W13" s="62">
        <f t="shared" si="32"/>
        <v>3250</v>
      </c>
      <c r="X13" s="62">
        <f t="shared" ref="X13:AB13" si="33">X12+250</f>
        <v>3250</v>
      </c>
      <c r="Y13" s="62">
        <f t="shared" si="33"/>
        <v>3250</v>
      </c>
      <c r="Z13" s="62">
        <f t="shared" si="33"/>
        <v>3250</v>
      </c>
      <c r="AA13" s="62">
        <f t="shared" si="33"/>
        <v>3250</v>
      </c>
      <c r="AB13" s="62">
        <f t="shared" si="33"/>
        <v>3250</v>
      </c>
      <c r="AC13" s="62"/>
    </row>
    <row r="14" spans="1:41">
      <c r="A14" t="s">
        <v>22</v>
      </c>
      <c r="B14" t="s">
        <v>63</v>
      </c>
      <c r="C14" s="66" t="s">
        <v>129</v>
      </c>
      <c r="D14" t="s">
        <v>62</v>
      </c>
      <c r="F14" s="42">
        <f t="shared" si="1"/>
        <v>30</v>
      </c>
      <c r="G14" s="42" t="s">
        <v>92</v>
      </c>
      <c r="J14" s="61">
        <f t="shared" si="21"/>
        <v>2000</v>
      </c>
      <c r="K14" s="62">
        <f t="shared" si="22"/>
        <v>2000</v>
      </c>
      <c r="L14" s="138" t="s">
        <v>379</v>
      </c>
      <c r="M14" s="42" t="s">
        <v>121</v>
      </c>
      <c r="N14" s="42">
        <v>0.09</v>
      </c>
      <c r="O14">
        <v>8.3330000000000001E-2</v>
      </c>
      <c r="S14" s="62">
        <f t="shared" ref="S14" si="34">S13+250</f>
        <v>3500</v>
      </c>
      <c r="T14" s="62">
        <f t="shared" ref="T14:W14" si="35">T13+250</f>
        <v>3500</v>
      </c>
      <c r="U14" s="62">
        <f t="shared" si="35"/>
        <v>3500</v>
      </c>
      <c r="V14" s="62">
        <f t="shared" si="35"/>
        <v>3500</v>
      </c>
      <c r="W14" s="62">
        <f t="shared" si="35"/>
        <v>3500</v>
      </c>
      <c r="X14" s="62">
        <f t="shared" ref="X14:AA14" si="36">X13+250</f>
        <v>3500</v>
      </c>
      <c r="Y14" s="62">
        <f t="shared" si="36"/>
        <v>3500</v>
      </c>
      <c r="Z14" s="62">
        <f t="shared" si="36"/>
        <v>3500</v>
      </c>
      <c r="AA14" s="62">
        <f t="shared" si="36"/>
        <v>3500</v>
      </c>
      <c r="AB14" s="62"/>
      <c r="AC14" s="62"/>
    </row>
    <row r="15" spans="1:41">
      <c r="A15" t="s">
        <v>23</v>
      </c>
      <c r="B15" t="s">
        <v>61</v>
      </c>
      <c r="C15" s="66" t="s">
        <v>129</v>
      </c>
      <c r="D15" t="s">
        <v>62</v>
      </c>
      <c r="F15" s="42">
        <f t="shared" si="1"/>
        <v>31</v>
      </c>
      <c r="G15" s="42" t="s">
        <v>92</v>
      </c>
      <c r="J15" s="61">
        <f t="shared" si="21"/>
        <v>2250</v>
      </c>
      <c r="K15" s="62">
        <f t="shared" si="22"/>
        <v>2250</v>
      </c>
      <c r="L15" s="138" t="s">
        <v>380</v>
      </c>
      <c r="M15" s="42" t="s">
        <v>122</v>
      </c>
      <c r="N15" s="42">
        <v>0.26500000000000001</v>
      </c>
      <c r="O15">
        <v>0.25</v>
      </c>
      <c r="S15" s="62">
        <f t="shared" ref="S15" si="37">S14+250</f>
        <v>3750</v>
      </c>
      <c r="T15" s="62">
        <f t="shared" ref="T15:W15" si="38">T14+250</f>
        <v>3750</v>
      </c>
      <c r="U15" s="62">
        <f t="shared" si="38"/>
        <v>3750</v>
      </c>
      <c r="V15" s="62">
        <f t="shared" si="38"/>
        <v>3750</v>
      </c>
      <c r="W15" s="62">
        <f t="shared" si="38"/>
        <v>3750</v>
      </c>
      <c r="X15" s="62">
        <f t="shared" ref="X15:Z15" si="39">X14+250</f>
        <v>3750</v>
      </c>
      <c r="Y15" s="62">
        <f t="shared" si="39"/>
        <v>3750</v>
      </c>
      <c r="Z15" s="62">
        <f t="shared" si="39"/>
        <v>3750</v>
      </c>
      <c r="AA15" s="62"/>
      <c r="AB15" s="62"/>
      <c r="AC15" s="62"/>
    </row>
    <row r="16" spans="1:41">
      <c r="A16" t="s">
        <v>24</v>
      </c>
      <c r="B16" t="s">
        <v>61</v>
      </c>
      <c r="C16" s="66" t="s">
        <v>24</v>
      </c>
      <c r="D16" t="s">
        <v>62</v>
      </c>
      <c r="F16" s="42">
        <f t="shared" si="1"/>
        <v>32</v>
      </c>
      <c r="G16" s="42" t="s">
        <v>92</v>
      </c>
      <c r="J16" s="61">
        <f t="shared" si="21"/>
        <v>2500</v>
      </c>
      <c r="K16" s="62">
        <f t="shared" si="22"/>
        <v>2500</v>
      </c>
      <c r="L16" s="138" t="s">
        <v>381</v>
      </c>
      <c r="M16" s="42" t="s">
        <v>123</v>
      </c>
      <c r="N16" s="42">
        <v>0.52</v>
      </c>
      <c r="O16">
        <v>0.5</v>
      </c>
      <c r="S16" s="62">
        <f t="shared" ref="S16" si="40">S15+250</f>
        <v>4000</v>
      </c>
      <c r="T16" s="62">
        <f t="shared" ref="T16:W16" si="41">T15+250</f>
        <v>4000</v>
      </c>
      <c r="U16" s="62">
        <f t="shared" si="41"/>
        <v>4000</v>
      </c>
      <c r="V16" s="62">
        <f t="shared" si="41"/>
        <v>4000</v>
      </c>
      <c r="W16" s="62">
        <f t="shared" si="41"/>
        <v>4000</v>
      </c>
      <c r="X16" s="62">
        <f t="shared" ref="X16:Y16" si="42">X15+250</f>
        <v>4000</v>
      </c>
      <c r="Y16" s="62">
        <f t="shared" si="42"/>
        <v>4000</v>
      </c>
      <c r="Z16" s="62"/>
      <c r="AA16" s="62"/>
      <c r="AB16" s="62"/>
      <c r="AC16" s="62"/>
    </row>
    <row r="17" spans="1:29">
      <c r="A17" t="s">
        <v>25</v>
      </c>
      <c r="B17" t="s">
        <v>61</v>
      </c>
      <c r="C17" s="66" t="s">
        <v>129</v>
      </c>
      <c r="D17" t="s">
        <v>62</v>
      </c>
      <c r="F17" s="42">
        <f t="shared" si="1"/>
        <v>33</v>
      </c>
      <c r="G17" s="42" t="s">
        <v>92</v>
      </c>
      <c r="J17" s="61">
        <f t="shared" si="21"/>
        <v>2750</v>
      </c>
      <c r="K17" s="62">
        <f t="shared" si="22"/>
        <v>2750</v>
      </c>
      <c r="L17" s="138" t="s">
        <v>382</v>
      </c>
      <c r="M17" s="42" t="s">
        <v>124</v>
      </c>
      <c r="N17" s="42">
        <v>1</v>
      </c>
      <c r="O17">
        <v>1</v>
      </c>
      <c r="S17" s="62">
        <f t="shared" ref="S17" si="43">S16+250</f>
        <v>4250</v>
      </c>
      <c r="T17" s="62">
        <f t="shared" ref="T17:W17" si="44">T16+250</f>
        <v>4250</v>
      </c>
      <c r="U17" s="62">
        <f t="shared" si="44"/>
        <v>4250</v>
      </c>
      <c r="V17" s="62">
        <f t="shared" si="44"/>
        <v>4250</v>
      </c>
      <c r="W17" s="62">
        <f t="shared" si="44"/>
        <v>4250</v>
      </c>
      <c r="X17" s="62">
        <f t="shared" ref="X17" si="45">X16+250</f>
        <v>4250</v>
      </c>
      <c r="Y17" s="62"/>
      <c r="Z17" s="62"/>
      <c r="AA17" s="62"/>
      <c r="AB17" s="62"/>
      <c r="AC17" s="62"/>
    </row>
    <row r="18" spans="1:29">
      <c r="A18" t="s">
        <v>26</v>
      </c>
      <c r="B18" t="s">
        <v>63</v>
      </c>
      <c r="C18" s="66" t="s">
        <v>26</v>
      </c>
      <c r="D18" t="s">
        <v>62</v>
      </c>
      <c r="F18" s="42">
        <f t="shared" si="1"/>
        <v>34</v>
      </c>
      <c r="G18" s="42" t="s">
        <v>92</v>
      </c>
      <c r="J18" s="61">
        <f t="shared" si="21"/>
        <v>3000</v>
      </c>
      <c r="K18" s="62">
        <f t="shared" si="22"/>
        <v>3000</v>
      </c>
      <c r="L18" s="138" t="s">
        <v>383</v>
      </c>
      <c r="S18" s="62">
        <f t="shared" ref="S18" si="46">S17+250</f>
        <v>4500</v>
      </c>
      <c r="T18" s="62">
        <f t="shared" ref="T18:W18" si="47">T17+250</f>
        <v>4500</v>
      </c>
      <c r="U18" s="62">
        <f t="shared" si="47"/>
        <v>4500</v>
      </c>
      <c r="V18" s="62">
        <f t="shared" si="47"/>
        <v>4500</v>
      </c>
      <c r="W18" s="62">
        <f t="shared" si="47"/>
        <v>4500</v>
      </c>
    </row>
    <row r="19" spans="1:29">
      <c r="A19" t="s">
        <v>27</v>
      </c>
      <c r="B19" t="s">
        <v>61</v>
      </c>
      <c r="C19" s="167" t="s">
        <v>130</v>
      </c>
      <c r="D19" t="s">
        <v>62</v>
      </c>
      <c r="F19" s="42">
        <f t="shared" si="1"/>
        <v>35</v>
      </c>
      <c r="G19" s="42" t="s">
        <v>92</v>
      </c>
      <c r="J19" s="62">
        <f t="shared" si="22"/>
        <v>3250</v>
      </c>
      <c r="K19" s="62">
        <f t="shared" si="22"/>
        <v>3250</v>
      </c>
      <c r="L19" s="138" t="s">
        <v>384</v>
      </c>
      <c r="S19" s="62">
        <f t="shared" ref="S19" si="48">S18+250</f>
        <v>4750</v>
      </c>
      <c r="T19" s="62">
        <f t="shared" ref="T19:V19" si="49">T18+250</f>
        <v>4750</v>
      </c>
      <c r="U19" s="62">
        <f t="shared" si="49"/>
        <v>4750</v>
      </c>
      <c r="V19" s="62">
        <f t="shared" si="49"/>
        <v>4750</v>
      </c>
      <c r="W19" s="62"/>
    </row>
    <row r="20" spans="1:29">
      <c r="A20" t="s">
        <v>28</v>
      </c>
      <c r="B20" t="s">
        <v>63</v>
      </c>
      <c r="C20" s="66" t="s">
        <v>28</v>
      </c>
      <c r="D20" s="138" t="s">
        <v>64</v>
      </c>
      <c r="F20" s="42">
        <f t="shared" si="1"/>
        <v>36</v>
      </c>
      <c r="G20" s="42" t="s">
        <v>92</v>
      </c>
      <c r="J20" s="62">
        <f t="shared" si="22"/>
        <v>3500</v>
      </c>
      <c r="K20" s="62">
        <f t="shared" si="22"/>
        <v>3500</v>
      </c>
      <c r="L20" s="138" t="s">
        <v>385</v>
      </c>
      <c r="M20" s="13" t="s">
        <v>127</v>
      </c>
      <c r="S20" s="62">
        <f t="shared" ref="S20" si="50">S19+250</f>
        <v>5000</v>
      </c>
      <c r="T20" s="62">
        <f t="shared" ref="T20:U20" si="51">T19+250</f>
        <v>5000</v>
      </c>
      <c r="U20" s="62">
        <f t="shared" si="51"/>
        <v>5000</v>
      </c>
      <c r="V20" s="62"/>
      <c r="W20" s="62"/>
    </row>
    <row r="21" spans="1:29">
      <c r="A21" t="s">
        <v>29</v>
      </c>
      <c r="B21" t="s">
        <v>63</v>
      </c>
      <c r="C21" s="66" t="s">
        <v>130</v>
      </c>
      <c r="D21" t="s">
        <v>62</v>
      </c>
      <c r="F21" s="42">
        <f t="shared" si="1"/>
        <v>37</v>
      </c>
      <c r="G21" s="42" t="s">
        <v>92</v>
      </c>
      <c r="J21" s="62">
        <f t="shared" si="22"/>
        <v>3750</v>
      </c>
      <c r="K21" s="62">
        <f t="shared" si="22"/>
        <v>3750</v>
      </c>
      <c r="L21" s="138" t="s">
        <v>386</v>
      </c>
      <c r="M21" s="42">
        <v>1</v>
      </c>
      <c r="N21" s="42">
        <v>1</v>
      </c>
      <c r="S21" s="62">
        <f t="shared" ref="S21" si="52">S20+250</f>
        <v>5250</v>
      </c>
      <c r="T21" s="62">
        <f t="shared" ref="T21" si="53">T20+250</f>
        <v>5250</v>
      </c>
      <c r="U21" s="62"/>
      <c r="V21" s="62"/>
      <c r="W21" s="173"/>
    </row>
    <row r="22" spans="1:29">
      <c r="A22" t="s">
        <v>30</v>
      </c>
      <c r="B22" t="s">
        <v>61</v>
      </c>
      <c r="C22" s="167" t="s">
        <v>30</v>
      </c>
      <c r="D22" t="s">
        <v>62</v>
      </c>
      <c r="F22" s="42">
        <f t="shared" si="1"/>
        <v>38</v>
      </c>
      <c r="G22" s="42" t="s">
        <v>92</v>
      </c>
      <c r="J22" s="62">
        <f t="shared" si="22"/>
        <v>4000</v>
      </c>
      <c r="K22" s="62">
        <f t="shared" si="22"/>
        <v>4000</v>
      </c>
      <c r="L22" s="138" t="s">
        <v>387</v>
      </c>
      <c r="M22" s="42">
        <v>2</v>
      </c>
      <c r="N22" s="42">
        <v>2</v>
      </c>
      <c r="S22" s="62">
        <f t="shared" ref="S22" si="54">S21+250</f>
        <v>5500</v>
      </c>
    </row>
    <row r="23" spans="1:29">
      <c r="A23" t="s">
        <v>31</v>
      </c>
      <c r="B23" t="s">
        <v>61</v>
      </c>
      <c r="C23" s="66" t="s">
        <v>65</v>
      </c>
      <c r="D23" t="s">
        <v>66</v>
      </c>
      <c r="F23" s="42">
        <f t="shared" si="1"/>
        <v>39</v>
      </c>
      <c r="G23" s="42" t="s">
        <v>92</v>
      </c>
      <c r="J23" s="62">
        <f t="shared" si="22"/>
        <v>4250</v>
      </c>
      <c r="K23" s="62">
        <f t="shared" si="22"/>
        <v>4250</v>
      </c>
      <c r="L23" s="138" t="s">
        <v>388</v>
      </c>
      <c r="M23" s="42">
        <v>3</v>
      </c>
      <c r="N23" s="42">
        <v>3</v>
      </c>
      <c r="S23" s="166"/>
    </row>
    <row r="24" spans="1:29">
      <c r="A24" t="s">
        <v>32</v>
      </c>
      <c r="B24" t="s">
        <v>63</v>
      </c>
      <c r="C24" s="66" t="s">
        <v>131</v>
      </c>
      <c r="D24" t="s">
        <v>62</v>
      </c>
      <c r="F24" s="42">
        <f t="shared" si="1"/>
        <v>40</v>
      </c>
      <c r="G24" s="42" t="s">
        <v>93</v>
      </c>
      <c r="J24" s="62">
        <f t="shared" si="22"/>
        <v>4500</v>
      </c>
      <c r="K24" s="62">
        <f t="shared" si="22"/>
        <v>4500</v>
      </c>
      <c r="L24" s="138" t="s">
        <v>389</v>
      </c>
      <c r="M24" s="42">
        <v>4</v>
      </c>
      <c r="N24" s="42">
        <v>4</v>
      </c>
      <c r="R24" s="61"/>
      <c r="S24" s="166"/>
    </row>
    <row r="25" spans="1:29">
      <c r="A25" t="s">
        <v>33</v>
      </c>
      <c r="B25" t="s">
        <v>61</v>
      </c>
      <c r="C25" s="66" t="s">
        <v>33</v>
      </c>
      <c r="D25" t="s">
        <v>62</v>
      </c>
      <c r="F25" s="42">
        <f t="shared" si="1"/>
        <v>41</v>
      </c>
      <c r="G25" s="42" t="s">
        <v>93</v>
      </c>
      <c r="J25" s="62">
        <f t="shared" si="22"/>
        <v>4750</v>
      </c>
      <c r="K25" s="62">
        <f t="shared" si="22"/>
        <v>4750</v>
      </c>
      <c r="L25" s="138" t="s">
        <v>390</v>
      </c>
      <c r="M25" s="42">
        <v>5</v>
      </c>
      <c r="N25" s="42">
        <v>5</v>
      </c>
    </row>
    <row r="26" spans="1:29">
      <c r="A26" t="s">
        <v>34</v>
      </c>
      <c r="B26" t="s">
        <v>61</v>
      </c>
      <c r="C26" s="66" t="s">
        <v>129</v>
      </c>
      <c r="D26" t="s">
        <v>62</v>
      </c>
      <c r="F26" s="42">
        <f t="shared" si="1"/>
        <v>42</v>
      </c>
      <c r="G26" s="42" t="s">
        <v>93</v>
      </c>
      <c r="J26" s="62">
        <f t="shared" si="22"/>
        <v>5000</v>
      </c>
      <c r="K26" s="62">
        <f t="shared" si="22"/>
        <v>5000</v>
      </c>
      <c r="L26" s="138" t="s">
        <v>391</v>
      </c>
    </row>
    <row r="27" spans="1:29">
      <c r="A27" t="s">
        <v>35</v>
      </c>
      <c r="B27" t="s">
        <v>61</v>
      </c>
      <c r="C27" s="66" t="s">
        <v>129</v>
      </c>
      <c r="D27" t="s">
        <v>62</v>
      </c>
      <c r="F27" s="42">
        <f t="shared" si="1"/>
        <v>43</v>
      </c>
      <c r="G27" s="42" t="s">
        <v>93</v>
      </c>
      <c r="J27" s="62">
        <f t="shared" si="22"/>
        <v>5250</v>
      </c>
      <c r="K27" s="62">
        <f t="shared" si="22"/>
        <v>5250</v>
      </c>
      <c r="L27" s="138" t="s">
        <v>392</v>
      </c>
      <c r="M27" s="13" t="s">
        <v>182</v>
      </c>
    </row>
    <row r="28" spans="1:29">
      <c r="A28" t="s">
        <v>36</v>
      </c>
      <c r="B28" t="s">
        <v>63</v>
      </c>
      <c r="C28" s="66" t="s">
        <v>129</v>
      </c>
      <c r="D28" t="s">
        <v>62</v>
      </c>
      <c r="F28" s="42">
        <f t="shared" si="1"/>
        <v>44</v>
      </c>
      <c r="G28" s="42" t="s">
        <v>93</v>
      </c>
      <c r="J28" s="62">
        <f t="shared" si="22"/>
        <v>5500</v>
      </c>
      <c r="K28" s="62">
        <f t="shared" si="22"/>
        <v>5500</v>
      </c>
      <c r="L28" s="138" t="s">
        <v>393</v>
      </c>
      <c r="M28" s="42" t="s">
        <v>110</v>
      </c>
      <c r="N28" s="42">
        <v>1.1000000000000001</v>
      </c>
    </row>
    <row r="29" spans="1:29">
      <c r="A29" t="s">
        <v>37</v>
      </c>
      <c r="B29" t="s">
        <v>63</v>
      </c>
      <c r="C29" s="66" t="s">
        <v>129</v>
      </c>
      <c r="D29" t="s">
        <v>62</v>
      </c>
      <c r="F29" s="42">
        <f t="shared" si="1"/>
        <v>45</v>
      </c>
      <c r="G29" s="42" t="s">
        <v>93</v>
      </c>
      <c r="J29" s="166" t="s">
        <v>370</v>
      </c>
      <c r="K29" s="62">
        <f t="shared" si="22"/>
        <v>5750</v>
      </c>
      <c r="L29" s="138" t="s">
        <v>394</v>
      </c>
      <c r="M29" s="42" t="s">
        <v>91</v>
      </c>
      <c r="N29" s="42">
        <v>1.1000000000000001</v>
      </c>
    </row>
    <row r="30" spans="1:29">
      <c r="A30" t="s">
        <v>38</v>
      </c>
      <c r="B30" t="s">
        <v>63</v>
      </c>
      <c r="C30" s="66" t="s">
        <v>129</v>
      </c>
      <c r="D30" t="s">
        <v>62</v>
      </c>
      <c r="F30" s="42">
        <f t="shared" si="1"/>
        <v>46</v>
      </c>
      <c r="G30" s="42" t="s">
        <v>93</v>
      </c>
      <c r="J30" s="166" t="s">
        <v>322</v>
      </c>
      <c r="K30" s="62">
        <f t="shared" si="22"/>
        <v>6000</v>
      </c>
      <c r="L30" s="138" t="s">
        <v>395</v>
      </c>
      <c r="M30" s="42" t="s">
        <v>92</v>
      </c>
      <c r="N30" s="42">
        <v>1.1000000000000001</v>
      </c>
    </row>
    <row r="31" spans="1:29">
      <c r="A31" t="s">
        <v>39</v>
      </c>
      <c r="B31" t="s">
        <v>63</v>
      </c>
      <c r="C31" s="66" t="s">
        <v>132</v>
      </c>
      <c r="D31" t="s">
        <v>66</v>
      </c>
      <c r="F31" s="42">
        <f t="shared" si="1"/>
        <v>47</v>
      </c>
      <c r="G31" s="42" t="s">
        <v>93</v>
      </c>
      <c r="M31" s="42" t="s">
        <v>93</v>
      </c>
      <c r="N31" s="42">
        <v>1.1499999999999999</v>
      </c>
    </row>
    <row r="32" spans="1:29">
      <c r="A32" t="s">
        <v>40</v>
      </c>
      <c r="B32" t="s">
        <v>61</v>
      </c>
      <c r="C32" s="167" t="s">
        <v>40</v>
      </c>
      <c r="D32" t="s">
        <v>62</v>
      </c>
      <c r="F32" s="42">
        <f t="shared" si="1"/>
        <v>48</v>
      </c>
      <c r="G32" s="42" t="s">
        <v>93</v>
      </c>
      <c r="M32" s="42" t="s">
        <v>94</v>
      </c>
      <c r="N32" s="42">
        <v>1.1499999999999999</v>
      </c>
    </row>
    <row r="33" spans="1:14">
      <c r="A33" t="s">
        <v>41</v>
      </c>
      <c r="B33" t="s">
        <v>63</v>
      </c>
      <c r="C33" s="66" t="s">
        <v>129</v>
      </c>
      <c r="D33" t="s">
        <v>62</v>
      </c>
      <c r="F33" s="42">
        <f t="shared" si="1"/>
        <v>49</v>
      </c>
      <c r="G33" s="42" t="s">
        <v>93</v>
      </c>
      <c r="J33" s="13" t="s">
        <v>329</v>
      </c>
      <c r="M33" s="42" t="s">
        <v>95</v>
      </c>
      <c r="N33" s="42">
        <v>1.2</v>
      </c>
    </row>
    <row r="34" spans="1:14">
      <c r="A34" t="s">
        <v>42</v>
      </c>
      <c r="B34" t="s">
        <v>63</v>
      </c>
      <c r="C34" s="66" t="s">
        <v>65</v>
      </c>
      <c r="D34" t="s">
        <v>66</v>
      </c>
      <c r="F34" s="42">
        <f t="shared" si="1"/>
        <v>50</v>
      </c>
      <c r="G34" s="42" t="s">
        <v>94</v>
      </c>
      <c r="J34" s="138" t="s">
        <v>371</v>
      </c>
      <c r="K34" s="171">
        <v>0</v>
      </c>
      <c r="M34" s="42" t="s">
        <v>96</v>
      </c>
      <c r="N34" s="42">
        <v>1.25</v>
      </c>
    </row>
    <row r="35" spans="1:14">
      <c r="A35" t="s">
        <v>43</v>
      </c>
      <c r="B35" t="s">
        <v>61</v>
      </c>
      <c r="C35" s="66" t="s">
        <v>131</v>
      </c>
      <c r="D35" t="s">
        <v>62</v>
      </c>
      <c r="F35" s="42">
        <f t="shared" si="1"/>
        <v>51</v>
      </c>
      <c r="G35" s="42" t="s">
        <v>94</v>
      </c>
      <c r="J35" s="61">
        <v>500</v>
      </c>
      <c r="K35" s="62">
        <v>500</v>
      </c>
      <c r="M35" s="42" t="s">
        <v>97</v>
      </c>
      <c r="N35" s="42">
        <v>1.25</v>
      </c>
    </row>
    <row r="36" spans="1:14">
      <c r="A36" t="s">
        <v>44</v>
      </c>
      <c r="B36" t="s">
        <v>61</v>
      </c>
      <c r="C36" s="66" t="s">
        <v>131</v>
      </c>
      <c r="D36" t="s">
        <v>62</v>
      </c>
      <c r="F36" s="42">
        <f t="shared" si="1"/>
        <v>52</v>
      </c>
      <c r="G36" s="42" t="s">
        <v>94</v>
      </c>
      <c r="J36" s="61">
        <f>J35+250</f>
        <v>750</v>
      </c>
      <c r="K36" s="62">
        <f>K35+250</f>
        <v>750</v>
      </c>
      <c r="M36" s="42" t="s">
        <v>98</v>
      </c>
      <c r="N36" s="42">
        <v>0</v>
      </c>
    </row>
    <row r="37" spans="1:14">
      <c r="A37" t="s">
        <v>45</v>
      </c>
      <c r="B37" t="s">
        <v>61</v>
      </c>
      <c r="C37" s="167" t="s">
        <v>45</v>
      </c>
      <c r="D37" s="138" t="s">
        <v>64</v>
      </c>
      <c r="F37" s="42">
        <f t="shared" si="1"/>
        <v>53</v>
      </c>
      <c r="G37" s="42" t="s">
        <v>94</v>
      </c>
      <c r="J37" s="61">
        <f t="shared" ref="J37:K45" si="55">J36+250</f>
        <v>1000</v>
      </c>
      <c r="K37" s="62">
        <f t="shared" si="55"/>
        <v>1000</v>
      </c>
      <c r="M37" s="42" t="s">
        <v>99</v>
      </c>
      <c r="N37" s="42">
        <v>0</v>
      </c>
    </row>
    <row r="38" spans="1:14">
      <c r="A38" t="s">
        <v>46</v>
      </c>
      <c r="B38" t="s">
        <v>63</v>
      </c>
      <c r="C38" s="66" t="s">
        <v>129</v>
      </c>
      <c r="D38" t="s">
        <v>62</v>
      </c>
      <c r="F38" s="42">
        <f t="shared" si="1"/>
        <v>54</v>
      </c>
      <c r="G38" s="42" t="s">
        <v>94</v>
      </c>
      <c r="J38" s="61">
        <f t="shared" si="55"/>
        <v>1250</v>
      </c>
      <c r="K38" s="62">
        <f t="shared" si="55"/>
        <v>1250</v>
      </c>
      <c r="M38" s="42" t="s">
        <v>100</v>
      </c>
      <c r="N38" s="42">
        <v>0</v>
      </c>
    </row>
    <row r="39" spans="1:14">
      <c r="A39" t="s">
        <v>47</v>
      </c>
      <c r="B39" t="s">
        <v>63</v>
      </c>
      <c r="C39" s="66" t="s">
        <v>129</v>
      </c>
      <c r="D39" t="s">
        <v>62</v>
      </c>
      <c r="F39" s="42">
        <f t="shared" si="1"/>
        <v>55</v>
      </c>
      <c r="G39" s="42" t="s">
        <v>95</v>
      </c>
      <c r="J39" s="61">
        <f t="shared" si="55"/>
        <v>1500</v>
      </c>
      <c r="K39" s="62">
        <f t="shared" si="55"/>
        <v>1500</v>
      </c>
    </row>
    <row r="40" spans="1:14">
      <c r="A40" t="s">
        <v>48</v>
      </c>
      <c r="B40" t="s">
        <v>61</v>
      </c>
      <c r="C40" s="66" t="s">
        <v>129</v>
      </c>
      <c r="D40" s="138" t="s">
        <v>66</v>
      </c>
      <c r="F40" s="42">
        <f t="shared" si="1"/>
        <v>56</v>
      </c>
      <c r="G40" s="42" t="s">
        <v>95</v>
      </c>
      <c r="J40" s="61">
        <f t="shared" si="55"/>
        <v>1750</v>
      </c>
      <c r="K40" s="62">
        <f t="shared" si="55"/>
        <v>1750</v>
      </c>
    </row>
    <row r="41" spans="1:14">
      <c r="A41" t="s">
        <v>49</v>
      </c>
      <c r="B41" t="s">
        <v>61</v>
      </c>
      <c r="C41" s="66" t="s">
        <v>129</v>
      </c>
      <c r="D41" s="138" t="s">
        <v>66</v>
      </c>
      <c r="F41" s="42">
        <f t="shared" si="1"/>
        <v>57</v>
      </c>
      <c r="G41" s="42" t="s">
        <v>95</v>
      </c>
      <c r="J41" s="61">
        <f t="shared" si="55"/>
        <v>2000</v>
      </c>
      <c r="K41" s="62">
        <f t="shared" si="55"/>
        <v>2000</v>
      </c>
      <c r="M41" s="13" t="s">
        <v>260</v>
      </c>
    </row>
    <row r="42" spans="1:14">
      <c r="A42" t="s">
        <v>50</v>
      </c>
      <c r="B42" t="s">
        <v>61</v>
      </c>
      <c r="C42" s="66" t="s">
        <v>131</v>
      </c>
      <c r="D42" t="s">
        <v>62</v>
      </c>
      <c r="F42" s="42">
        <f t="shared" si="1"/>
        <v>58</v>
      </c>
      <c r="G42" s="42" t="s">
        <v>95</v>
      </c>
      <c r="J42" s="61">
        <f t="shared" si="55"/>
        <v>2250</v>
      </c>
      <c r="K42" s="62">
        <f t="shared" si="55"/>
        <v>2250</v>
      </c>
      <c r="M42" s="42" t="s">
        <v>110</v>
      </c>
      <c r="N42" s="42">
        <v>1.65</v>
      </c>
    </row>
    <row r="43" spans="1:14">
      <c r="A43" t="s">
        <v>51</v>
      </c>
      <c r="B43" t="s">
        <v>61</v>
      </c>
      <c r="C43" s="66" t="s">
        <v>51</v>
      </c>
      <c r="D43" t="s">
        <v>62</v>
      </c>
      <c r="F43" s="42">
        <f t="shared" si="1"/>
        <v>59</v>
      </c>
      <c r="G43" s="42" t="s">
        <v>95</v>
      </c>
      <c r="J43" s="61">
        <f t="shared" si="55"/>
        <v>2500</v>
      </c>
      <c r="K43" s="62">
        <f t="shared" si="55"/>
        <v>2500</v>
      </c>
      <c r="M43" s="42" t="s">
        <v>91</v>
      </c>
      <c r="N43" s="42">
        <v>1.65</v>
      </c>
    </row>
    <row r="44" spans="1:14">
      <c r="A44" t="s">
        <v>52</v>
      </c>
      <c r="B44" t="s">
        <v>61</v>
      </c>
      <c r="C44" s="66" t="s">
        <v>129</v>
      </c>
      <c r="D44" t="s">
        <v>62</v>
      </c>
      <c r="F44" s="42">
        <f t="shared" si="1"/>
        <v>60</v>
      </c>
      <c r="G44" s="42" t="s">
        <v>96</v>
      </c>
      <c r="J44" s="61">
        <f t="shared" si="55"/>
        <v>2750</v>
      </c>
      <c r="K44" s="62">
        <f t="shared" si="55"/>
        <v>2750</v>
      </c>
      <c r="M44" s="42" t="s">
        <v>92</v>
      </c>
      <c r="N44" s="42">
        <v>1.65</v>
      </c>
    </row>
    <row r="45" spans="1:14">
      <c r="A45" t="s">
        <v>53</v>
      </c>
      <c r="B45" t="s">
        <v>63</v>
      </c>
      <c r="C45" s="66" t="s">
        <v>129</v>
      </c>
      <c r="D45" t="s">
        <v>62</v>
      </c>
      <c r="F45" s="42">
        <f t="shared" si="1"/>
        <v>61</v>
      </c>
      <c r="G45" s="42" t="s">
        <v>96</v>
      </c>
      <c r="J45" s="61">
        <f t="shared" si="55"/>
        <v>3000</v>
      </c>
      <c r="K45" s="62">
        <f t="shared" si="55"/>
        <v>3000</v>
      </c>
      <c r="M45" s="42" t="s">
        <v>261</v>
      </c>
      <c r="N45" s="42">
        <v>1.65</v>
      </c>
    </row>
    <row r="46" spans="1:14">
      <c r="A46" t="s">
        <v>54</v>
      </c>
      <c r="B46" t="s">
        <v>63</v>
      </c>
      <c r="C46" s="66" t="s">
        <v>65</v>
      </c>
      <c r="D46" t="s">
        <v>66</v>
      </c>
      <c r="F46" s="42">
        <f t="shared" si="1"/>
        <v>62</v>
      </c>
      <c r="G46" s="42" t="s">
        <v>96</v>
      </c>
      <c r="J46" s="62">
        <f t="shared" ref="J46:K46" si="56">J45+250</f>
        <v>3250</v>
      </c>
      <c r="K46" s="62">
        <f t="shared" si="56"/>
        <v>3250</v>
      </c>
      <c r="M46" s="42" t="s">
        <v>262</v>
      </c>
      <c r="N46" s="42">
        <v>1.85</v>
      </c>
    </row>
    <row r="47" spans="1:14">
      <c r="A47" t="s">
        <v>55</v>
      </c>
      <c r="B47" t="s">
        <v>63</v>
      </c>
      <c r="C47" s="66" t="s">
        <v>131</v>
      </c>
      <c r="D47" t="s">
        <v>66</v>
      </c>
      <c r="F47" s="42">
        <f t="shared" si="1"/>
        <v>63</v>
      </c>
      <c r="G47" s="42" t="s">
        <v>96</v>
      </c>
      <c r="J47" s="62">
        <f t="shared" ref="J47:K47" si="57">J46+250</f>
        <v>3500</v>
      </c>
      <c r="K47" s="62">
        <f t="shared" si="57"/>
        <v>3500</v>
      </c>
      <c r="M47" s="42" t="s">
        <v>94</v>
      </c>
      <c r="N47" s="42">
        <v>2.98</v>
      </c>
    </row>
    <row r="48" spans="1:14">
      <c r="A48" t="s">
        <v>56</v>
      </c>
      <c r="B48" t="s">
        <v>61</v>
      </c>
      <c r="C48" s="66" t="s">
        <v>129</v>
      </c>
      <c r="D48" t="s">
        <v>66</v>
      </c>
      <c r="F48" s="42">
        <f t="shared" si="1"/>
        <v>64</v>
      </c>
      <c r="G48" s="42" t="s">
        <v>96</v>
      </c>
      <c r="J48" s="62">
        <f t="shared" ref="J48:K48" si="58">J47+250</f>
        <v>3750</v>
      </c>
      <c r="K48" s="62">
        <f t="shared" si="58"/>
        <v>3750</v>
      </c>
      <c r="M48" s="42" t="s">
        <v>95</v>
      </c>
      <c r="N48" s="42">
        <v>0</v>
      </c>
    </row>
    <row r="49" spans="1:14">
      <c r="A49" t="s">
        <v>57</v>
      </c>
      <c r="B49" t="s">
        <v>63</v>
      </c>
      <c r="C49" s="66" t="s">
        <v>40</v>
      </c>
      <c r="D49" s="138" t="s">
        <v>62</v>
      </c>
      <c r="F49" s="42">
        <f t="shared" si="1"/>
        <v>65</v>
      </c>
      <c r="G49" s="42" t="s">
        <v>97</v>
      </c>
      <c r="J49" s="62">
        <f t="shared" ref="J49:K49" si="59">J48+250</f>
        <v>4000</v>
      </c>
      <c r="K49" s="62">
        <f t="shared" si="59"/>
        <v>4000</v>
      </c>
      <c r="M49" s="42" t="s">
        <v>96</v>
      </c>
      <c r="N49" s="42">
        <v>0</v>
      </c>
    </row>
    <row r="50" spans="1:14">
      <c r="A50" t="s">
        <v>58</v>
      </c>
      <c r="B50" t="s">
        <v>61</v>
      </c>
      <c r="C50" s="66" t="s">
        <v>129</v>
      </c>
      <c r="D50" t="s">
        <v>62</v>
      </c>
      <c r="F50" s="42">
        <f t="shared" si="1"/>
        <v>66</v>
      </c>
      <c r="G50" s="42" t="s">
        <v>97</v>
      </c>
      <c r="J50" s="62">
        <f t="shared" ref="J50:K50" si="60">J49+250</f>
        <v>4250</v>
      </c>
      <c r="K50" s="62">
        <f t="shared" si="60"/>
        <v>4250</v>
      </c>
      <c r="M50" s="42" t="s">
        <v>97</v>
      </c>
      <c r="N50" s="42">
        <v>0</v>
      </c>
    </row>
    <row r="51" spans="1:14">
      <c r="A51" t="s">
        <v>59</v>
      </c>
      <c r="B51" t="s">
        <v>61</v>
      </c>
      <c r="C51" s="66" t="s">
        <v>129</v>
      </c>
      <c r="D51" t="s">
        <v>62</v>
      </c>
      <c r="F51" s="42">
        <f t="shared" si="1"/>
        <v>67</v>
      </c>
      <c r="G51" s="42" t="s">
        <v>97</v>
      </c>
      <c r="J51" s="62">
        <f t="shared" ref="J51:K51" si="61">J50+250</f>
        <v>4500</v>
      </c>
      <c r="K51" s="62">
        <f t="shared" si="61"/>
        <v>4500</v>
      </c>
      <c r="M51" s="42" t="s">
        <v>98</v>
      </c>
      <c r="N51" s="42">
        <v>0</v>
      </c>
    </row>
    <row r="52" spans="1:14">
      <c r="A52" t="s">
        <v>60</v>
      </c>
      <c r="B52" t="s">
        <v>63</v>
      </c>
      <c r="C52" s="66" t="s">
        <v>129</v>
      </c>
      <c r="D52" t="s">
        <v>62</v>
      </c>
      <c r="F52" s="42">
        <f t="shared" si="1"/>
        <v>68</v>
      </c>
      <c r="G52" s="42" t="s">
        <v>97</v>
      </c>
      <c r="J52" s="62">
        <f t="shared" ref="J52:K52" si="62">J51+250</f>
        <v>4750</v>
      </c>
      <c r="K52" s="62">
        <f t="shared" si="62"/>
        <v>4750</v>
      </c>
      <c r="M52" s="42" t="s">
        <v>99</v>
      </c>
      <c r="N52" s="42">
        <v>0</v>
      </c>
    </row>
    <row r="53" spans="1:14">
      <c r="F53" s="42">
        <f t="shared" si="1"/>
        <v>69</v>
      </c>
      <c r="G53" s="42" t="s">
        <v>97</v>
      </c>
      <c r="J53" s="62">
        <f t="shared" ref="J53:K53" si="63">J52+250</f>
        <v>5000</v>
      </c>
      <c r="K53" s="62">
        <f t="shared" si="63"/>
        <v>5000</v>
      </c>
      <c r="M53" s="42" t="s">
        <v>100</v>
      </c>
      <c r="N53" s="42">
        <v>0</v>
      </c>
    </row>
    <row r="54" spans="1:14">
      <c r="F54" s="42">
        <f t="shared" si="1"/>
        <v>70</v>
      </c>
      <c r="G54" s="42" t="s">
        <v>98</v>
      </c>
      <c r="J54" s="62">
        <f t="shared" ref="J54:K54" si="64">J53+250</f>
        <v>5250</v>
      </c>
      <c r="K54" s="62">
        <f t="shared" si="64"/>
        <v>5250</v>
      </c>
    </row>
    <row r="55" spans="1:14">
      <c r="F55" s="42">
        <f t="shared" si="1"/>
        <v>71</v>
      </c>
      <c r="G55" s="42" t="s">
        <v>98</v>
      </c>
      <c r="J55" s="62">
        <f t="shared" ref="J55:K55" si="65">J54+250</f>
        <v>5500</v>
      </c>
      <c r="K55" s="62">
        <f t="shared" si="65"/>
        <v>5500</v>
      </c>
      <c r="M55" s="60" t="s">
        <v>263</v>
      </c>
    </row>
    <row r="56" spans="1:14">
      <c r="F56" s="42">
        <f t="shared" si="1"/>
        <v>72</v>
      </c>
      <c r="G56" s="42" t="s">
        <v>98</v>
      </c>
      <c r="J56" s="166"/>
      <c r="K56" s="62"/>
      <c r="M56" s="42">
        <v>18</v>
      </c>
      <c r="N56" s="42" t="s">
        <v>91</v>
      </c>
    </row>
    <row r="57" spans="1:14">
      <c r="F57" s="42">
        <f t="shared" si="1"/>
        <v>73</v>
      </c>
      <c r="G57" s="42" t="s">
        <v>98</v>
      </c>
      <c r="M57" s="42">
        <f>M56+1</f>
        <v>19</v>
      </c>
      <c r="N57" s="42" t="s">
        <v>91</v>
      </c>
    </row>
    <row r="58" spans="1:14">
      <c r="F58" s="42">
        <f t="shared" si="1"/>
        <v>74</v>
      </c>
      <c r="G58" s="42" t="s">
        <v>98</v>
      </c>
      <c r="M58" s="42">
        <f t="shared" ref="M58:M121" si="66">M57+1</f>
        <v>20</v>
      </c>
      <c r="N58" s="42" t="s">
        <v>91</v>
      </c>
    </row>
    <row r="59" spans="1:14">
      <c r="F59" s="42">
        <f t="shared" si="1"/>
        <v>75</v>
      </c>
      <c r="G59" s="42" t="s">
        <v>99</v>
      </c>
      <c r="M59" s="42">
        <f t="shared" si="66"/>
        <v>21</v>
      </c>
      <c r="N59" s="42" t="s">
        <v>91</v>
      </c>
    </row>
    <row r="60" spans="1:14">
      <c r="F60" s="42">
        <f t="shared" si="1"/>
        <v>76</v>
      </c>
      <c r="G60" s="42" t="s">
        <v>99</v>
      </c>
      <c r="M60" s="42">
        <f t="shared" si="66"/>
        <v>22</v>
      </c>
      <c r="N60" s="42" t="s">
        <v>91</v>
      </c>
    </row>
    <row r="61" spans="1:14">
      <c r="F61" s="42">
        <f t="shared" si="1"/>
        <v>77</v>
      </c>
      <c r="G61" s="42" t="s">
        <v>99</v>
      </c>
      <c r="M61" s="42">
        <f t="shared" si="66"/>
        <v>23</v>
      </c>
      <c r="N61" s="42" t="s">
        <v>91</v>
      </c>
    </row>
    <row r="62" spans="1:14">
      <c r="F62" s="42">
        <f t="shared" si="1"/>
        <v>78</v>
      </c>
      <c r="G62" s="42" t="s">
        <v>99</v>
      </c>
      <c r="M62" s="42">
        <f t="shared" si="66"/>
        <v>24</v>
      </c>
      <c r="N62" s="42" t="s">
        <v>91</v>
      </c>
    </row>
    <row r="63" spans="1:14">
      <c r="F63" s="42">
        <f t="shared" si="1"/>
        <v>79</v>
      </c>
      <c r="G63" s="42" t="s">
        <v>99</v>
      </c>
      <c r="M63" s="42">
        <f t="shared" si="66"/>
        <v>25</v>
      </c>
      <c r="N63" s="42" t="s">
        <v>91</v>
      </c>
    </row>
    <row r="64" spans="1:14">
      <c r="F64" s="42">
        <f t="shared" si="1"/>
        <v>80</v>
      </c>
      <c r="G64" s="42" t="s">
        <v>100</v>
      </c>
      <c r="M64" s="42">
        <f t="shared" si="66"/>
        <v>26</v>
      </c>
      <c r="N64" s="42" t="s">
        <v>91</v>
      </c>
    </row>
    <row r="65" spans="6:14">
      <c r="F65" s="42">
        <f t="shared" si="1"/>
        <v>81</v>
      </c>
      <c r="G65" s="42" t="s">
        <v>100</v>
      </c>
      <c r="M65" s="42">
        <f t="shared" si="66"/>
        <v>27</v>
      </c>
      <c r="N65" s="42" t="s">
        <v>91</v>
      </c>
    </row>
    <row r="66" spans="6:14">
      <c r="F66" s="42">
        <f t="shared" si="1"/>
        <v>82</v>
      </c>
      <c r="G66" s="42" t="s">
        <v>100</v>
      </c>
      <c r="M66" s="42">
        <f t="shared" si="66"/>
        <v>28</v>
      </c>
      <c r="N66" s="42" t="s">
        <v>91</v>
      </c>
    </row>
    <row r="67" spans="6:14">
      <c r="F67" s="42">
        <f t="shared" si="1"/>
        <v>83</v>
      </c>
      <c r="G67" s="42" t="s">
        <v>100</v>
      </c>
      <c r="M67" s="42">
        <f t="shared" si="66"/>
        <v>29</v>
      </c>
      <c r="N67" s="42" t="s">
        <v>91</v>
      </c>
    </row>
    <row r="68" spans="6:14">
      <c r="F68" s="42">
        <f>F67+1</f>
        <v>84</v>
      </c>
      <c r="G68" s="42" t="s">
        <v>100</v>
      </c>
      <c r="M68" s="42">
        <f t="shared" si="66"/>
        <v>30</v>
      </c>
      <c r="N68" s="42" t="s">
        <v>92</v>
      </c>
    </row>
    <row r="69" spans="6:14">
      <c r="M69" s="42">
        <f t="shared" si="66"/>
        <v>31</v>
      </c>
      <c r="N69" s="42" t="s">
        <v>92</v>
      </c>
    </row>
    <row r="70" spans="6:14">
      <c r="M70" s="42">
        <f t="shared" si="66"/>
        <v>32</v>
      </c>
      <c r="N70" s="42" t="s">
        <v>92</v>
      </c>
    </row>
    <row r="71" spans="6:14">
      <c r="M71" s="42">
        <f t="shared" si="66"/>
        <v>33</v>
      </c>
      <c r="N71" s="42" t="s">
        <v>92</v>
      </c>
    </row>
    <row r="72" spans="6:14">
      <c r="M72" s="42">
        <f t="shared" si="66"/>
        <v>34</v>
      </c>
      <c r="N72" s="42" t="s">
        <v>92</v>
      </c>
    </row>
    <row r="73" spans="6:14">
      <c r="M73" s="42">
        <f t="shared" si="66"/>
        <v>35</v>
      </c>
      <c r="N73" s="42" t="s">
        <v>92</v>
      </c>
    </row>
    <row r="74" spans="6:14">
      <c r="M74" s="42">
        <f t="shared" si="66"/>
        <v>36</v>
      </c>
      <c r="N74" s="42" t="s">
        <v>92</v>
      </c>
    </row>
    <row r="75" spans="6:14">
      <c r="M75" s="42">
        <f t="shared" si="66"/>
        <v>37</v>
      </c>
      <c r="N75" s="42" t="s">
        <v>92</v>
      </c>
    </row>
    <row r="76" spans="6:14">
      <c r="M76" s="42">
        <f t="shared" si="66"/>
        <v>38</v>
      </c>
      <c r="N76" s="42" t="s">
        <v>92</v>
      </c>
    </row>
    <row r="77" spans="6:14">
      <c r="M77" s="42">
        <f t="shared" si="66"/>
        <v>39</v>
      </c>
      <c r="N77" s="42" t="s">
        <v>92</v>
      </c>
    </row>
    <row r="78" spans="6:14">
      <c r="M78" s="42">
        <f t="shared" si="66"/>
        <v>40</v>
      </c>
      <c r="N78" s="42" t="s">
        <v>261</v>
      </c>
    </row>
    <row r="79" spans="6:14">
      <c r="M79" s="42">
        <f t="shared" si="66"/>
        <v>41</v>
      </c>
      <c r="N79" s="42" t="s">
        <v>261</v>
      </c>
    </row>
    <row r="80" spans="6:14">
      <c r="M80" s="42">
        <f t="shared" si="66"/>
        <v>42</v>
      </c>
      <c r="N80" s="42" t="s">
        <v>261</v>
      </c>
    </row>
    <row r="81" spans="13:14">
      <c r="M81" s="42">
        <f t="shared" si="66"/>
        <v>43</v>
      </c>
      <c r="N81" s="42" t="s">
        <v>261</v>
      </c>
    </row>
    <row r="82" spans="13:14">
      <c r="M82" s="42">
        <f t="shared" si="66"/>
        <v>44</v>
      </c>
      <c r="N82" s="42" t="s">
        <v>261</v>
      </c>
    </row>
    <row r="83" spans="13:14">
      <c r="M83" s="42">
        <f t="shared" si="66"/>
        <v>45</v>
      </c>
      <c r="N83" s="42" t="s">
        <v>262</v>
      </c>
    </row>
    <row r="84" spans="13:14">
      <c r="M84" s="42">
        <f t="shared" si="66"/>
        <v>46</v>
      </c>
      <c r="N84" s="42" t="s">
        <v>262</v>
      </c>
    </row>
    <row r="85" spans="13:14">
      <c r="M85" s="42">
        <f t="shared" si="66"/>
        <v>47</v>
      </c>
      <c r="N85" s="42" t="s">
        <v>262</v>
      </c>
    </row>
    <row r="86" spans="13:14">
      <c r="M86" s="42">
        <f t="shared" si="66"/>
        <v>48</v>
      </c>
      <c r="N86" s="42" t="s">
        <v>262</v>
      </c>
    </row>
    <row r="87" spans="13:14">
      <c r="M87" s="42">
        <f t="shared" si="66"/>
        <v>49</v>
      </c>
      <c r="N87" s="42" t="s">
        <v>262</v>
      </c>
    </row>
    <row r="88" spans="13:14">
      <c r="M88" s="42">
        <f t="shared" si="66"/>
        <v>50</v>
      </c>
      <c r="N88" s="42" t="s">
        <v>94</v>
      </c>
    </row>
    <row r="89" spans="13:14">
      <c r="M89" s="42">
        <f t="shared" si="66"/>
        <v>51</v>
      </c>
      <c r="N89" s="42" t="s">
        <v>94</v>
      </c>
    </row>
    <row r="90" spans="13:14">
      <c r="M90" s="42">
        <f t="shared" si="66"/>
        <v>52</v>
      </c>
      <c r="N90" s="42" t="s">
        <v>94</v>
      </c>
    </row>
    <row r="91" spans="13:14">
      <c r="M91" s="42">
        <f t="shared" si="66"/>
        <v>53</v>
      </c>
      <c r="N91" s="42" t="s">
        <v>94</v>
      </c>
    </row>
    <row r="92" spans="13:14">
      <c r="M92" s="42">
        <f t="shared" si="66"/>
        <v>54</v>
      </c>
      <c r="N92" s="42" t="s">
        <v>94</v>
      </c>
    </row>
    <row r="93" spans="13:14">
      <c r="M93" s="42">
        <f t="shared" si="66"/>
        <v>55</v>
      </c>
      <c r="N93" s="42" t="s">
        <v>95</v>
      </c>
    </row>
    <row r="94" spans="13:14">
      <c r="M94" s="42">
        <f t="shared" si="66"/>
        <v>56</v>
      </c>
      <c r="N94" s="42" t="s">
        <v>95</v>
      </c>
    </row>
    <row r="95" spans="13:14">
      <c r="M95" s="42">
        <f t="shared" si="66"/>
        <v>57</v>
      </c>
      <c r="N95" s="42" t="s">
        <v>95</v>
      </c>
    </row>
    <row r="96" spans="13:14">
      <c r="M96" s="42">
        <f t="shared" si="66"/>
        <v>58</v>
      </c>
      <c r="N96" s="42" t="s">
        <v>95</v>
      </c>
    </row>
    <row r="97" spans="13:14">
      <c r="M97" s="42">
        <f t="shared" si="66"/>
        <v>59</v>
      </c>
      <c r="N97" s="42" t="s">
        <v>95</v>
      </c>
    </row>
    <row r="98" spans="13:14">
      <c r="M98" s="42">
        <f t="shared" si="66"/>
        <v>60</v>
      </c>
      <c r="N98" s="42" t="s">
        <v>96</v>
      </c>
    </row>
    <row r="99" spans="13:14">
      <c r="M99" s="42">
        <f t="shared" si="66"/>
        <v>61</v>
      </c>
      <c r="N99" s="42" t="s">
        <v>96</v>
      </c>
    </row>
    <row r="100" spans="13:14">
      <c r="M100" s="42">
        <f t="shared" si="66"/>
        <v>62</v>
      </c>
      <c r="N100" s="42" t="s">
        <v>96</v>
      </c>
    </row>
    <row r="101" spans="13:14">
      <c r="M101" s="42">
        <f t="shared" si="66"/>
        <v>63</v>
      </c>
      <c r="N101" s="42" t="s">
        <v>96</v>
      </c>
    </row>
    <row r="102" spans="13:14">
      <c r="M102" s="42">
        <f t="shared" si="66"/>
        <v>64</v>
      </c>
      <c r="N102" s="42" t="s">
        <v>96</v>
      </c>
    </row>
    <row r="103" spans="13:14">
      <c r="M103" s="42">
        <f t="shared" si="66"/>
        <v>65</v>
      </c>
      <c r="N103" s="42" t="s">
        <v>97</v>
      </c>
    </row>
    <row r="104" spans="13:14">
      <c r="M104" s="42">
        <f t="shared" si="66"/>
        <v>66</v>
      </c>
      <c r="N104" s="42" t="s">
        <v>97</v>
      </c>
    </row>
    <row r="105" spans="13:14">
      <c r="M105" s="42">
        <f t="shared" si="66"/>
        <v>67</v>
      </c>
      <c r="N105" s="42" t="s">
        <v>97</v>
      </c>
    </row>
    <row r="106" spans="13:14">
      <c r="M106" s="42">
        <f t="shared" si="66"/>
        <v>68</v>
      </c>
      <c r="N106" s="42" t="s">
        <v>97</v>
      </c>
    </row>
    <row r="107" spans="13:14">
      <c r="M107" s="42">
        <f t="shared" si="66"/>
        <v>69</v>
      </c>
      <c r="N107" s="42" t="s">
        <v>97</v>
      </c>
    </row>
    <row r="108" spans="13:14">
      <c r="M108" s="42">
        <f t="shared" si="66"/>
        <v>70</v>
      </c>
      <c r="N108" s="42" t="s">
        <v>98</v>
      </c>
    </row>
    <row r="109" spans="13:14">
      <c r="M109" s="42">
        <f t="shared" si="66"/>
        <v>71</v>
      </c>
      <c r="N109" s="42" t="s">
        <v>98</v>
      </c>
    </row>
    <row r="110" spans="13:14">
      <c r="M110" s="42">
        <f t="shared" si="66"/>
        <v>72</v>
      </c>
      <c r="N110" s="42" t="s">
        <v>98</v>
      </c>
    </row>
    <row r="111" spans="13:14">
      <c r="M111" s="42">
        <f t="shared" si="66"/>
        <v>73</v>
      </c>
      <c r="N111" s="42" t="s">
        <v>98</v>
      </c>
    </row>
    <row r="112" spans="13:14">
      <c r="M112" s="42">
        <f t="shared" si="66"/>
        <v>74</v>
      </c>
      <c r="N112" s="42" t="s">
        <v>98</v>
      </c>
    </row>
    <row r="113" spans="13:14">
      <c r="M113" s="42">
        <f t="shared" si="66"/>
        <v>75</v>
      </c>
      <c r="N113" s="42" t="s">
        <v>99</v>
      </c>
    </row>
    <row r="114" spans="13:14">
      <c r="M114" s="42">
        <f t="shared" si="66"/>
        <v>76</v>
      </c>
      <c r="N114" s="42" t="s">
        <v>99</v>
      </c>
    </row>
    <row r="115" spans="13:14">
      <c r="M115" s="42">
        <f t="shared" si="66"/>
        <v>77</v>
      </c>
      <c r="N115" s="42" t="s">
        <v>99</v>
      </c>
    </row>
    <row r="116" spans="13:14">
      <c r="M116" s="42">
        <f t="shared" si="66"/>
        <v>78</v>
      </c>
      <c r="N116" s="42" t="s">
        <v>99</v>
      </c>
    </row>
    <row r="117" spans="13:14">
      <c r="M117" s="42">
        <f t="shared" si="66"/>
        <v>79</v>
      </c>
      <c r="N117" s="42" t="s">
        <v>99</v>
      </c>
    </row>
    <row r="118" spans="13:14">
      <c r="M118" s="42">
        <f t="shared" si="66"/>
        <v>80</v>
      </c>
      <c r="N118" s="42" t="s">
        <v>100</v>
      </c>
    </row>
    <row r="119" spans="13:14">
      <c r="M119" s="42">
        <f t="shared" si="66"/>
        <v>81</v>
      </c>
      <c r="N119" s="42" t="s">
        <v>100</v>
      </c>
    </row>
    <row r="120" spans="13:14">
      <c r="M120" s="42">
        <f t="shared" si="66"/>
        <v>82</v>
      </c>
      <c r="N120" s="42" t="s">
        <v>100</v>
      </c>
    </row>
    <row r="121" spans="13:14">
      <c r="M121" s="42">
        <f t="shared" si="66"/>
        <v>83</v>
      </c>
      <c r="N121" s="42" t="s">
        <v>100</v>
      </c>
    </row>
    <row r="122" spans="13:14">
      <c r="M122" s="42">
        <f>M121+1</f>
        <v>84</v>
      </c>
      <c r="N122" s="42" t="s">
        <v>100</v>
      </c>
    </row>
  </sheetData>
  <sheetProtection algorithmName="SHA-512" hashValue="LP0V2WwALYhkB2bRx6l+M908wds7dAJziAAMUhh2bP8DVb5ByWaf8v9+ri2i7z6RBP4IyLqnLlZDAttw3DWk7w==" saltValue="zbhoBZSZWOI9WT1MrJsdhQ==" spinCount="100000" sheet="1" objects="1" scenarios="1" selectLockedCells="1" selectUnlockedCells="1"/>
  <phoneticPr fontId="2" type="noConversion"/>
  <dataValidations count="1">
    <dataValidation type="list" allowBlank="1" showInputMessage="1" showErrorMessage="1" sqref="R24">
      <formula1>INDIRECT($W$21)</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U181"/>
  <sheetViews>
    <sheetView topLeftCell="BO13" workbookViewId="0">
      <selection activeCell="CC1" sqref="CC1"/>
    </sheetView>
  </sheetViews>
  <sheetFormatPr defaultRowHeight="13.2"/>
  <cols>
    <col min="1" max="1" width="3.44140625" customWidth="1"/>
    <col min="2" max="2" width="12.5546875" bestFit="1" customWidth="1"/>
    <col min="3" max="3" width="13.109375" customWidth="1"/>
    <col min="9" max="9" width="11.33203125" customWidth="1"/>
    <col min="16" max="20" width="9.33203125" bestFit="1" customWidth="1"/>
    <col min="22" max="22" width="9.109375" style="49" customWidth="1"/>
    <col min="35" max="39" width="9.33203125" bestFit="1" customWidth="1"/>
    <col min="41" max="41" width="9.109375" style="49" customWidth="1"/>
    <col min="54" max="58" width="9.33203125" bestFit="1" customWidth="1"/>
    <col min="60" max="60" width="9.109375" style="49" customWidth="1"/>
    <col min="73" max="77" width="9.33203125" bestFit="1" customWidth="1"/>
    <col min="79" max="79" width="9.109375" style="49" customWidth="1"/>
    <col min="98" max="108" width="9.33203125" bestFit="1" customWidth="1"/>
    <col min="109" max="109" width="10" customWidth="1"/>
    <col min="110" max="110" width="9.109375" style="49" customWidth="1"/>
    <col min="123" max="127" width="9.33203125" bestFit="1" customWidth="1"/>
    <col min="142" max="146" width="9.33203125" bestFit="1" customWidth="1"/>
    <col min="174" max="174" width="10.109375" customWidth="1"/>
    <col min="175" max="175" width="10.44140625" customWidth="1"/>
    <col min="176" max="177" width="10.6640625" customWidth="1"/>
    <col min="178" max="178" width="10.33203125" customWidth="1"/>
    <col min="186" max="186" width="10.33203125" bestFit="1" customWidth="1"/>
    <col min="207" max="215" width="9.33203125" bestFit="1" customWidth="1"/>
  </cols>
  <sheetData>
    <row r="1" spans="2:229">
      <c r="D1" s="1">
        <v>0.5</v>
      </c>
      <c r="E1" s="66" t="s">
        <v>129</v>
      </c>
      <c r="W1" s="1">
        <v>0.55000000000000004</v>
      </c>
      <c r="AP1" s="1">
        <v>0.6</v>
      </c>
      <c r="BI1" s="1">
        <v>0.65</v>
      </c>
      <c r="CB1" t="s">
        <v>51</v>
      </c>
      <c r="DG1" t="s">
        <v>24</v>
      </c>
      <c r="DY1" s="49"/>
      <c r="DZ1" t="s">
        <v>27</v>
      </c>
      <c r="ER1" s="49"/>
      <c r="ES1" t="s">
        <v>26</v>
      </c>
      <c r="ET1" t="s">
        <v>268</v>
      </c>
      <c r="FW1" s="49"/>
      <c r="FX1" t="s">
        <v>21</v>
      </c>
      <c r="GP1" s="49"/>
      <c r="GQ1" t="s">
        <v>33</v>
      </c>
      <c r="HU1" s="49"/>
    </row>
    <row r="2" spans="2:229" ht="15.6">
      <c r="C2" s="69" t="s">
        <v>133</v>
      </c>
      <c r="D2" s="256" t="s">
        <v>77</v>
      </c>
      <c r="E2" s="256"/>
      <c r="F2" s="256"/>
      <c r="G2" s="256"/>
      <c r="H2" s="256"/>
      <c r="I2" s="256"/>
      <c r="J2" s="256"/>
      <c r="K2" s="256"/>
      <c r="L2" s="256"/>
      <c r="M2" s="256"/>
      <c r="N2" s="256"/>
      <c r="O2" s="256"/>
      <c r="P2" s="256"/>
      <c r="Q2" s="256"/>
      <c r="R2" s="256"/>
      <c r="S2" s="256"/>
      <c r="T2" s="256"/>
      <c r="U2" s="256"/>
      <c r="W2" s="256" t="s">
        <v>77</v>
      </c>
      <c r="X2" s="256"/>
      <c r="Y2" s="256"/>
      <c r="Z2" s="256"/>
      <c r="AA2" s="256"/>
      <c r="AB2" s="256"/>
      <c r="AC2" s="256"/>
      <c r="AD2" s="256"/>
      <c r="AE2" s="256"/>
      <c r="AF2" s="256"/>
      <c r="AG2" s="256"/>
      <c r="AH2" s="256"/>
      <c r="AI2" s="256"/>
      <c r="AJ2" s="256"/>
      <c r="AK2" s="256"/>
      <c r="AL2" s="256"/>
      <c r="AM2" s="256"/>
      <c r="AN2" s="256"/>
      <c r="AP2" s="256" t="s">
        <v>77</v>
      </c>
      <c r="AQ2" s="256"/>
      <c r="AR2" s="256"/>
      <c r="AS2" s="256"/>
      <c r="AT2" s="256"/>
      <c r="AU2" s="256"/>
      <c r="AV2" s="256"/>
      <c r="AW2" s="256"/>
      <c r="AX2" s="256"/>
      <c r="AY2" s="256"/>
      <c r="AZ2" s="256"/>
      <c r="BA2" s="256"/>
      <c r="BB2" s="256"/>
      <c r="BC2" s="256"/>
      <c r="BD2" s="256"/>
      <c r="BE2" s="256"/>
      <c r="BF2" s="256"/>
      <c r="BG2" s="256"/>
      <c r="BI2" s="256" t="s">
        <v>86</v>
      </c>
      <c r="BJ2" s="256"/>
      <c r="BK2" s="256"/>
      <c r="BL2" s="256"/>
      <c r="BM2" s="256"/>
      <c r="BN2" s="256"/>
      <c r="BO2" s="256"/>
      <c r="BP2" s="256"/>
      <c r="BQ2" s="256"/>
      <c r="BR2" s="256"/>
      <c r="BS2" s="256"/>
      <c r="BT2" s="256"/>
      <c r="BU2" s="256"/>
      <c r="BV2" s="256"/>
      <c r="BW2" s="256"/>
      <c r="BX2" s="256"/>
      <c r="BY2" s="256"/>
      <c r="BZ2" s="256"/>
      <c r="CB2" s="256" t="s">
        <v>77</v>
      </c>
      <c r="CC2" s="256"/>
      <c r="CD2" s="256"/>
      <c r="CE2" s="256"/>
      <c r="CF2" s="256"/>
      <c r="CG2" s="256"/>
      <c r="CH2" s="256"/>
      <c r="CI2" s="256"/>
      <c r="CJ2" s="256"/>
      <c r="CK2" s="256"/>
      <c r="CL2" s="256"/>
      <c r="CM2" s="256"/>
      <c r="CN2" s="256"/>
      <c r="CO2" s="256"/>
      <c r="CP2" s="256"/>
      <c r="CQ2" s="256"/>
      <c r="CR2" s="256"/>
      <c r="CS2" s="256"/>
      <c r="DG2" s="256" t="s">
        <v>77</v>
      </c>
      <c r="DH2" s="256"/>
      <c r="DI2" s="256"/>
      <c r="DJ2" s="256"/>
      <c r="DK2" s="256"/>
      <c r="DL2" s="256"/>
      <c r="DM2" s="256"/>
      <c r="DN2" s="256"/>
      <c r="DO2" s="256"/>
      <c r="DP2" s="256"/>
      <c r="DQ2" s="256"/>
      <c r="DR2" s="256"/>
      <c r="DS2" s="256"/>
      <c r="DT2" s="256"/>
      <c r="DU2" s="256"/>
      <c r="DV2" s="256"/>
      <c r="DW2" s="256"/>
      <c r="DX2" s="256"/>
      <c r="DY2" s="49"/>
      <c r="DZ2" s="256" t="s">
        <v>77</v>
      </c>
      <c r="EA2" s="256"/>
      <c r="EB2" s="256"/>
      <c r="EC2" s="256"/>
      <c r="ED2" s="256"/>
      <c r="EE2" s="256"/>
      <c r="EF2" s="256"/>
      <c r="EG2" s="256"/>
      <c r="EH2" s="256"/>
      <c r="EI2" s="256"/>
      <c r="EJ2" s="256"/>
      <c r="EK2" s="256"/>
      <c r="EL2" s="256"/>
      <c r="EM2" s="256"/>
      <c r="EN2" s="256"/>
      <c r="EO2" s="256"/>
      <c r="EP2" s="256"/>
      <c r="EQ2" s="256"/>
      <c r="ER2" s="49"/>
      <c r="ES2" s="256" t="s">
        <v>77</v>
      </c>
      <c r="ET2" s="256"/>
      <c r="EU2" s="256"/>
      <c r="EV2" s="256"/>
      <c r="EW2" s="256"/>
      <c r="EX2" s="256"/>
      <c r="EY2" s="256"/>
      <c r="EZ2" s="256"/>
      <c r="FA2" s="256"/>
      <c r="FB2" s="256"/>
      <c r="FC2" s="256"/>
      <c r="FD2" s="256"/>
      <c r="FE2" s="256"/>
      <c r="FF2" s="256"/>
      <c r="FG2" s="256"/>
      <c r="FH2" s="256"/>
      <c r="FI2" s="256"/>
      <c r="FJ2" s="256"/>
      <c r="FW2" s="49"/>
      <c r="FX2" s="256" t="s">
        <v>77</v>
      </c>
      <c r="FY2" s="256"/>
      <c r="FZ2" s="256"/>
      <c r="GA2" s="256"/>
      <c r="GB2" s="256"/>
      <c r="GC2" s="256"/>
      <c r="GD2" s="256"/>
      <c r="GE2" s="256"/>
      <c r="GF2" s="256"/>
      <c r="GG2" s="256"/>
      <c r="GH2" s="256"/>
      <c r="GI2" s="256"/>
      <c r="GJ2" s="256"/>
      <c r="GK2" s="256"/>
      <c r="GL2" s="256"/>
      <c r="GM2" s="256"/>
      <c r="GN2" s="256"/>
      <c r="GO2" s="256"/>
      <c r="GP2" s="49"/>
      <c r="GQ2" s="256" t="s">
        <v>77</v>
      </c>
      <c r="GR2" s="256"/>
      <c r="GS2" s="256"/>
      <c r="GT2" s="256"/>
      <c r="GU2" s="256"/>
      <c r="GV2" s="256"/>
      <c r="GW2" s="256"/>
      <c r="GX2" s="256"/>
      <c r="GY2" s="256"/>
      <c r="GZ2" s="256"/>
      <c r="HA2" s="256"/>
      <c r="HB2" s="256"/>
      <c r="HC2" s="256"/>
      <c r="HD2" s="256"/>
      <c r="HE2" s="256"/>
      <c r="HF2" s="256"/>
      <c r="HG2" s="256"/>
      <c r="HH2" s="256"/>
      <c r="HU2" s="49"/>
    </row>
    <row r="3" spans="2:229">
      <c r="B3" t="s">
        <v>64</v>
      </c>
      <c r="C3" t="s">
        <v>64</v>
      </c>
      <c r="D3" s="257" t="s">
        <v>78</v>
      </c>
      <c r="E3" s="257"/>
      <c r="F3" s="257"/>
      <c r="G3" s="257"/>
      <c r="H3" s="257"/>
      <c r="I3" s="257"/>
      <c r="J3" s="257"/>
      <c r="K3" s="257"/>
      <c r="L3" s="257"/>
      <c r="M3" s="257"/>
      <c r="N3" s="257"/>
      <c r="O3" s="257"/>
      <c r="P3" s="257"/>
      <c r="Q3" s="257"/>
      <c r="R3" s="257"/>
      <c r="S3" s="257"/>
      <c r="T3" s="257"/>
      <c r="U3" s="257"/>
      <c r="W3" s="257" t="s">
        <v>78</v>
      </c>
      <c r="X3" s="257"/>
      <c r="Y3" s="257"/>
      <c r="Z3" s="257"/>
      <c r="AA3" s="257"/>
      <c r="AB3" s="257"/>
      <c r="AC3" s="257"/>
      <c r="AD3" s="257"/>
      <c r="AE3" s="257"/>
      <c r="AF3" s="257"/>
      <c r="AG3" s="257"/>
      <c r="AH3" s="257"/>
      <c r="AI3" s="257"/>
      <c r="AJ3" s="257"/>
      <c r="AK3" s="257"/>
      <c r="AL3" s="257"/>
      <c r="AM3" s="257"/>
      <c r="AN3" s="257"/>
      <c r="AP3" s="257" t="s">
        <v>78</v>
      </c>
      <c r="AQ3" s="257"/>
      <c r="AR3" s="257"/>
      <c r="AS3" s="257"/>
      <c r="AT3" s="257"/>
      <c r="AU3" s="257"/>
      <c r="AV3" s="257"/>
      <c r="AW3" s="257"/>
      <c r="AX3" s="257"/>
      <c r="AY3" s="257"/>
      <c r="AZ3" s="257"/>
      <c r="BA3" s="257"/>
      <c r="BB3" s="257"/>
      <c r="BC3" s="257"/>
      <c r="BD3" s="257"/>
      <c r="BE3" s="257"/>
      <c r="BF3" s="257"/>
      <c r="BG3" s="257"/>
      <c r="BI3" s="257" t="s">
        <v>78</v>
      </c>
      <c r="BJ3" s="257"/>
      <c r="BK3" s="257"/>
      <c r="BL3" s="257"/>
      <c r="BM3" s="257"/>
      <c r="BN3" s="257"/>
      <c r="BO3" s="257"/>
      <c r="BP3" s="257"/>
      <c r="BQ3" s="257"/>
      <c r="BR3" s="257"/>
      <c r="BS3" s="257"/>
      <c r="BT3" s="257"/>
      <c r="BU3" s="257"/>
      <c r="BV3" s="257"/>
      <c r="BW3" s="257"/>
      <c r="BX3" s="257"/>
      <c r="BY3" s="257"/>
      <c r="BZ3" s="257"/>
      <c r="CB3" s="257" t="s">
        <v>78</v>
      </c>
      <c r="CC3" s="257"/>
      <c r="CD3" s="257"/>
      <c r="CE3" s="257"/>
      <c r="CF3" s="257"/>
      <c r="CG3" s="257"/>
      <c r="CH3" s="257"/>
      <c r="CI3" s="257"/>
      <c r="CJ3" s="257"/>
      <c r="CK3" s="257"/>
      <c r="CL3" s="257"/>
      <c r="CM3" s="257"/>
      <c r="CN3" s="257"/>
      <c r="CO3" s="257"/>
      <c r="CP3" s="257"/>
      <c r="CQ3" s="257"/>
      <c r="CR3" s="257"/>
      <c r="CS3" s="257"/>
      <c r="DG3" s="257" t="s">
        <v>78</v>
      </c>
      <c r="DH3" s="257"/>
      <c r="DI3" s="257"/>
      <c r="DJ3" s="257"/>
      <c r="DK3" s="257"/>
      <c r="DL3" s="257"/>
      <c r="DM3" s="257"/>
      <c r="DN3" s="257"/>
      <c r="DO3" s="257"/>
      <c r="DP3" s="257"/>
      <c r="DQ3" s="257"/>
      <c r="DR3" s="257"/>
      <c r="DS3" s="257"/>
      <c r="DT3" s="257"/>
      <c r="DU3" s="257"/>
      <c r="DV3" s="257"/>
      <c r="DW3" s="257"/>
      <c r="DX3" s="257"/>
      <c r="DY3" s="49"/>
      <c r="DZ3" s="257" t="s">
        <v>78</v>
      </c>
      <c r="EA3" s="257"/>
      <c r="EB3" s="257"/>
      <c r="EC3" s="257"/>
      <c r="ED3" s="257"/>
      <c r="EE3" s="257"/>
      <c r="EF3" s="257"/>
      <c r="EG3" s="257"/>
      <c r="EH3" s="257"/>
      <c r="EI3" s="257"/>
      <c r="EJ3" s="257"/>
      <c r="EK3" s="257"/>
      <c r="EL3" s="257"/>
      <c r="EM3" s="257"/>
      <c r="EN3" s="257"/>
      <c r="EO3" s="257"/>
      <c r="EP3" s="257"/>
      <c r="EQ3" s="257"/>
      <c r="ER3" s="49"/>
      <c r="ES3" s="257" t="s">
        <v>78</v>
      </c>
      <c r="ET3" s="257"/>
      <c r="EU3" s="257"/>
      <c r="EV3" s="257"/>
      <c r="EW3" s="257"/>
      <c r="EX3" s="257"/>
      <c r="EY3" s="257"/>
      <c r="EZ3" s="257"/>
      <c r="FA3" s="257"/>
      <c r="FB3" s="257"/>
      <c r="FC3" s="257"/>
      <c r="FD3" s="257"/>
      <c r="FE3" s="257"/>
      <c r="FF3" s="257"/>
      <c r="FG3" s="257"/>
      <c r="FH3" s="257"/>
      <c r="FI3" s="257"/>
      <c r="FJ3" s="257"/>
      <c r="FW3" s="49"/>
      <c r="FX3" s="257" t="s">
        <v>78</v>
      </c>
      <c r="FY3" s="257"/>
      <c r="FZ3" s="257"/>
      <c r="GA3" s="257"/>
      <c r="GB3" s="257"/>
      <c r="GC3" s="257"/>
      <c r="GD3" s="257"/>
      <c r="GE3" s="257"/>
      <c r="GF3" s="257"/>
      <c r="GG3" s="257"/>
      <c r="GH3" s="257"/>
      <c r="GI3" s="257"/>
      <c r="GJ3" s="257"/>
      <c r="GK3" s="257"/>
      <c r="GL3" s="257"/>
      <c r="GM3" s="257"/>
      <c r="GN3" s="257"/>
      <c r="GO3" s="257"/>
      <c r="GP3" s="49"/>
      <c r="GQ3" s="257" t="s">
        <v>78</v>
      </c>
      <c r="GR3" s="257"/>
      <c r="GS3" s="257"/>
      <c r="GT3" s="257"/>
      <c r="GU3" s="257"/>
      <c r="GV3" s="257"/>
      <c r="GW3" s="257"/>
      <c r="GX3" s="257"/>
      <c r="GY3" s="257"/>
      <c r="GZ3" s="257"/>
      <c r="HA3" s="257"/>
      <c r="HB3" s="257"/>
      <c r="HC3" s="257"/>
      <c r="HD3" s="257"/>
      <c r="HE3" s="257"/>
      <c r="HF3" s="257"/>
      <c r="HG3" s="257"/>
      <c r="HH3" s="257"/>
      <c r="HU3" s="49"/>
    </row>
    <row r="4" spans="2:229">
      <c r="B4" t="s">
        <v>62</v>
      </c>
      <c r="C4" t="s">
        <v>62</v>
      </c>
      <c r="D4" s="258" t="s">
        <v>79</v>
      </c>
      <c r="E4" s="258"/>
      <c r="F4" s="258"/>
      <c r="G4" s="258"/>
      <c r="H4" s="258"/>
      <c r="I4" s="258"/>
      <c r="J4" s="258"/>
      <c r="K4" s="258"/>
      <c r="L4" s="258"/>
      <c r="M4" s="258"/>
      <c r="N4" s="258"/>
      <c r="O4" s="258"/>
      <c r="P4" s="258"/>
      <c r="Q4" s="258"/>
      <c r="R4" s="258"/>
      <c r="S4" s="258"/>
      <c r="T4" s="258"/>
      <c r="U4" s="258"/>
      <c r="W4" s="258" t="s">
        <v>79</v>
      </c>
      <c r="X4" s="258"/>
      <c r="Y4" s="258"/>
      <c r="Z4" s="258"/>
      <c r="AA4" s="258"/>
      <c r="AB4" s="258"/>
      <c r="AC4" s="258"/>
      <c r="AD4" s="258"/>
      <c r="AE4" s="258"/>
      <c r="AF4" s="258"/>
      <c r="AG4" s="258"/>
      <c r="AH4" s="258"/>
      <c r="AI4" s="258"/>
      <c r="AJ4" s="258"/>
      <c r="AK4" s="258"/>
      <c r="AL4" s="258"/>
      <c r="AM4" s="258"/>
      <c r="AN4" s="258"/>
      <c r="AP4" s="258" t="s">
        <v>79</v>
      </c>
      <c r="AQ4" s="258"/>
      <c r="AR4" s="258"/>
      <c r="AS4" s="258"/>
      <c r="AT4" s="258"/>
      <c r="AU4" s="258"/>
      <c r="AV4" s="258"/>
      <c r="AW4" s="258"/>
      <c r="AX4" s="258"/>
      <c r="AY4" s="258"/>
      <c r="AZ4" s="258"/>
      <c r="BA4" s="258"/>
      <c r="BB4" s="258"/>
      <c r="BC4" s="258"/>
      <c r="BD4" s="258"/>
      <c r="BE4" s="258"/>
      <c r="BF4" s="258"/>
      <c r="BG4" s="258"/>
      <c r="BI4" s="258" t="s">
        <v>79</v>
      </c>
      <c r="BJ4" s="258"/>
      <c r="BK4" s="258"/>
      <c r="BL4" s="258"/>
      <c r="BM4" s="258"/>
      <c r="BN4" s="258"/>
      <c r="BO4" s="258"/>
      <c r="BP4" s="258"/>
      <c r="BQ4" s="258"/>
      <c r="BR4" s="258"/>
      <c r="BS4" s="258"/>
      <c r="BT4" s="258"/>
      <c r="BU4" s="258"/>
      <c r="BV4" s="258"/>
      <c r="BW4" s="258"/>
      <c r="BX4" s="258"/>
      <c r="BY4" s="258"/>
      <c r="BZ4" s="258"/>
      <c r="CB4" s="258"/>
      <c r="CC4" s="258"/>
      <c r="CD4" s="258"/>
      <c r="CE4" s="258"/>
      <c r="CF4" s="258"/>
      <c r="CG4" s="258"/>
      <c r="CH4" s="258"/>
      <c r="CI4" s="258"/>
      <c r="CJ4" s="258"/>
      <c r="CK4" s="258"/>
      <c r="CL4" s="258"/>
      <c r="CM4" s="258"/>
      <c r="CN4" s="258"/>
      <c r="CO4" s="258"/>
      <c r="CP4" s="258"/>
      <c r="CQ4" s="258"/>
      <c r="CR4" s="258"/>
      <c r="CS4" s="258"/>
      <c r="DG4" s="258" t="s">
        <v>79</v>
      </c>
      <c r="DH4" s="258"/>
      <c r="DI4" s="258"/>
      <c r="DJ4" s="258"/>
      <c r="DK4" s="258"/>
      <c r="DL4" s="258"/>
      <c r="DM4" s="258"/>
      <c r="DN4" s="258"/>
      <c r="DO4" s="258"/>
      <c r="DP4" s="258"/>
      <c r="DQ4" s="258"/>
      <c r="DR4" s="258"/>
      <c r="DS4" s="258"/>
      <c r="DT4" s="258"/>
      <c r="DU4" s="258"/>
      <c r="DV4" s="258"/>
      <c r="DW4" s="258"/>
      <c r="DX4" s="258"/>
      <c r="DY4" s="49"/>
      <c r="DZ4" s="258" t="s">
        <v>79</v>
      </c>
      <c r="EA4" s="258"/>
      <c r="EB4" s="258"/>
      <c r="EC4" s="258"/>
      <c r="ED4" s="258"/>
      <c r="EE4" s="258"/>
      <c r="EF4" s="258"/>
      <c r="EG4" s="258"/>
      <c r="EH4" s="258"/>
      <c r="EI4" s="258"/>
      <c r="EJ4" s="258"/>
      <c r="EK4" s="258"/>
      <c r="EL4" s="258"/>
      <c r="EM4" s="258"/>
      <c r="EN4" s="258"/>
      <c r="EO4" s="258"/>
      <c r="EP4" s="258"/>
      <c r="EQ4" s="258"/>
      <c r="ER4" s="49"/>
      <c r="ES4" s="258"/>
      <c r="ET4" s="258"/>
      <c r="EU4" s="258"/>
      <c r="EV4" s="258"/>
      <c r="EW4" s="258"/>
      <c r="EX4" s="258"/>
      <c r="EY4" s="258"/>
      <c r="EZ4" s="258"/>
      <c r="FA4" s="258"/>
      <c r="FB4" s="258"/>
      <c r="FC4" s="258"/>
      <c r="FD4" s="258"/>
      <c r="FE4" s="258"/>
      <c r="FF4" s="258"/>
      <c r="FG4" s="258"/>
      <c r="FH4" s="258"/>
      <c r="FI4" s="258"/>
      <c r="FJ4" s="258"/>
      <c r="FW4" s="49"/>
      <c r="FX4" s="258" t="s">
        <v>79</v>
      </c>
      <c r="FY4" s="258"/>
      <c r="FZ4" s="258"/>
      <c r="GA4" s="258"/>
      <c r="GB4" s="258"/>
      <c r="GC4" s="258"/>
      <c r="GD4" s="258"/>
      <c r="GE4" s="258"/>
      <c r="GF4" s="258"/>
      <c r="GG4" s="258"/>
      <c r="GH4" s="258"/>
      <c r="GI4" s="258"/>
      <c r="GJ4" s="258"/>
      <c r="GK4" s="258"/>
      <c r="GL4" s="258"/>
      <c r="GM4" s="258"/>
      <c r="GN4" s="258"/>
      <c r="GO4" s="258"/>
      <c r="GP4" s="49"/>
      <c r="GQ4" s="258"/>
      <c r="GR4" s="258"/>
      <c r="GS4" s="258"/>
      <c r="GT4" s="258"/>
      <c r="GU4" s="258"/>
      <c r="GV4" s="258"/>
      <c r="GW4" s="258"/>
      <c r="GX4" s="258"/>
      <c r="GY4" s="258"/>
      <c r="GZ4" s="258"/>
      <c r="HA4" s="258"/>
      <c r="HB4" s="258"/>
      <c r="HC4" s="258"/>
      <c r="HD4" s="258"/>
      <c r="HE4" s="258"/>
      <c r="HF4" s="258"/>
      <c r="HG4" s="258"/>
      <c r="HH4" s="258"/>
      <c r="HU4" s="49"/>
    </row>
    <row r="5" spans="2:229">
      <c r="B5" t="s">
        <v>10</v>
      </c>
      <c r="C5" t="s">
        <v>10</v>
      </c>
      <c r="D5" s="8"/>
      <c r="E5" s="8"/>
      <c r="F5" s="8"/>
      <c r="G5" s="8"/>
      <c r="H5" s="8"/>
      <c r="I5" s="8"/>
      <c r="J5" s="8"/>
      <c r="K5" s="8"/>
      <c r="L5" s="8"/>
      <c r="M5" s="8"/>
      <c r="N5" s="8"/>
      <c r="O5" s="8"/>
      <c r="P5" s="8"/>
      <c r="Q5" s="8"/>
      <c r="R5" s="8"/>
      <c r="S5" s="8"/>
      <c r="T5" s="8"/>
      <c r="U5" s="8"/>
      <c r="W5" s="8"/>
      <c r="X5" s="8"/>
      <c r="Y5" s="8"/>
      <c r="Z5" s="8"/>
      <c r="AA5" s="8"/>
      <c r="AB5" s="8"/>
      <c r="AC5" s="8"/>
      <c r="AD5" s="8"/>
      <c r="AE5" s="8"/>
      <c r="AF5" s="8"/>
      <c r="AG5" s="8"/>
      <c r="AH5" s="8"/>
      <c r="AI5" s="8"/>
      <c r="AJ5" s="8"/>
      <c r="AK5" s="8"/>
      <c r="AL5" s="8"/>
      <c r="AM5" s="8"/>
      <c r="AN5" s="8"/>
      <c r="AP5" s="8"/>
      <c r="AQ5" s="8"/>
      <c r="AR5" s="8"/>
      <c r="AS5" s="8"/>
      <c r="AT5" s="8"/>
      <c r="AU5" s="8"/>
      <c r="AV5" s="8"/>
      <c r="AW5" s="8"/>
      <c r="AX5" s="8"/>
      <c r="AY5" s="8"/>
      <c r="AZ5" s="8"/>
      <c r="BA5" s="8"/>
      <c r="BB5" s="8"/>
      <c r="BC5" s="8"/>
      <c r="BD5" s="8"/>
      <c r="BE5" s="8"/>
      <c r="BF5" s="8"/>
      <c r="BG5" s="8"/>
      <c r="BI5" s="8"/>
      <c r="BJ5" s="8"/>
      <c r="BK5" s="8"/>
      <c r="BL5" s="8"/>
      <c r="BM5" s="8"/>
      <c r="BN5" s="8"/>
      <c r="BO5" s="8"/>
      <c r="BP5" s="8"/>
      <c r="BQ5" s="8"/>
      <c r="BR5" s="8"/>
      <c r="BS5" s="8"/>
      <c r="BT5" s="8"/>
      <c r="BU5" s="8"/>
      <c r="BV5" s="8"/>
      <c r="BW5" s="8"/>
      <c r="BX5" s="8"/>
      <c r="BY5" s="8"/>
      <c r="BZ5" s="8"/>
      <c r="CB5" s="8"/>
      <c r="CC5" s="8"/>
      <c r="CD5" s="8"/>
      <c r="CE5" s="8"/>
      <c r="CF5" s="8"/>
      <c r="CG5" s="8"/>
      <c r="CH5" s="8"/>
      <c r="CI5" s="8"/>
      <c r="CJ5" s="8"/>
      <c r="CK5" s="8"/>
      <c r="CL5" s="8"/>
      <c r="CM5" s="8"/>
      <c r="CN5" s="8"/>
      <c r="CO5" s="8"/>
      <c r="CP5" s="8"/>
      <c r="CQ5" s="8"/>
      <c r="CR5" s="8"/>
      <c r="CS5" s="8"/>
      <c r="DG5" s="8"/>
      <c r="DH5" s="8"/>
      <c r="DI5" s="8"/>
      <c r="DJ5" s="8"/>
      <c r="DK5" s="8"/>
      <c r="DL5" s="8"/>
      <c r="DM5" s="8"/>
      <c r="DN5" s="8"/>
      <c r="DO5" s="8"/>
      <c r="DP5" s="8"/>
      <c r="DQ5" s="8"/>
      <c r="DR5" s="8"/>
      <c r="DS5" s="8"/>
      <c r="DT5" s="8"/>
      <c r="DU5" s="8"/>
      <c r="DV5" s="8"/>
      <c r="DW5" s="8"/>
      <c r="DX5" s="8"/>
      <c r="DY5" s="49"/>
      <c r="DZ5" s="8"/>
      <c r="EA5" s="8"/>
      <c r="EB5" s="8"/>
      <c r="EC5" s="8"/>
      <c r="ED5" s="8"/>
      <c r="EE5" s="8"/>
      <c r="EF5" s="8"/>
      <c r="EG5" s="8"/>
      <c r="EH5" s="8"/>
      <c r="EI5" s="8"/>
      <c r="EJ5" s="8"/>
      <c r="EK5" s="8"/>
      <c r="EL5" s="8"/>
      <c r="EM5" s="8"/>
      <c r="EN5" s="8"/>
      <c r="EO5" s="8"/>
      <c r="EP5" s="8"/>
      <c r="EQ5" s="8"/>
      <c r="ER5" s="49"/>
      <c r="ES5" s="8"/>
      <c r="ET5" s="8"/>
      <c r="EU5" s="8"/>
      <c r="EV5" s="8"/>
      <c r="EW5" s="8"/>
      <c r="EX5" s="8"/>
      <c r="EY5" s="8"/>
      <c r="EZ5" s="8"/>
      <c r="FA5" s="8"/>
      <c r="FB5" s="8"/>
      <c r="FC5" s="8"/>
      <c r="FD5" s="8"/>
      <c r="FE5" s="8"/>
      <c r="FF5" s="8"/>
      <c r="FG5" s="8"/>
      <c r="FH5" s="8"/>
      <c r="FI5" s="8"/>
      <c r="FJ5" s="8"/>
      <c r="FW5" s="49"/>
      <c r="FX5" s="8"/>
      <c r="FY5" s="8"/>
      <c r="FZ5" s="8"/>
      <c r="GA5" s="8"/>
      <c r="GB5" s="8"/>
      <c r="GC5" s="8"/>
      <c r="GD5" s="8"/>
      <c r="GE5" s="8"/>
      <c r="GF5" s="8"/>
      <c r="GG5" s="8"/>
      <c r="GH5" s="8"/>
      <c r="GI5" s="8"/>
      <c r="GJ5" s="8"/>
      <c r="GK5" s="8"/>
      <c r="GL5" s="8"/>
      <c r="GM5" s="8"/>
      <c r="GN5" s="8"/>
      <c r="GO5" s="8"/>
      <c r="GP5" s="49"/>
      <c r="GQ5" s="8"/>
      <c r="GR5" s="8"/>
      <c r="GS5" s="8"/>
      <c r="GT5" s="8"/>
      <c r="GU5" s="8"/>
      <c r="GV5" s="8"/>
      <c r="GW5" s="8"/>
      <c r="GX5" s="8"/>
      <c r="GY5" s="8"/>
      <c r="GZ5" s="8"/>
      <c r="HA5" s="8"/>
      <c r="HB5" s="8"/>
      <c r="HC5" s="8"/>
      <c r="HD5" s="8"/>
      <c r="HE5" s="8"/>
      <c r="HF5" s="8"/>
      <c r="HG5" s="8"/>
      <c r="HH5" s="8"/>
      <c r="HU5" s="49"/>
    </row>
    <row r="6" spans="2:229" ht="16.2" thickBot="1">
      <c r="B6" t="s">
        <v>87</v>
      </c>
      <c r="C6" t="s">
        <v>88</v>
      </c>
      <c r="D6" s="256" t="s">
        <v>75</v>
      </c>
      <c r="E6" s="256"/>
      <c r="F6" s="256"/>
      <c r="G6" s="256"/>
      <c r="H6" s="256"/>
      <c r="I6" s="256"/>
      <c r="J6" s="256"/>
      <c r="K6" s="256"/>
      <c r="L6" s="256"/>
      <c r="M6" s="256"/>
      <c r="N6" s="256"/>
      <c r="O6" s="256"/>
      <c r="P6" s="256"/>
      <c r="Q6" s="256"/>
      <c r="R6" s="256"/>
      <c r="S6" s="256"/>
      <c r="T6" s="256"/>
      <c r="U6" s="256"/>
      <c r="W6" s="256" t="s">
        <v>75</v>
      </c>
      <c r="X6" s="256"/>
      <c r="Y6" s="256"/>
      <c r="Z6" s="256"/>
      <c r="AA6" s="256"/>
      <c r="AB6" s="256"/>
      <c r="AC6" s="256"/>
      <c r="AD6" s="256"/>
      <c r="AE6" s="256"/>
      <c r="AF6" s="256"/>
      <c r="AG6" s="256"/>
      <c r="AH6" s="256"/>
      <c r="AI6" s="256"/>
      <c r="AJ6" s="256"/>
      <c r="AK6" s="256"/>
      <c r="AL6" s="256"/>
      <c r="AM6" s="256"/>
      <c r="AN6" s="256"/>
      <c r="AP6" s="256" t="s">
        <v>75</v>
      </c>
      <c r="AQ6" s="256"/>
      <c r="AR6" s="256"/>
      <c r="AS6" s="256"/>
      <c r="AT6" s="256"/>
      <c r="AU6" s="256"/>
      <c r="AV6" s="256"/>
      <c r="AW6" s="256"/>
      <c r="AX6" s="256"/>
      <c r="AY6" s="256"/>
      <c r="AZ6" s="256"/>
      <c r="BA6" s="256"/>
      <c r="BB6" s="256"/>
      <c r="BC6" s="256"/>
      <c r="BD6" s="256"/>
      <c r="BE6" s="256"/>
      <c r="BF6" s="256"/>
      <c r="BG6" s="256"/>
      <c r="BI6" s="256" t="s">
        <v>75</v>
      </c>
      <c r="BJ6" s="256"/>
      <c r="BK6" s="256"/>
      <c r="BL6" s="256"/>
      <c r="BM6" s="256"/>
      <c r="BN6" s="256"/>
      <c r="BO6" s="256"/>
      <c r="BP6" s="256"/>
      <c r="BQ6" s="256"/>
      <c r="BR6" s="256"/>
      <c r="BS6" s="256"/>
      <c r="BT6" s="256"/>
      <c r="BU6" s="256"/>
      <c r="BV6" s="256"/>
      <c r="BW6" s="256"/>
      <c r="BX6" s="256"/>
      <c r="BY6" s="256"/>
      <c r="BZ6" s="256"/>
      <c r="CB6" s="256" t="s">
        <v>75</v>
      </c>
      <c r="CC6" s="256"/>
      <c r="CD6" s="256"/>
      <c r="CE6" s="256"/>
      <c r="CF6" s="256"/>
      <c r="CG6" s="256"/>
      <c r="CH6" s="256"/>
      <c r="CI6" s="256"/>
      <c r="CJ6" s="256"/>
      <c r="CK6" s="256"/>
      <c r="CL6" s="256"/>
      <c r="CM6" s="256"/>
      <c r="CN6" s="256"/>
      <c r="CO6" s="256"/>
      <c r="CP6" s="256"/>
      <c r="CQ6" s="256"/>
      <c r="CR6" s="256"/>
      <c r="CS6" s="256"/>
      <c r="DG6" s="256" t="s">
        <v>75</v>
      </c>
      <c r="DH6" s="256"/>
      <c r="DI6" s="256"/>
      <c r="DJ6" s="256"/>
      <c r="DK6" s="256"/>
      <c r="DL6" s="256"/>
      <c r="DM6" s="256"/>
      <c r="DN6" s="256"/>
      <c r="DO6" s="256"/>
      <c r="DP6" s="256"/>
      <c r="DQ6" s="256"/>
      <c r="DR6" s="256"/>
      <c r="DS6" s="256"/>
      <c r="DT6" s="256"/>
      <c r="DU6" s="256"/>
      <c r="DV6" s="256"/>
      <c r="DW6" s="256"/>
      <c r="DX6" s="256"/>
      <c r="DY6" s="49"/>
      <c r="DZ6" s="256" t="s">
        <v>75</v>
      </c>
      <c r="EA6" s="256"/>
      <c r="EB6" s="256"/>
      <c r="EC6" s="256"/>
      <c r="ED6" s="256"/>
      <c r="EE6" s="256"/>
      <c r="EF6" s="256"/>
      <c r="EG6" s="256"/>
      <c r="EH6" s="256"/>
      <c r="EI6" s="256"/>
      <c r="EJ6" s="256"/>
      <c r="EK6" s="256"/>
      <c r="EL6" s="256"/>
      <c r="EM6" s="256"/>
      <c r="EN6" s="256"/>
      <c r="EO6" s="256"/>
      <c r="EP6" s="256"/>
      <c r="EQ6" s="256"/>
      <c r="ER6" s="49"/>
      <c r="ES6" s="256" t="s">
        <v>75</v>
      </c>
      <c r="ET6" s="256"/>
      <c r="EU6" s="256"/>
      <c r="EV6" s="256"/>
      <c r="EW6" s="256"/>
      <c r="EX6" s="256"/>
      <c r="EY6" s="256"/>
      <c r="EZ6" s="256"/>
      <c r="FA6" s="256"/>
      <c r="FB6" s="256"/>
      <c r="FC6" s="256"/>
      <c r="FD6" s="256"/>
      <c r="FE6" s="256"/>
      <c r="FF6" s="256"/>
      <c r="FG6" s="256"/>
      <c r="FH6" s="256"/>
      <c r="FI6" s="256"/>
      <c r="FJ6" s="256"/>
      <c r="FW6" s="49"/>
      <c r="FX6" s="256" t="s">
        <v>75</v>
      </c>
      <c r="FY6" s="256"/>
      <c r="FZ6" s="256"/>
      <c r="GA6" s="256"/>
      <c r="GB6" s="256"/>
      <c r="GC6" s="256"/>
      <c r="GD6" s="256"/>
      <c r="GE6" s="256"/>
      <c r="GF6" s="256"/>
      <c r="GG6" s="256"/>
      <c r="GH6" s="256"/>
      <c r="GI6" s="256"/>
      <c r="GJ6" s="256"/>
      <c r="GK6" s="256"/>
      <c r="GL6" s="256"/>
      <c r="GM6" s="256"/>
      <c r="GN6" s="256"/>
      <c r="GO6" s="256"/>
      <c r="GP6" s="49"/>
      <c r="GQ6" s="256" t="s">
        <v>75</v>
      </c>
      <c r="GR6" s="256"/>
      <c r="GS6" s="256"/>
      <c r="GT6" s="256"/>
      <c r="GU6" s="256"/>
      <c r="GV6" s="256"/>
      <c r="GW6" s="256"/>
      <c r="GX6" s="256"/>
      <c r="GY6" s="256"/>
      <c r="GZ6" s="256"/>
      <c r="HA6" s="256"/>
      <c r="HB6" s="256"/>
      <c r="HC6" s="256"/>
      <c r="HD6" s="256"/>
      <c r="HE6" s="256"/>
      <c r="HF6" s="256"/>
      <c r="HG6" s="256"/>
      <c r="HH6" s="256"/>
      <c r="HU6" s="49"/>
    </row>
    <row r="7" spans="2:229">
      <c r="B7" t="s">
        <v>89</v>
      </c>
      <c r="C7" t="s">
        <v>89</v>
      </c>
      <c r="D7" s="9"/>
      <c r="E7" s="10"/>
      <c r="F7" s="10"/>
      <c r="G7" s="10"/>
      <c r="H7" s="10"/>
      <c r="I7" s="10"/>
      <c r="J7" s="11">
        <v>500</v>
      </c>
      <c r="K7" s="12">
        <v>750</v>
      </c>
      <c r="L7" s="11">
        <v>1000</v>
      </c>
      <c r="M7" s="11">
        <v>1250</v>
      </c>
      <c r="N7" s="11">
        <v>1500</v>
      </c>
      <c r="O7" s="11">
        <v>1750</v>
      </c>
      <c r="P7" s="11">
        <v>2000</v>
      </c>
      <c r="Q7" s="11">
        <v>2250</v>
      </c>
      <c r="R7" s="11">
        <v>2500</v>
      </c>
      <c r="S7" s="11">
        <v>2750</v>
      </c>
      <c r="T7" s="14">
        <v>3000</v>
      </c>
      <c r="U7" s="15" t="s">
        <v>74</v>
      </c>
      <c r="W7" s="9"/>
      <c r="X7" s="10"/>
      <c r="Y7" s="10"/>
      <c r="Z7" s="10"/>
      <c r="AA7" s="10"/>
      <c r="AB7" s="10"/>
      <c r="AC7" s="11">
        <v>500</v>
      </c>
      <c r="AD7" s="12">
        <v>750</v>
      </c>
      <c r="AE7" s="11">
        <v>1000</v>
      </c>
      <c r="AF7" s="11">
        <v>1250</v>
      </c>
      <c r="AG7" s="11">
        <v>1500</v>
      </c>
      <c r="AH7" s="11">
        <v>1750</v>
      </c>
      <c r="AI7" s="11">
        <v>2000</v>
      </c>
      <c r="AJ7" s="11">
        <v>2250</v>
      </c>
      <c r="AK7" s="11">
        <v>2500</v>
      </c>
      <c r="AL7" s="11">
        <v>2750</v>
      </c>
      <c r="AM7" s="14">
        <v>3000</v>
      </c>
      <c r="AN7" s="15" t="s">
        <v>74</v>
      </c>
      <c r="AP7" s="9"/>
      <c r="AQ7" s="10"/>
      <c r="AR7" s="10"/>
      <c r="AS7" s="10"/>
      <c r="AT7" s="10"/>
      <c r="AU7" s="10"/>
      <c r="AV7" s="11">
        <v>500</v>
      </c>
      <c r="AW7" s="12">
        <v>750</v>
      </c>
      <c r="AX7" s="11">
        <v>1000</v>
      </c>
      <c r="AY7" s="11">
        <v>1250</v>
      </c>
      <c r="AZ7" s="11">
        <v>1500</v>
      </c>
      <c r="BA7" s="11">
        <v>1750</v>
      </c>
      <c r="BB7" s="11">
        <v>2000</v>
      </c>
      <c r="BC7" s="11">
        <v>2250</v>
      </c>
      <c r="BD7" s="11">
        <v>2500</v>
      </c>
      <c r="BE7" s="11">
        <v>2750</v>
      </c>
      <c r="BF7" s="14">
        <v>3000</v>
      </c>
      <c r="BG7" s="15" t="s">
        <v>74</v>
      </c>
      <c r="BI7" s="9"/>
      <c r="BJ7" s="10"/>
      <c r="BK7" s="10"/>
      <c r="BL7" s="10"/>
      <c r="BM7" s="10"/>
      <c r="BN7" s="10"/>
      <c r="BO7" s="11">
        <v>500</v>
      </c>
      <c r="BP7" s="12">
        <v>750</v>
      </c>
      <c r="BQ7" s="11">
        <v>1000</v>
      </c>
      <c r="BR7" s="11">
        <v>1250</v>
      </c>
      <c r="BS7" s="11">
        <v>1500</v>
      </c>
      <c r="BT7" s="11">
        <v>1750</v>
      </c>
      <c r="BU7" s="11">
        <v>2000</v>
      </c>
      <c r="BV7" s="11">
        <v>2250</v>
      </c>
      <c r="BW7" s="11">
        <v>2500</v>
      </c>
      <c r="BX7" s="11">
        <v>2750</v>
      </c>
      <c r="BY7" s="14">
        <v>3000</v>
      </c>
      <c r="BZ7" s="15" t="s">
        <v>74</v>
      </c>
      <c r="CB7" s="9"/>
      <c r="CC7" s="10"/>
      <c r="CD7" s="10"/>
      <c r="CE7" s="10"/>
      <c r="CF7" s="10"/>
      <c r="CG7" s="10"/>
      <c r="CH7" s="11">
        <v>500</v>
      </c>
      <c r="CI7" s="12">
        <v>750</v>
      </c>
      <c r="CJ7" s="11">
        <v>1000</v>
      </c>
      <c r="CK7" s="11">
        <v>1250</v>
      </c>
      <c r="CL7" s="11">
        <v>1500</v>
      </c>
      <c r="CM7" s="11">
        <v>1750</v>
      </c>
      <c r="CN7" s="11">
        <v>2000</v>
      </c>
      <c r="CO7" s="11">
        <v>2250</v>
      </c>
      <c r="CP7" s="11">
        <v>2500</v>
      </c>
      <c r="CQ7" s="11">
        <v>2750</v>
      </c>
      <c r="CR7" s="14">
        <v>3000</v>
      </c>
      <c r="CS7" s="15" t="s">
        <v>74</v>
      </c>
      <c r="CT7" s="11">
        <v>3250</v>
      </c>
      <c r="CU7" s="12">
        <v>3500</v>
      </c>
      <c r="CV7" s="11">
        <v>3750</v>
      </c>
      <c r="CW7" s="11">
        <v>4000</v>
      </c>
      <c r="CX7" s="11">
        <v>4250</v>
      </c>
      <c r="CY7" s="11">
        <v>4500</v>
      </c>
      <c r="CZ7" s="11">
        <v>4750</v>
      </c>
      <c r="DA7" s="11">
        <v>5000</v>
      </c>
      <c r="DB7" s="11">
        <v>5250</v>
      </c>
      <c r="DC7" s="11">
        <v>5500</v>
      </c>
      <c r="DD7" s="11">
        <v>5750</v>
      </c>
      <c r="DE7" s="14">
        <v>6000</v>
      </c>
      <c r="DG7" s="9"/>
      <c r="DH7" s="10"/>
      <c r="DI7" s="10"/>
      <c r="DJ7" s="10"/>
      <c r="DK7" s="10"/>
      <c r="DL7" s="10"/>
      <c r="DM7" s="11">
        <v>500</v>
      </c>
      <c r="DN7" s="12">
        <v>750</v>
      </c>
      <c r="DO7" s="11">
        <v>1000</v>
      </c>
      <c r="DP7" s="11">
        <v>1250</v>
      </c>
      <c r="DQ7" s="11">
        <v>1500</v>
      </c>
      <c r="DR7" s="11">
        <v>1750</v>
      </c>
      <c r="DS7" s="11">
        <v>2000</v>
      </c>
      <c r="DT7" s="11">
        <v>2250</v>
      </c>
      <c r="DU7" s="11">
        <v>2500</v>
      </c>
      <c r="DV7" s="11">
        <v>2750</v>
      </c>
      <c r="DW7" s="14">
        <v>3000</v>
      </c>
      <c r="DX7" s="15" t="s">
        <v>74</v>
      </c>
      <c r="DY7" s="49"/>
      <c r="DZ7" s="9"/>
      <c r="EA7" s="10"/>
      <c r="EB7" s="10"/>
      <c r="EC7" s="10"/>
      <c r="ED7" s="10"/>
      <c r="EE7" s="10"/>
      <c r="EF7" s="11">
        <v>500</v>
      </c>
      <c r="EG7" s="12">
        <v>750</v>
      </c>
      <c r="EH7" s="11">
        <v>1000</v>
      </c>
      <c r="EI7" s="11">
        <v>1250</v>
      </c>
      <c r="EJ7" s="11">
        <v>1500</v>
      </c>
      <c r="EK7" s="11">
        <v>1750</v>
      </c>
      <c r="EL7" s="11">
        <v>2000</v>
      </c>
      <c r="EM7" s="11">
        <v>2250</v>
      </c>
      <c r="EN7" s="11">
        <v>2500</v>
      </c>
      <c r="EO7" s="11">
        <v>2750</v>
      </c>
      <c r="EP7" s="14">
        <v>3000</v>
      </c>
      <c r="EQ7" s="15" t="s">
        <v>74</v>
      </c>
      <c r="ER7" s="49"/>
      <c r="ES7" s="9"/>
      <c r="ET7" s="10"/>
      <c r="EU7" s="10"/>
      <c r="EV7" s="10"/>
      <c r="EW7" s="10"/>
      <c r="EX7" s="10"/>
      <c r="EY7" s="11">
        <v>500</v>
      </c>
      <c r="EZ7" s="12">
        <v>750</v>
      </c>
      <c r="FA7" s="11">
        <v>1000</v>
      </c>
      <c r="FB7" s="11">
        <v>1250</v>
      </c>
      <c r="FC7" s="11">
        <v>1500</v>
      </c>
      <c r="FD7" s="11">
        <v>1750</v>
      </c>
      <c r="FE7" s="11">
        <v>2000</v>
      </c>
      <c r="FF7" s="11">
        <v>2250</v>
      </c>
      <c r="FG7" s="11">
        <v>2500</v>
      </c>
      <c r="FH7" s="11">
        <v>2750</v>
      </c>
      <c r="FI7" s="14">
        <v>3000</v>
      </c>
      <c r="FJ7" s="15" t="s">
        <v>74</v>
      </c>
      <c r="FK7" s="11">
        <v>3250</v>
      </c>
      <c r="FL7" s="12">
        <v>3500</v>
      </c>
      <c r="FM7" s="11">
        <v>3750</v>
      </c>
      <c r="FN7" s="11">
        <v>4000</v>
      </c>
      <c r="FO7" s="11">
        <v>4250</v>
      </c>
      <c r="FP7" s="11">
        <v>4500</v>
      </c>
      <c r="FQ7" s="11">
        <v>4750</v>
      </c>
      <c r="FR7" s="11">
        <v>5000</v>
      </c>
      <c r="FS7" s="11">
        <v>5250</v>
      </c>
      <c r="FT7" s="11">
        <v>5500</v>
      </c>
      <c r="FU7" s="11">
        <v>5750</v>
      </c>
      <c r="FV7" s="14">
        <v>6000</v>
      </c>
      <c r="FW7" s="49"/>
      <c r="FX7" s="9"/>
      <c r="FY7" s="10"/>
      <c r="FZ7" s="10"/>
      <c r="GA7" s="10"/>
      <c r="GB7" s="10"/>
      <c r="GC7" s="10"/>
      <c r="GD7" s="11">
        <v>500</v>
      </c>
      <c r="GE7" s="12">
        <v>750</v>
      </c>
      <c r="GF7" s="11">
        <v>1000</v>
      </c>
      <c r="GG7" s="11">
        <v>1250</v>
      </c>
      <c r="GH7" s="11">
        <v>1500</v>
      </c>
      <c r="GI7" s="11">
        <v>1750</v>
      </c>
      <c r="GJ7" s="11">
        <v>2000</v>
      </c>
      <c r="GK7" s="11">
        <v>2250</v>
      </c>
      <c r="GL7" s="11">
        <v>2500</v>
      </c>
      <c r="GM7" s="11">
        <v>2750</v>
      </c>
      <c r="GN7" s="14">
        <v>3000</v>
      </c>
      <c r="GO7" s="15" t="s">
        <v>74</v>
      </c>
      <c r="GP7" s="49"/>
      <c r="GQ7" s="9"/>
      <c r="GR7" s="10"/>
      <c r="GS7" s="10"/>
      <c r="GT7" s="10"/>
      <c r="GU7" s="10"/>
      <c r="GV7" s="10"/>
      <c r="GW7" s="11">
        <v>500</v>
      </c>
      <c r="GX7" s="12">
        <v>750</v>
      </c>
      <c r="GY7" s="11">
        <v>1000</v>
      </c>
      <c r="GZ7" s="11">
        <v>1250</v>
      </c>
      <c r="HA7" s="11">
        <v>1500</v>
      </c>
      <c r="HB7" s="11">
        <v>1750</v>
      </c>
      <c r="HC7" s="11">
        <v>2000</v>
      </c>
      <c r="HD7" s="11">
        <v>2250</v>
      </c>
      <c r="HE7" s="11">
        <v>2500</v>
      </c>
      <c r="HF7" s="11">
        <v>2750</v>
      </c>
      <c r="HG7" s="14">
        <v>3000</v>
      </c>
      <c r="HH7" s="15" t="s">
        <v>74</v>
      </c>
      <c r="HI7" s="11">
        <v>3250</v>
      </c>
      <c r="HJ7" s="12">
        <v>3500</v>
      </c>
      <c r="HK7" s="11">
        <v>3750</v>
      </c>
      <c r="HL7" s="11">
        <v>4000</v>
      </c>
      <c r="HM7" s="11">
        <v>4250</v>
      </c>
      <c r="HN7" s="11">
        <v>4500</v>
      </c>
      <c r="HO7" s="11">
        <v>4750</v>
      </c>
      <c r="HP7" s="11">
        <v>5000</v>
      </c>
      <c r="HQ7" s="11">
        <v>5250</v>
      </c>
      <c r="HR7" s="11">
        <v>5500</v>
      </c>
      <c r="HS7" s="11">
        <v>5750</v>
      </c>
      <c r="HT7" s="14">
        <v>6000</v>
      </c>
      <c r="HU7" s="49"/>
    </row>
    <row r="8" spans="2:229">
      <c r="B8" t="s">
        <v>93</v>
      </c>
      <c r="C8" t="s">
        <v>95</v>
      </c>
      <c r="D8" s="16"/>
      <c r="E8" s="17"/>
      <c r="F8" s="17"/>
      <c r="G8" s="17"/>
      <c r="H8" s="17"/>
      <c r="I8" s="70" t="s">
        <v>143</v>
      </c>
      <c r="J8" s="18">
        <v>2</v>
      </c>
      <c r="K8" s="19">
        <v>3</v>
      </c>
      <c r="L8" s="18">
        <v>4</v>
      </c>
      <c r="M8" s="18">
        <v>5</v>
      </c>
      <c r="N8" s="18">
        <v>6</v>
      </c>
      <c r="O8" s="18">
        <v>7</v>
      </c>
      <c r="P8" s="18">
        <v>8</v>
      </c>
      <c r="Q8" s="18">
        <v>9</v>
      </c>
      <c r="R8" s="18">
        <v>10</v>
      </c>
      <c r="S8" s="18">
        <v>11</v>
      </c>
      <c r="T8" s="20">
        <v>12</v>
      </c>
      <c r="U8" s="21"/>
      <c r="W8" s="16"/>
      <c r="X8" s="17"/>
      <c r="Y8" s="17"/>
      <c r="Z8" s="17"/>
      <c r="AA8" s="17"/>
      <c r="AB8" s="70" t="s">
        <v>143</v>
      </c>
      <c r="AC8" s="18">
        <v>2</v>
      </c>
      <c r="AD8" s="19">
        <v>3</v>
      </c>
      <c r="AE8" s="18">
        <v>4</v>
      </c>
      <c r="AF8" s="18">
        <v>5</v>
      </c>
      <c r="AG8" s="18">
        <v>6</v>
      </c>
      <c r="AH8" s="18">
        <v>7</v>
      </c>
      <c r="AI8" s="18">
        <v>8</v>
      </c>
      <c r="AJ8" s="18">
        <v>9</v>
      </c>
      <c r="AK8" s="18">
        <v>10</v>
      </c>
      <c r="AL8" s="18">
        <v>11</v>
      </c>
      <c r="AM8" s="20">
        <v>12</v>
      </c>
      <c r="AN8" s="21"/>
      <c r="AP8" s="16"/>
      <c r="AQ8" s="17"/>
      <c r="AR8" s="17"/>
      <c r="AS8" s="17"/>
      <c r="AT8" s="17"/>
      <c r="AU8" s="70" t="s">
        <v>143</v>
      </c>
      <c r="AV8" s="18">
        <v>2</v>
      </c>
      <c r="AW8" s="19">
        <v>3</v>
      </c>
      <c r="AX8" s="18">
        <v>4</v>
      </c>
      <c r="AY8" s="18">
        <v>5</v>
      </c>
      <c r="AZ8" s="18">
        <v>6</v>
      </c>
      <c r="BA8" s="18">
        <v>7</v>
      </c>
      <c r="BB8" s="18">
        <v>8</v>
      </c>
      <c r="BC8" s="18">
        <v>9</v>
      </c>
      <c r="BD8" s="18">
        <v>10</v>
      </c>
      <c r="BE8" s="18">
        <v>11</v>
      </c>
      <c r="BF8" s="20">
        <v>12</v>
      </c>
      <c r="BG8" s="21"/>
      <c r="BI8" s="16"/>
      <c r="BJ8" s="17"/>
      <c r="BK8" s="17"/>
      <c r="BL8" s="17"/>
      <c r="BM8" s="17"/>
      <c r="BN8" s="70" t="s">
        <v>143</v>
      </c>
      <c r="BO8" s="18">
        <v>2</v>
      </c>
      <c r="BP8" s="19">
        <v>3</v>
      </c>
      <c r="BQ8" s="18">
        <v>4</v>
      </c>
      <c r="BR8" s="18">
        <v>5</v>
      </c>
      <c r="BS8" s="18">
        <v>6</v>
      </c>
      <c r="BT8" s="18">
        <v>7</v>
      </c>
      <c r="BU8" s="18">
        <v>8</v>
      </c>
      <c r="BV8" s="18">
        <v>9</v>
      </c>
      <c r="BW8" s="18">
        <v>10</v>
      </c>
      <c r="BX8" s="18">
        <v>11</v>
      </c>
      <c r="BY8" s="20">
        <v>12</v>
      </c>
      <c r="BZ8" s="21"/>
      <c r="CB8" s="16"/>
      <c r="CC8" s="17"/>
      <c r="CD8" s="17"/>
      <c r="CE8" s="17"/>
      <c r="CF8" s="17"/>
      <c r="CG8" s="70" t="s">
        <v>143</v>
      </c>
      <c r="CH8" s="18">
        <v>2</v>
      </c>
      <c r="CI8" s="19">
        <v>3</v>
      </c>
      <c r="CJ8" s="18">
        <v>4</v>
      </c>
      <c r="CK8" s="18">
        <v>5</v>
      </c>
      <c r="CL8" s="18">
        <v>6</v>
      </c>
      <c r="CM8" s="18">
        <v>7</v>
      </c>
      <c r="CN8" s="18">
        <v>8</v>
      </c>
      <c r="CO8" s="18">
        <v>9</v>
      </c>
      <c r="CP8" s="18">
        <v>10</v>
      </c>
      <c r="CQ8" s="18">
        <v>11</v>
      </c>
      <c r="CR8" s="20">
        <v>12</v>
      </c>
      <c r="CS8" s="21"/>
      <c r="CT8" s="18">
        <v>13</v>
      </c>
      <c r="CU8" s="19">
        <v>14</v>
      </c>
      <c r="CV8" s="18">
        <v>15</v>
      </c>
      <c r="CW8" s="18">
        <v>16</v>
      </c>
      <c r="CX8" s="18">
        <v>17</v>
      </c>
      <c r="CY8" s="18">
        <v>18</v>
      </c>
      <c r="CZ8" s="18">
        <v>19</v>
      </c>
      <c r="DA8" s="18">
        <v>20</v>
      </c>
      <c r="DB8" s="18">
        <v>21</v>
      </c>
      <c r="DC8" s="18">
        <v>22</v>
      </c>
      <c r="DD8" s="18">
        <v>23</v>
      </c>
      <c r="DE8" s="20">
        <v>24</v>
      </c>
      <c r="DG8" s="16"/>
      <c r="DH8" s="17"/>
      <c r="DI8" s="17"/>
      <c r="DJ8" s="17"/>
      <c r="DK8" s="17"/>
      <c r="DL8" s="70" t="s">
        <v>143</v>
      </c>
      <c r="DM8" s="18">
        <v>2</v>
      </c>
      <c r="DN8" s="19">
        <v>3</v>
      </c>
      <c r="DO8" s="18">
        <v>4</v>
      </c>
      <c r="DP8" s="18">
        <v>5</v>
      </c>
      <c r="DQ8" s="18">
        <v>6</v>
      </c>
      <c r="DR8" s="18">
        <v>7</v>
      </c>
      <c r="DS8" s="18">
        <v>8</v>
      </c>
      <c r="DT8" s="18">
        <v>9</v>
      </c>
      <c r="DU8" s="18">
        <v>10</v>
      </c>
      <c r="DV8" s="18">
        <v>11</v>
      </c>
      <c r="DW8" s="20">
        <v>12</v>
      </c>
      <c r="DX8" s="21"/>
      <c r="DY8" s="49"/>
      <c r="DZ8" s="16"/>
      <c r="EA8" s="17"/>
      <c r="EB8" s="17"/>
      <c r="EC8" s="17"/>
      <c r="ED8" s="17"/>
      <c r="EE8" s="70" t="s">
        <v>143</v>
      </c>
      <c r="EF8" s="18">
        <v>2</v>
      </c>
      <c r="EG8" s="19">
        <v>3</v>
      </c>
      <c r="EH8" s="18">
        <v>4</v>
      </c>
      <c r="EI8" s="18">
        <v>5</v>
      </c>
      <c r="EJ8" s="18">
        <v>6</v>
      </c>
      <c r="EK8" s="18">
        <v>7</v>
      </c>
      <c r="EL8" s="18">
        <v>8</v>
      </c>
      <c r="EM8" s="18">
        <v>9</v>
      </c>
      <c r="EN8" s="18">
        <v>10</v>
      </c>
      <c r="EO8" s="18">
        <v>11</v>
      </c>
      <c r="EP8" s="20">
        <v>12</v>
      </c>
      <c r="EQ8" s="21"/>
      <c r="ER8" s="49"/>
      <c r="ES8" s="16"/>
      <c r="ET8" s="17"/>
      <c r="EU8" s="17"/>
      <c r="EV8" s="17"/>
      <c r="EW8" s="17"/>
      <c r="EX8" s="70" t="s">
        <v>143</v>
      </c>
      <c r="EY8" s="18">
        <v>2</v>
      </c>
      <c r="EZ8" s="19">
        <v>3</v>
      </c>
      <c r="FA8" s="18">
        <v>4</v>
      </c>
      <c r="FB8" s="18">
        <v>5</v>
      </c>
      <c r="FC8" s="18">
        <v>6</v>
      </c>
      <c r="FD8" s="18">
        <v>7</v>
      </c>
      <c r="FE8" s="18">
        <v>8</v>
      </c>
      <c r="FF8" s="18">
        <v>9</v>
      </c>
      <c r="FG8" s="18">
        <v>10</v>
      </c>
      <c r="FH8" s="18">
        <v>11</v>
      </c>
      <c r="FI8" s="20">
        <v>12</v>
      </c>
      <c r="FJ8" s="21"/>
      <c r="FK8" s="18">
        <v>13</v>
      </c>
      <c r="FL8" s="19">
        <v>14</v>
      </c>
      <c r="FM8" s="18">
        <v>15</v>
      </c>
      <c r="FN8" s="18">
        <v>16</v>
      </c>
      <c r="FO8" s="18">
        <v>17</v>
      </c>
      <c r="FP8" s="18">
        <v>18</v>
      </c>
      <c r="FQ8" s="18">
        <v>19</v>
      </c>
      <c r="FR8" s="18">
        <v>20</v>
      </c>
      <c r="FS8" s="18">
        <v>21</v>
      </c>
      <c r="FT8" s="18">
        <v>22</v>
      </c>
      <c r="FU8" s="18">
        <v>23</v>
      </c>
      <c r="FV8" s="20">
        <v>24</v>
      </c>
      <c r="FW8" s="49"/>
      <c r="FX8" s="16"/>
      <c r="FY8" s="17"/>
      <c r="FZ8" s="17"/>
      <c r="GA8" s="17"/>
      <c r="GB8" s="17"/>
      <c r="GC8" s="70" t="s">
        <v>143</v>
      </c>
      <c r="GD8" s="18">
        <v>2</v>
      </c>
      <c r="GE8" s="19">
        <v>3</v>
      </c>
      <c r="GF8" s="18">
        <v>4</v>
      </c>
      <c r="GG8" s="18">
        <v>5</v>
      </c>
      <c r="GH8" s="18">
        <v>6</v>
      </c>
      <c r="GI8" s="18">
        <v>7</v>
      </c>
      <c r="GJ8" s="18">
        <v>8</v>
      </c>
      <c r="GK8" s="18">
        <v>9</v>
      </c>
      <c r="GL8" s="18">
        <v>10</v>
      </c>
      <c r="GM8" s="18">
        <v>11</v>
      </c>
      <c r="GN8" s="20">
        <v>12</v>
      </c>
      <c r="GO8" s="21"/>
      <c r="GP8" s="49"/>
      <c r="GQ8" s="16"/>
      <c r="GR8" s="17"/>
      <c r="GS8" s="17"/>
      <c r="GT8" s="17"/>
      <c r="GU8" s="17"/>
      <c r="GV8" s="70" t="s">
        <v>143</v>
      </c>
      <c r="GW8" s="18">
        <v>2</v>
      </c>
      <c r="GX8" s="19">
        <v>3</v>
      </c>
      <c r="GY8" s="18">
        <v>4</v>
      </c>
      <c r="GZ8" s="18">
        <v>5</v>
      </c>
      <c r="HA8" s="18">
        <v>6</v>
      </c>
      <c r="HB8" s="18">
        <v>7</v>
      </c>
      <c r="HC8" s="18">
        <v>8</v>
      </c>
      <c r="HD8" s="18">
        <v>9</v>
      </c>
      <c r="HE8" s="18">
        <v>10</v>
      </c>
      <c r="HF8" s="18">
        <v>11</v>
      </c>
      <c r="HG8" s="20">
        <v>12</v>
      </c>
      <c r="HH8" s="21"/>
      <c r="HI8" s="18">
        <v>13</v>
      </c>
      <c r="HJ8" s="19">
        <v>14</v>
      </c>
      <c r="HK8" s="18">
        <v>15</v>
      </c>
      <c r="HL8" s="18">
        <v>16</v>
      </c>
      <c r="HM8" s="18">
        <v>17</v>
      </c>
      <c r="HN8" s="18">
        <v>18</v>
      </c>
      <c r="HO8" s="18">
        <v>19</v>
      </c>
      <c r="HP8" s="18">
        <v>20</v>
      </c>
      <c r="HQ8" s="18">
        <v>21</v>
      </c>
      <c r="HR8" s="18">
        <v>22</v>
      </c>
      <c r="HS8" s="18">
        <v>23</v>
      </c>
      <c r="HT8" s="20">
        <v>24</v>
      </c>
      <c r="HU8" s="49"/>
    </row>
    <row r="9" spans="2:229">
      <c r="B9" t="s">
        <v>103</v>
      </c>
      <c r="C9" t="s">
        <v>103</v>
      </c>
      <c r="D9" s="254" t="s">
        <v>83</v>
      </c>
      <c r="E9" s="255"/>
      <c r="F9" s="24">
        <v>4.16</v>
      </c>
      <c r="G9" s="24">
        <v>0.14000000000000001</v>
      </c>
      <c r="H9" s="24" t="s">
        <v>110</v>
      </c>
      <c r="I9" s="24" t="str">
        <f>CONCATENATE(I$8,"-",H9)</f>
        <v>A-6-D</v>
      </c>
      <c r="J9" s="25">
        <v>8.6</v>
      </c>
      <c r="K9" s="252" t="s">
        <v>84</v>
      </c>
      <c r="L9" s="252"/>
      <c r="M9" s="252"/>
      <c r="N9" s="252"/>
      <c r="O9" s="252"/>
      <c r="P9" s="252"/>
      <c r="Q9" s="252"/>
      <c r="R9" s="252"/>
      <c r="S9" s="252"/>
      <c r="T9" s="253"/>
      <c r="U9" s="27">
        <v>1.1000000000000001</v>
      </c>
      <c r="W9" s="254" t="s">
        <v>83</v>
      </c>
      <c r="X9" s="255"/>
      <c r="Y9" s="24">
        <v>3.77</v>
      </c>
      <c r="Z9" s="24">
        <v>0.12</v>
      </c>
      <c r="AA9" s="24" t="s">
        <v>110</v>
      </c>
      <c r="AB9" s="24" t="str">
        <f>CONCATENATE(AB$8,"-",AA9)</f>
        <v>A-6-D</v>
      </c>
      <c r="AC9" s="25">
        <v>7.78</v>
      </c>
      <c r="AD9" s="252" t="s">
        <v>84</v>
      </c>
      <c r="AE9" s="252"/>
      <c r="AF9" s="252"/>
      <c r="AG9" s="252"/>
      <c r="AH9" s="252"/>
      <c r="AI9" s="252"/>
      <c r="AJ9" s="252"/>
      <c r="AK9" s="252"/>
      <c r="AL9" s="252"/>
      <c r="AM9" s="253"/>
      <c r="AN9" s="27">
        <v>1.1000000000000001</v>
      </c>
      <c r="AP9" s="254" t="s">
        <v>83</v>
      </c>
      <c r="AQ9" s="255"/>
      <c r="AR9" s="24">
        <v>3.46</v>
      </c>
      <c r="AS9" s="24">
        <v>0.11</v>
      </c>
      <c r="AT9" s="24" t="s">
        <v>110</v>
      </c>
      <c r="AU9" s="24" t="str">
        <f>CONCATENATE(AU$8,"-",AT9)</f>
        <v>A-6-D</v>
      </c>
      <c r="AV9" s="25">
        <v>7.14</v>
      </c>
      <c r="AW9" s="252" t="s">
        <v>84</v>
      </c>
      <c r="AX9" s="252"/>
      <c r="AY9" s="252"/>
      <c r="AZ9" s="252"/>
      <c r="BA9" s="252"/>
      <c r="BB9" s="252"/>
      <c r="BC9" s="252"/>
      <c r="BD9" s="252"/>
      <c r="BE9" s="252"/>
      <c r="BF9" s="253"/>
      <c r="BG9" s="27">
        <v>1.1000000000000001</v>
      </c>
      <c r="BI9" s="254" t="s">
        <v>83</v>
      </c>
      <c r="BJ9" s="255"/>
      <c r="BK9" s="24">
        <v>3.19</v>
      </c>
      <c r="BL9" s="24">
        <v>0.11</v>
      </c>
      <c r="BM9" s="24" t="s">
        <v>110</v>
      </c>
      <c r="BN9" s="24" t="str">
        <f>CONCATENATE(BN$8,"-",BM9)</f>
        <v>A-6-D</v>
      </c>
      <c r="BO9" s="25">
        <v>6.6</v>
      </c>
      <c r="BP9" s="252" t="s">
        <v>84</v>
      </c>
      <c r="BQ9" s="252"/>
      <c r="BR9" s="252"/>
      <c r="BS9" s="252"/>
      <c r="BT9" s="252"/>
      <c r="BU9" s="252"/>
      <c r="BV9" s="252"/>
      <c r="BW9" s="252"/>
      <c r="BX9" s="252"/>
      <c r="BY9" s="253"/>
      <c r="BZ9" s="27">
        <v>1.1000000000000001</v>
      </c>
      <c r="CB9" s="254" t="s">
        <v>83</v>
      </c>
      <c r="CC9" s="255"/>
      <c r="CD9" s="24">
        <v>3.46</v>
      </c>
      <c r="CE9" s="24">
        <v>0</v>
      </c>
      <c r="CF9" s="24" t="s">
        <v>110</v>
      </c>
      <c r="CG9" s="24" t="str">
        <f>CONCATENATE(CG$8,"-",CF9)</f>
        <v>A-6-D</v>
      </c>
      <c r="CH9" s="25">
        <v>6.92</v>
      </c>
      <c r="CI9" s="252" t="s">
        <v>84</v>
      </c>
      <c r="CJ9" s="252"/>
      <c r="CK9" s="252"/>
      <c r="CL9" s="252"/>
      <c r="CM9" s="252"/>
      <c r="CN9" s="252"/>
      <c r="CO9" s="252"/>
      <c r="CP9" s="252"/>
      <c r="CQ9" s="252"/>
      <c r="CR9" s="253"/>
      <c r="CS9" s="27">
        <v>1.1000000000000001</v>
      </c>
      <c r="CT9" s="25"/>
      <c r="CU9" s="252" t="s">
        <v>84</v>
      </c>
      <c r="CV9" s="252"/>
      <c r="CW9" s="252"/>
      <c r="CX9" s="252"/>
      <c r="CY9" s="252"/>
      <c r="CZ9" s="252"/>
      <c r="DA9" s="252"/>
      <c r="DB9" s="252"/>
      <c r="DC9" s="252"/>
      <c r="DD9" s="252"/>
      <c r="DE9" s="58"/>
      <c r="DG9" s="254" t="s">
        <v>83</v>
      </c>
      <c r="DH9" s="255"/>
      <c r="DI9" s="17">
        <v>3.82</v>
      </c>
      <c r="DJ9" s="24">
        <v>0.12</v>
      </c>
      <c r="DK9" s="24" t="s">
        <v>110</v>
      </c>
      <c r="DL9" s="24" t="str">
        <f>CONCATENATE(DL$8,"-",DK9)</f>
        <v>A-6-D</v>
      </c>
      <c r="DM9" s="25">
        <v>7.88</v>
      </c>
      <c r="DN9" s="252" t="s">
        <v>84</v>
      </c>
      <c r="DO9" s="252"/>
      <c r="DP9" s="252"/>
      <c r="DQ9" s="252"/>
      <c r="DR9" s="252"/>
      <c r="DS9" s="252"/>
      <c r="DT9" s="252"/>
      <c r="DU9" s="252"/>
      <c r="DV9" s="252"/>
      <c r="DW9" s="253"/>
      <c r="DX9" s="27">
        <v>1.1000000000000001</v>
      </c>
      <c r="DY9" s="49"/>
      <c r="DZ9" s="254" t="s">
        <v>83</v>
      </c>
      <c r="EA9" s="255"/>
      <c r="EB9" s="17">
        <v>3.82</v>
      </c>
      <c r="EC9" s="24">
        <v>0.12</v>
      </c>
      <c r="ED9" s="24" t="s">
        <v>110</v>
      </c>
      <c r="EE9" s="24" t="str">
        <f>CONCATENATE(EE$8,"-",ED9)</f>
        <v>A-6-D</v>
      </c>
      <c r="EF9" s="25">
        <v>6.7</v>
      </c>
      <c r="EG9" s="252" t="s">
        <v>84</v>
      </c>
      <c r="EH9" s="252"/>
      <c r="EI9" s="252"/>
      <c r="EJ9" s="252"/>
      <c r="EK9" s="252"/>
      <c r="EL9" s="252"/>
      <c r="EM9" s="252"/>
      <c r="EN9" s="252"/>
      <c r="EO9" s="252"/>
      <c r="EP9" s="253"/>
      <c r="EQ9" s="27">
        <v>1.1000000000000001</v>
      </c>
      <c r="ER9" s="49"/>
      <c r="ES9" s="254" t="s">
        <v>83</v>
      </c>
      <c r="ET9" s="255"/>
      <c r="EU9" s="24">
        <v>3.46</v>
      </c>
      <c r="EV9" s="24">
        <v>0</v>
      </c>
      <c r="EW9" s="24" t="s">
        <v>110</v>
      </c>
      <c r="EX9" s="24" t="str">
        <f>CONCATENATE(EX$8,"-",EW9)</f>
        <v>A-6-D</v>
      </c>
      <c r="EY9" s="25">
        <v>8.32</v>
      </c>
      <c r="EZ9" s="252" t="s">
        <v>84</v>
      </c>
      <c r="FA9" s="252"/>
      <c r="FB9" s="252"/>
      <c r="FC9" s="252"/>
      <c r="FD9" s="252"/>
      <c r="FE9" s="252"/>
      <c r="FF9" s="252"/>
      <c r="FG9" s="252"/>
      <c r="FH9" s="252"/>
      <c r="FI9" s="253"/>
      <c r="FJ9" s="27">
        <v>1.1000000000000001</v>
      </c>
      <c r="FK9" s="25"/>
      <c r="FL9" s="252" t="s">
        <v>84</v>
      </c>
      <c r="FM9" s="252"/>
      <c r="FN9" s="252"/>
      <c r="FO9" s="252"/>
      <c r="FP9" s="252"/>
      <c r="FQ9" s="252"/>
      <c r="FR9" s="252"/>
      <c r="FS9" s="252"/>
      <c r="FT9" s="252"/>
      <c r="FU9" s="252"/>
      <c r="FV9" s="58"/>
      <c r="FW9" s="49"/>
      <c r="FX9" s="254" t="s">
        <v>83</v>
      </c>
      <c r="FY9" s="255"/>
      <c r="FZ9" s="17">
        <v>3.82</v>
      </c>
      <c r="GA9" s="24">
        <v>0.12</v>
      </c>
      <c r="GB9" s="24" t="s">
        <v>110</v>
      </c>
      <c r="GC9" s="24" t="str">
        <f>CONCATENATE(GC$8,"-",GB9)</f>
        <v>A-6-D</v>
      </c>
      <c r="GD9" s="25">
        <v>99999</v>
      </c>
      <c r="GE9" s="252" t="s">
        <v>84</v>
      </c>
      <c r="GF9" s="252"/>
      <c r="GG9" s="252"/>
      <c r="GH9" s="252"/>
      <c r="GI9" s="252"/>
      <c r="GJ9" s="252"/>
      <c r="GK9" s="252"/>
      <c r="GL9" s="252"/>
      <c r="GM9" s="252"/>
      <c r="GN9" s="253"/>
      <c r="GO9" s="27">
        <v>100</v>
      </c>
      <c r="GP9" s="49"/>
      <c r="GQ9" s="254" t="s">
        <v>83</v>
      </c>
      <c r="GR9" s="255"/>
      <c r="GS9" s="24">
        <v>3.46</v>
      </c>
      <c r="GT9" s="24">
        <v>0</v>
      </c>
      <c r="GU9" s="24" t="s">
        <v>110</v>
      </c>
      <c r="GV9" s="24" t="str">
        <f>CONCATENATE(GV$8,"-",GU9)</f>
        <v>A-6-D</v>
      </c>
      <c r="GW9" s="25">
        <v>8.58</v>
      </c>
      <c r="GX9" s="26" t="s">
        <v>275</v>
      </c>
      <c r="GY9" s="26"/>
      <c r="GZ9" s="26"/>
      <c r="HA9" s="26"/>
      <c r="HB9" s="26"/>
      <c r="HC9" s="26"/>
      <c r="HD9" s="26"/>
      <c r="HE9" s="26"/>
      <c r="HF9" s="26"/>
      <c r="HG9" s="111"/>
      <c r="HH9" s="27">
        <v>100</v>
      </c>
      <c r="HI9" s="25"/>
      <c r="HJ9" s="252" t="s">
        <v>84</v>
      </c>
      <c r="HK9" s="252"/>
      <c r="HL9" s="252"/>
      <c r="HM9" s="252"/>
      <c r="HN9" s="252"/>
      <c r="HO9" s="252"/>
      <c r="HP9" s="252"/>
      <c r="HQ9" s="252"/>
      <c r="HR9" s="252"/>
      <c r="HS9" s="252"/>
      <c r="HT9" s="58"/>
      <c r="HU9" s="49"/>
    </row>
    <row r="10" spans="2:229" ht="14.4">
      <c r="B10" t="s">
        <v>111</v>
      </c>
      <c r="C10" t="s">
        <v>113</v>
      </c>
      <c r="D10" s="22">
        <v>18</v>
      </c>
      <c r="E10" s="23">
        <v>29</v>
      </c>
      <c r="F10" s="24">
        <v>9.99</v>
      </c>
      <c r="G10" s="24">
        <v>0.14000000000000001</v>
      </c>
      <c r="H10" s="24" t="s">
        <v>91</v>
      </c>
      <c r="I10" s="24" t="str">
        <f t="shared" ref="I10:I19" si="0">CONCATENATE(I$8,"-",H10)</f>
        <v>A-6-18-29</v>
      </c>
      <c r="J10" s="50">
        <v>20.260000000000002</v>
      </c>
      <c r="K10" s="50">
        <v>30.39</v>
      </c>
      <c r="L10" s="50">
        <v>40.520000000000003</v>
      </c>
      <c r="M10" s="50">
        <v>50.65</v>
      </c>
      <c r="N10" s="50">
        <v>60.78</v>
      </c>
      <c r="O10" s="50">
        <v>70.91</v>
      </c>
      <c r="P10" s="50">
        <v>77.043999999999997</v>
      </c>
      <c r="Q10" s="50">
        <v>86.67</v>
      </c>
      <c r="R10" s="50">
        <v>96.3</v>
      </c>
      <c r="S10" s="50">
        <v>105.93</v>
      </c>
      <c r="T10" s="51">
        <v>115.56</v>
      </c>
      <c r="U10" s="29">
        <v>1.1000000000000001</v>
      </c>
      <c r="W10" s="22">
        <v>18</v>
      </c>
      <c r="X10" s="23">
        <v>29</v>
      </c>
      <c r="Y10" s="24">
        <v>8.8800000000000008</v>
      </c>
      <c r="Z10" s="24">
        <v>0.12</v>
      </c>
      <c r="AA10" s="24" t="s">
        <v>91</v>
      </c>
      <c r="AB10" s="24" t="str">
        <f t="shared" ref="AB10:AB19" si="1">CONCATENATE(AB$8,"-",AA10)</f>
        <v>A-6-18-29</v>
      </c>
      <c r="AC10" s="25">
        <v>18</v>
      </c>
      <c r="AD10" s="25">
        <v>27</v>
      </c>
      <c r="AE10" s="25">
        <v>36</v>
      </c>
      <c r="AF10" s="25">
        <v>45</v>
      </c>
      <c r="AG10" s="25">
        <v>54</v>
      </c>
      <c r="AH10" s="25">
        <v>63</v>
      </c>
      <c r="AI10" s="25">
        <v>68.48</v>
      </c>
      <c r="AJ10" s="25">
        <v>77.040000000000006</v>
      </c>
      <c r="AK10" s="25">
        <v>85.6</v>
      </c>
      <c r="AL10" s="25">
        <v>94.16</v>
      </c>
      <c r="AM10" s="28">
        <v>102.72</v>
      </c>
      <c r="AN10" s="29">
        <v>1.1000000000000001</v>
      </c>
      <c r="AP10" s="22">
        <v>18</v>
      </c>
      <c r="AQ10" s="23">
        <v>29</v>
      </c>
      <c r="AR10" s="24">
        <v>8.33</v>
      </c>
      <c r="AS10" s="24">
        <v>0.11</v>
      </c>
      <c r="AT10" s="24" t="s">
        <v>91</v>
      </c>
      <c r="AU10" s="24" t="str">
        <f t="shared" ref="AU10:AU19" si="2">CONCATENATE(AU$8,"-",AT10)</f>
        <v>A-6-18-29</v>
      </c>
      <c r="AV10" s="25">
        <v>16.88</v>
      </c>
      <c r="AW10" s="25">
        <v>25.32</v>
      </c>
      <c r="AX10" s="25">
        <v>33.76</v>
      </c>
      <c r="AY10" s="25">
        <v>42.2</v>
      </c>
      <c r="AZ10" s="25">
        <v>50.64</v>
      </c>
      <c r="BA10" s="25">
        <v>59.08</v>
      </c>
      <c r="BB10" s="25">
        <v>64.16</v>
      </c>
      <c r="BC10" s="25">
        <v>72.180000000000007</v>
      </c>
      <c r="BD10" s="25">
        <v>80.2</v>
      </c>
      <c r="BE10" s="25">
        <v>88.22</v>
      </c>
      <c r="BF10" s="28">
        <v>96.24</v>
      </c>
      <c r="BG10" s="29">
        <v>1.1000000000000001</v>
      </c>
      <c r="BI10" s="22">
        <v>18</v>
      </c>
      <c r="BJ10" s="23">
        <v>29</v>
      </c>
      <c r="BK10" s="24">
        <v>7.77</v>
      </c>
      <c r="BL10" s="24">
        <v>0.11</v>
      </c>
      <c r="BM10" s="24" t="s">
        <v>91</v>
      </c>
      <c r="BN10" s="24" t="str">
        <f t="shared" ref="BN10:BN19" si="3">CONCATENATE(BN$8,"-",BM10)</f>
        <v>A-6-18-29</v>
      </c>
      <c r="BO10" s="25">
        <v>15.76</v>
      </c>
      <c r="BP10" s="25">
        <v>23.64</v>
      </c>
      <c r="BQ10" s="25">
        <v>31.52</v>
      </c>
      <c r="BR10" s="25">
        <v>39.4</v>
      </c>
      <c r="BS10" s="25">
        <v>47.28</v>
      </c>
      <c r="BT10" s="25">
        <v>55.16</v>
      </c>
      <c r="BU10" s="25">
        <v>59.92</v>
      </c>
      <c r="BV10" s="25">
        <v>67.41</v>
      </c>
      <c r="BW10" s="25">
        <v>74.900000000000006</v>
      </c>
      <c r="BX10" s="25">
        <v>82.39</v>
      </c>
      <c r="BY10" s="28">
        <v>89.88</v>
      </c>
      <c r="BZ10" s="29">
        <v>1.1000000000000001</v>
      </c>
      <c r="CB10" s="22">
        <v>18</v>
      </c>
      <c r="CC10" s="23">
        <v>29</v>
      </c>
      <c r="CD10" s="24">
        <v>8.33</v>
      </c>
      <c r="CE10" s="24">
        <v>0</v>
      </c>
      <c r="CF10" s="24" t="s">
        <v>91</v>
      </c>
      <c r="CG10" s="24" t="str">
        <f t="shared" ref="CG10:CG19" si="4">CONCATENATE(CG$8,"-",CF10)</f>
        <v>A-6-18-29</v>
      </c>
      <c r="CH10" s="25">
        <v>16.66</v>
      </c>
      <c r="CI10" s="25">
        <v>24.99</v>
      </c>
      <c r="CJ10" s="25">
        <v>33.32</v>
      </c>
      <c r="CK10" s="25">
        <v>41.65</v>
      </c>
      <c r="CL10" s="25">
        <v>49.98</v>
      </c>
      <c r="CM10" s="25">
        <v>58.31</v>
      </c>
      <c r="CN10" s="25">
        <v>63.28</v>
      </c>
      <c r="CO10" s="25">
        <v>71.19</v>
      </c>
      <c r="CP10" s="25">
        <v>79.099999999999994</v>
      </c>
      <c r="CQ10" s="25">
        <v>87.01</v>
      </c>
      <c r="CR10" s="28">
        <v>94.92</v>
      </c>
      <c r="CS10" s="29">
        <v>1.1000000000000001</v>
      </c>
      <c r="CT10" s="25">
        <v>102.83</v>
      </c>
      <c r="CU10" s="25">
        <v>110.74</v>
      </c>
      <c r="CV10" s="25">
        <v>118.65</v>
      </c>
      <c r="CW10" s="25">
        <v>126.56</v>
      </c>
      <c r="CX10" s="25">
        <v>134.47</v>
      </c>
      <c r="CY10" s="25">
        <v>142.38</v>
      </c>
      <c r="CZ10" s="25">
        <v>150.29</v>
      </c>
      <c r="DA10" s="25">
        <v>158.19999999999999</v>
      </c>
      <c r="DB10" s="25">
        <v>166.11</v>
      </c>
      <c r="DC10" s="25">
        <v>174.02</v>
      </c>
      <c r="DD10" s="25">
        <v>181.93</v>
      </c>
      <c r="DE10" s="28">
        <v>189.84</v>
      </c>
      <c r="DG10" s="22">
        <v>18</v>
      </c>
      <c r="DH10" s="23">
        <v>29</v>
      </c>
      <c r="DI10" s="24">
        <v>8.99</v>
      </c>
      <c r="DJ10" s="24">
        <v>0.12</v>
      </c>
      <c r="DK10" s="24" t="s">
        <v>91</v>
      </c>
      <c r="DL10" s="24" t="str">
        <f t="shared" ref="DL10:DL19" si="5">CONCATENATE(DL$8,"-",DK10)</f>
        <v>A-6-18-29</v>
      </c>
      <c r="DM10" s="25">
        <v>18.22</v>
      </c>
      <c r="DN10" s="25">
        <v>27.33</v>
      </c>
      <c r="DO10" s="25">
        <v>36.44</v>
      </c>
      <c r="DP10" s="25">
        <v>45.55</v>
      </c>
      <c r="DQ10" s="25">
        <v>54.66</v>
      </c>
      <c r="DR10" s="25">
        <v>63.77</v>
      </c>
      <c r="DS10" s="25">
        <v>69.28</v>
      </c>
      <c r="DT10" s="25">
        <v>77.94</v>
      </c>
      <c r="DU10" s="25">
        <v>86.6</v>
      </c>
      <c r="DV10" s="25">
        <v>95.26</v>
      </c>
      <c r="DW10" s="28">
        <v>103.92</v>
      </c>
      <c r="DX10" s="29">
        <v>1.1000000000000001</v>
      </c>
      <c r="DY10" s="49"/>
      <c r="DZ10" s="22">
        <v>18</v>
      </c>
      <c r="EA10" s="23">
        <v>29</v>
      </c>
      <c r="EB10" s="24">
        <v>8.99</v>
      </c>
      <c r="EC10" s="24">
        <v>0.12</v>
      </c>
      <c r="ED10" s="24" t="s">
        <v>91</v>
      </c>
      <c r="EE10" s="24" t="str">
        <f t="shared" ref="EE10:EE19" si="6">CONCATENATE(EE$8,"-",ED10)</f>
        <v>A-6-18-29</v>
      </c>
      <c r="EF10" s="25">
        <v>16</v>
      </c>
      <c r="EG10" s="25">
        <v>24</v>
      </c>
      <c r="EH10" s="25">
        <v>32</v>
      </c>
      <c r="EI10" s="25">
        <v>40</v>
      </c>
      <c r="EJ10" s="25">
        <v>48</v>
      </c>
      <c r="EK10" s="25">
        <v>56</v>
      </c>
      <c r="EL10" s="25">
        <v>60.88</v>
      </c>
      <c r="EM10" s="25">
        <v>68.489999999999995</v>
      </c>
      <c r="EN10" s="25">
        <v>76.099999999999994</v>
      </c>
      <c r="EO10" s="25">
        <v>83.71</v>
      </c>
      <c r="EP10" s="28">
        <v>91.32</v>
      </c>
      <c r="EQ10" s="29">
        <v>1.1000000000000001</v>
      </c>
      <c r="ER10" s="49"/>
      <c r="ES10" s="22">
        <v>18</v>
      </c>
      <c r="ET10" s="23">
        <v>29</v>
      </c>
      <c r="EU10" s="24">
        <v>8.33</v>
      </c>
      <c r="EV10" s="24">
        <v>0</v>
      </c>
      <c r="EW10" s="24" t="s">
        <v>91</v>
      </c>
      <c r="EX10" s="24" t="str">
        <f t="shared" ref="EX10:EX19" si="7">CONCATENATE(EX$8,"-",EW10)</f>
        <v>A-6-18-29</v>
      </c>
      <c r="EY10" s="25">
        <v>19.98</v>
      </c>
      <c r="EZ10" s="25">
        <v>29.97</v>
      </c>
      <c r="FA10" s="25">
        <v>39.96</v>
      </c>
      <c r="FB10" s="25">
        <v>49.95</v>
      </c>
      <c r="FC10" s="25">
        <v>59.94</v>
      </c>
      <c r="FD10" s="25">
        <v>69.930000000000007</v>
      </c>
      <c r="FE10" s="25">
        <v>75.92</v>
      </c>
      <c r="FF10" s="25">
        <v>85.41</v>
      </c>
      <c r="FG10" s="25">
        <v>94.9</v>
      </c>
      <c r="FH10" s="25">
        <v>104.39</v>
      </c>
      <c r="FI10" s="28">
        <v>113.88</v>
      </c>
      <c r="FJ10" s="29">
        <v>1.1000000000000001</v>
      </c>
      <c r="FK10" s="25">
        <v>123.37</v>
      </c>
      <c r="FL10" s="25">
        <v>132.86000000000001</v>
      </c>
      <c r="FM10" s="25">
        <v>142.35</v>
      </c>
      <c r="FN10" s="25">
        <v>151.84</v>
      </c>
      <c r="FO10" s="25">
        <v>161.33000000000001</v>
      </c>
      <c r="FP10" s="25">
        <v>170.82</v>
      </c>
      <c r="FQ10" s="25">
        <v>180.31</v>
      </c>
      <c r="FR10" s="25">
        <v>189.8</v>
      </c>
      <c r="FS10" s="25">
        <v>199.29</v>
      </c>
      <c r="FT10" s="25">
        <v>208.78</v>
      </c>
      <c r="FU10" s="25">
        <v>218.27</v>
      </c>
      <c r="FV10" s="28">
        <v>227.76</v>
      </c>
      <c r="FW10" s="49"/>
      <c r="FX10" s="22">
        <v>18</v>
      </c>
      <c r="FY10" s="23">
        <v>29</v>
      </c>
      <c r="FZ10" s="24">
        <v>8.99</v>
      </c>
      <c r="GA10" s="24">
        <v>0.12</v>
      </c>
      <c r="GB10" s="24" t="s">
        <v>91</v>
      </c>
      <c r="GC10" s="24" t="str">
        <f t="shared" ref="GC10:GC19" si="8">CONCATENATE(GC$8,"-",GB10)</f>
        <v>A-6-18-29</v>
      </c>
      <c r="GD10" s="25">
        <v>99999</v>
      </c>
      <c r="GE10" s="25">
        <v>99999</v>
      </c>
      <c r="GF10" s="25">
        <v>99999</v>
      </c>
      <c r="GG10" s="25">
        <v>99999</v>
      </c>
      <c r="GH10" s="25">
        <v>99999</v>
      </c>
      <c r="GI10" s="25">
        <v>99999</v>
      </c>
      <c r="GJ10" s="25">
        <v>99999</v>
      </c>
      <c r="GK10" s="25">
        <v>99999</v>
      </c>
      <c r="GL10" s="25">
        <v>99999</v>
      </c>
      <c r="GM10" s="25">
        <v>99999</v>
      </c>
      <c r="GN10" s="25">
        <v>99999</v>
      </c>
      <c r="GO10" s="29">
        <v>100</v>
      </c>
      <c r="GP10" s="49"/>
      <c r="GQ10" s="22">
        <v>18</v>
      </c>
      <c r="GR10" s="23">
        <v>29</v>
      </c>
      <c r="GS10" s="24">
        <v>8.33</v>
      </c>
      <c r="GT10" s="24">
        <v>0</v>
      </c>
      <c r="GU10" s="24" t="s">
        <v>91</v>
      </c>
      <c r="GV10" s="24" t="str">
        <f t="shared" ref="GV10:GV19" si="9">CONCATENATE(GV$8,"-",GU10)</f>
        <v>A-6-18-29</v>
      </c>
      <c r="GW10" s="25">
        <v>28.26</v>
      </c>
      <c r="GX10" s="25">
        <v>42.39</v>
      </c>
      <c r="GY10" s="25">
        <v>56.52</v>
      </c>
      <c r="GZ10" s="25">
        <v>70.650000000000006</v>
      </c>
      <c r="HA10" s="25">
        <v>84.78</v>
      </c>
      <c r="HB10" s="25">
        <v>98.91</v>
      </c>
      <c r="HC10" s="25">
        <v>107.39</v>
      </c>
      <c r="HD10" s="25">
        <v>120.81</v>
      </c>
      <c r="HE10" s="25">
        <v>134.24</v>
      </c>
      <c r="HF10" s="25">
        <v>147.66</v>
      </c>
      <c r="HG10" s="28">
        <v>161.08000000000001</v>
      </c>
      <c r="HH10" s="29">
        <v>100</v>
      </c>
      <c r="HI10" s="119">
        <v>174.51</v>
      </c>
      <c r="HJ10" s="119">
        <v>187.93</v>
      </c>
      <c r="HK10" s="119">
        <v>201.35</v>
      </c>
      <c r="HL10" s="119">
        <v>214.78</v>
      </c>
      <c r="HM10" s="119">
        <v>228.2</v>
      </c>
      <c r="HN10" s="119">
        <v>241.62</v>
      </c>
      <c r="HO10" s="119">
        <v>255.05</v>
      </c>
      <c r="HP10" s="119">
        <v>268.47000000000003</v>
      </c>
      <c r="HQ10" s="119">
        <v>281.89</v>
      </c>
      <c r="HR10" s="119">
        <v>295.32</v>
      </c>
      <c r="HS10" s="119">
        <v>308.74</v>
      </c>
      <c r="HT10" s="120">
        <v>322.16000000000003</v>
      </c>
      <c r="HU10" s="49"/>
    </row>
    <row r="11" spans="2:229" ht="14.4">
      <c r="B11" s="67">
        <v>3000</v>
      </c>
      <c r="C11" s="67">
        <v>2500</v>
      </c>
      <c r="D11" s="22">
        <v>30</v>
      </c>
      <c r="E11" s="23">
        <v>39</v>
      </c>
      <c r="F11" s="24">
        <v>14.99</v>
      </c>
      <c r="G11" s="24">
        <v>0.17</v>
      </c>
      <c r="H11" s="24" t="s">
        <v>92</v>
      </c>
      <c r="I11" s="24" t="str">
        <f t="shared" si="0"/>
        <v>A-6-30-39</v>
      </c>
      <c r="J11" s="50">
        <v>30.32</v>
      </c>
      <c r="K11" s="50">
        <v>45.48</v>
      </c>
      <c r="L11" s="50">
        <v>60.64</v>
      </c>
      <c r="M11" s="50">
        <v>75.8</v>
      </c>
      <c r="N11" s="50">
        <v>90.96</v>
      </c>
      <c r="O11" s="50">
        <v>106.12</v>
      </c>
      <c r="P11" s="50">
        <v>115.28399999999999</v>
      </c>
      <c r="Q11" s="50">
        <v>129.69</v>
      </c>
      <c r="R11" s="50">
        <v>144.1</v>
      </c>
      <c r="S11" s="50">
        <v>158.51</v>
      </c>
      <c r="T11" s="51">
        <v>172.92</v>
      </c>
      <c r="U11" s="29">
        <v>1.1000000000000001</v>
      </c>
      <c r="W11" s="22">
        <v>30</v>
      </c>
      <c r="X11" s="23">
        <v>39</v>
      </c>
      <c r="Y11" s="24">
        <v>13.88</v>
      </c>
      <c r="Z11" s="24">
        <v>0.15</v>
      </c>
      <c r="AA11" s="24" t="s">
        <v>92</v>
      </c>
      <c r="AB11" s="24" t="str">
        <f t="shared" si="1"/>
        <v>A-6-30-39</v>
      </c>
      <c r="AC11" s="25">
        <v>28.06</v>
      </c>
      <c r="AD11" s="25">
        <v>42.09</v>
      </c>
      <c r="AE11" s="25">
        <v>56.12</v>
      </c>
      <c r="AF11" s="25">
        <v>70.150000000000006</v>
      </c>
      <c r="AG11" s="25">
        <v>84.18</v>
      </c>
      <c r="AH11" s="25">
        <v>98.21</v>
      </c>
      <c r="AI11" s="25">
        <v>106.72</v>
      </c>
      <c r="AJ11" s="25">
        <v>120.06</v>
      </c>
      <c r="AK11" s="25">
        <v>133.4</v>
      </c>
      <c r="AL11" s="25">
        <v>146.74</v>
      </c>
      <c r="AM11" s="28">
        <v>160.08000000000001</v>
      </c>
      <c r="AN11" s="29">
        <v>1.1000000000000001</v>
      </c>
      <c r="AP11" s="22">
        <v>30</v>
      </c>
      <c r="AQ11" s="23">
        <v>39</v>
      </c>
      <c r="AR11" s="24">
        <v>12.77</v>
      </c>
      <c r="AS11" s="24">
        <v>0.14000000000000001</v>
      </c>
      <c r="AT11" s="24" t="s">
        <v>92</v>
      </c>
      <c r="AU11" s="24" t="str">
        <f t="shared" si="2"/>
        <v>A-6-30-39</v>
      </c>
      <c r="AV11" s="25">
        <v>25.82</v>
      </c>
      <c r="AW11" s="25">
        <v>38.729999999999997</v>
      </c>
      <c r="AX11" s="25">
        <v>51.64</v>
      </c>
      <c r="AY11" s="25">
        <v>64.55</v>
      </c>
      <c r="AZ11" s="25">
        <v>77.459999999999994</v>
      </c>
      <c r="BA11" s="25">
        <v>90.37</v>
      </c>
      <c r="BB11" s="25">
        <v>98.16</v>
      </c>
      <c r="BC11" s="25">
        <v>110.43</v>
      </c>
      <c r="BD11" s="25">
        <v>122.7</v>
      </c>
      <c r="BE11" s="25">
        <v>134.97</v>
      </c>
      <c r="BF11" s="28">
        <v>147.24</v>
      </c>
      <c r="BG11" s="29">
        <v>1.1000000000000001</v>
      </c>
      <c r="BI11" s="22">
        <v>30</v>
      </c>
      <c r="BJ11" s="23">
        <v>39</v>
      </c>
      <c r="BK11" s="24">
        <v>11.66</v>
      </c>
      <c r="BL11" s="24">
        <v>0.13</v>
      </c>
      <c r="BM11" s="24" t="s">
        <v>92</v>
      </c>
      <c r="BN11" s="24" t="str">
        <f t="shared" si="3"/>
        <v>A-6-30-39</v>
      </c>
      <c r="BO11" s="25">
        <v>23.58</v>
      </c>
      <c r="BP11" s="25">
        <v>35.369999999999997</v>
      </c>
      <c r="BQ11" s="25">
        <v>47.16</v>
      </c>
      <c r="BR11" s="25">
        <v>58.95</v>
      </c>
      <c r="BS11" s="25">
        <v>70.739999999999995</v>
      </c>
      <c r="BT11" s="25">
        <v>82.53</v>
      </c>
      <c r="BU11" s="25">
        <v>89.68</v>
      </c>
      <c r="BV11" s="25">
        <v>100.89</v>
      </c>
      <c r="BW11" s="25">
        <v>112.1</v>
      </c>
      <c r="BX11" s="25">
        <v>123.31</v>
      </c>
      <c r="BY11" s="28">
        <v>134.52000000000001</v>
      </c>
      <c r="BZ11" s="29">
        <v>1.1000000000000001</v>
      </c>
      <c r="CB11" s="22">
        <v>30</v>
      </c>
      <c r="CC11" s="23">
        <v>39</v>
      </c>
      <c r="CD11" s="24">
        <v>12.77</v>
      </c>
      <c r="CE11" s="24">
        <v>0</v>
      </c>
      <c r="CF11" s="24" t="s">
        <v>92</v>
      </c>
      <c r="CG11" s="24" t="str">
        <f t="shared" si="4"/>
        <v>A-6-30-39</v>
      </c>
      <c r="CH11" s="25">
        <v>25.54</v>
      </c>
      <c r="CI11" s="25">
        <v>38.31</v>
      </c>
      <c r="CJ11" s="25">
        <v>51.08</v>
      </c>
      <c r="CK11" s="25">
        <v>63.85</v>
      </c>
      <c r="CL11" s="25">
        <v>76.62</v>
      </c>
      <c r="CM11" s="25">
        <v>89.39</v>
      </c>
      <c r="CN11" s="25">
        <v>97.04</v>
      </c>
      <c r="CO11" s="25">
        <v>109.17</v>
      </c>
      <c r="CP11" s="25">
        <v>121.3</v>
      </c>
      <c r="CQ11" s="25">
        <v>133.43</v>
      </c>
      <c r="CR11" s="28">
        <v>145.56</v>
      </c>
      <c r="CS11" s="29">
        <v>1.1000000000000001</v>
      </c>
      <c r="CT11" s="25">
        <v>157.69</v>
      </c>
      <c r="CU11" s="25">
        <v>169.82</v>
      </c>
      <c r="CV11" s="25">
        <v>181.95</v>
      </c>
      <c r="CW11" s="25">
        <v>194.08</v>
      </c>
      <c r="CX11" s="25">
        <v>206.21</v>
      </c>
      <c r="CY11" s="25">
        <v>218.34</v>
      </c>
      <c r="CZ11" s="25">
        <v>230.47</v>
      </c>
      <c r="DA11" s="25">
        <v>242.6</v>
      </c>
      <c r="DB11" s="25">
        <v>254.73</v>
      </c>
      <c r="DC11" s="25">
        <v>266.86</v>
      </c>
      <c r="DD11" s="25">
        <v>278.99</v>
      </c>
      <c r="DE11" s="28">
        <v>291.12</v>
      </c>
      <c r="DG11" s="22">
        <v>30</v>
      </c>
      <c r="DH11" s="23">
        <v>39</v>
      </c>
      <c r="DI11" s="24">
        <v>14.05</v>
      </c>
      <c r="DJ11" s="24">
        <v>0.15</v>
      </c>
      <c r="DK11" s="24" t="s">
        <v>92</v>
      </c>
      <c r="DL11" s="24" t="str">
        <f t="shared" si="5"/>
        <v>A-6-30-39</v>
      </c>
      <c r="DM11" s="25">
        <v>28.4</v>
      </c>
      <c r="DN11" s="25">
        <v>42.6</v>
      </c>
      <c r="DO11" s="25">
        <v>56.8</v>
      </c>
      <c r="DP11" s="25">
        <v>71</v>
      </c>
      <c r="DQ11" s="25">
        <v>85.2</v>
      </c>
      <c r="DR11" s="25">
        <v>99.4</v>
      </c>
      <c r="DS11" s="25">
        <v>108</v>
      </c>
      <c r="DT11" s="25">
        <v>121.5</v>
      </c>
      <c r="DU11" s="25">
        <v>135</v>
      </c>
      <c r="DV11" s="25">
        <v>148.5</v>
      </c>
      <c r="DW11" s="28">
        <v>162</v>
      </c>
      <c r="DX11" s="29">
        <v>1.1000000000000001</v>
      </c>
      <c r="DY11" s="49"/>
      <c r="DZ11" s="22">
        <v>30</v>
      </c>
      <c r="EA11" s="23">
        <v>39</v>
      </c>
      <c r="EB11" s="24">
        <v>14.05</v>
      </c>
      <c r="EC11" s="24">
        <v>0.15</v>
      </c>
      <c r="ED11" s="24" t="s">
        <v>92</v>
      </c>
      <c r="EE11" s="24" t="str">
        <f t="shared" si="6"/>
        <v>A-6-30-39</v>
      </c>
      <c r="EF11" s="25">
        <v>23.92</v>
      </c>
      <c r="EG11" s="25">
        <v>35.880000000000003</v>
      </c>
      <c r="EH11" s="25">
        <v>47.84</v>
      </c>
      <c r="EI11" s="25">
        <v>59.8</v>
      </c>
      <c r="EJ11" s="25">
        <v>71.760000000000005</v>
      </c>
      <c r="EK11" s="25">
        <v>83.72</v>
      </c>
      <c r="EL11" s="25">
        <v>90.96</v>
      </c>
      <c r="EM11" s="25">
        <v>102.33</v>
      </c>
      <c r="EN11" s="25">
        <v>113.7</v>
      </c>
      <c r="EO11" s="25">
        <v>125.07</v>
      </c>
      <c r="EP11" s="28">
        <v>136.44</v>
      </c>
      <c r="EQ11" s="29">
        <v>1.1000000000000001</v>
      </c>
      <c r="ER11" s="49"/>
      <c r="ES11" s="22">
        <v>30</v>
      </c>
      <c r="ET11" s="23">
        <v>39</v>
      </c>
      <c r="EU11" s="24">
        <v>12.77</v>
      </c>
      <c r="EV11" s="24">
        <v>0</v>
      </c>
      <c r="EW11" s="24" t="s">
        <v>92</v>
      </c>
      <c r="EX11" s="24" t="str">
        <f t="shared" si="7"/>
        <v>A-6-30-39</v>
      </c>
      <c r="EY11" s="25">
        <v>29.98</v>
      </c>
      <c r="EZ11" s="25">
        <v>44.97</v>
      </c>
      <c r="FA11" s="25">
        <v>59.96</v>
      </c>
      <c r="FB11" s="25">
        <v>74.95</v>
      </c>
      <c r="FC11" s="25">
        <v>89.94</v>
      </c>
      <c r="FD11" s="25">
        <v>104.93</v>
      </c>
      <c r="FE11" s="25">
        <v>113.92</v>
      </c>
      <c r="FF11" s="25">
        <v>128.16</v>
      </c>
      <c r="FG11" s="25">
        <v>142.4</v>
      </c>
      <c r="FH11" s="25">
        <v>156.63999999999999</v>
      </c>
      <c r="FI11" s="28">
        <v>170.88</v>
      </c>
      <c r="FJ11" s="29">
        <v>1.1000000000000001</v>
      </c>
      <c r="FK11" s="25">
        <v>185.12</v>
      </c>
      <c r="FL11" s="25">
        <v>199.36</v>
      </c>
      <c r="FM11" s="25">
        <v>213.6</v>
      </c>
      <c r="FN11" s="25">
        <v>227.84</v>
      </c>
      <c r="FO11" s="25">
        <v>242.08</v>
      </c>
      <c r="FP11" s="25">
        <v>256.32</v>
      </c>
      <c r="FQ11" s="25">
        <v>270.56</v>
      </c>
      <c r="FR11" s="25">
        <v>284.8</v>
      </c>
      <c r="FS11" s="25">
        <v>299.04000000000002</v>
      </c>
      <c r="FT11" s="25">
        <v>313.27999999999997</v>
      </c>
      <c r="FU11" s="25">
        <v>327.52</v>
      </c>
      <c r="FV11" s="28">
        <v>341.76</v>
      </c>
      <c r="FW11" s="49"/>
      <c r="FX11" s="22">
        <v>30</v>
      </c>
      <c r="FY11" s="23">
        <v>39</v>
      </c>
      <c r="FZ11" s="24">
        <v>14.05</v>
      </c>
      <c r="GA11" s="24">
        <v>0.15</v>
      </c>
      <c r="GB11" s="24" t="s">
        <v>92</v>
      </c>
      <c r="GC11" s="24" t="str">
        <f t="shared" si="8"/>
        <v>A-6-30-39</v>
      </c>
      <c r="GD11" s="25">
        <v>99999</v>
      </c>
      <c r="GE11" s="25">
        <v>99999</v>
      </c>
      <c r="GF11" s="25">
        <v>99999</v>
      </c>
      <c r="GG11" s="25">
        <v>99999</v>
      </c>
      <c r="GH11" s="25">
        <v>99999</v>
      </c>
      <c r="GI11" s="25">
        <v>99999</v>
      </c>
      <c r="GJ11" s="25">
        <v>99999</v>
      </c>
      <c r="GK11" s="25">
        <v>99999</v>
      </c>
      <c r="GL11" s="25">
        <v>99999</v>
      </c>
      <c r="GM11" s="25">
        <v>99999</v>
      </c>
      <c r="GN11" s="25">
        <v>99999</v>
      </c>
      <c r="GO11" s="29">
        <v>100</v>
      </c>
      <c r="GP11" s="49"/>
      <c r="GQ11" s="22">
        <v>30</v>
      </c>
      <c r="GR11" s="23">
        <v>39</v>
      </c>
      <c r="GS11" s="24">
        <v>12.77</v>
      </c>
      <c r="GT11" s="24">
        <v>0</v>
      </c>
      <c r="GU11" s="24" t="s">
        <v>92</v>
      </c>
      <c r="GV11" s="24" t="str">
        <f t="shared" si="9"/>
        <v>A-6-30-39</v>
      </c>
      <c r="GW11" s="25">
        <v>61.78</v>
      </c>
      <c r="GX11" s="25">
        <v>92.67</v>
      </c>
      <c r="GY11" s="25">
        <v>123.56</v>
      </c>
      <c r="GZ11" s="25">
        <v>154.44999999999999</v>
      </c>
      <c r="HA11" s="25">
        <v>185.34</v>
      </c>
      <c r="HB11" s="25">
        <v>216.23</v>
      </c>
      <c r="HC11" s="25">
        <v>234.76</v>
      </c>
      <c r="HD11" s="25">
        <v>264.11</v>
      </c>
      <c r="HE11" s="25">
        <v>293.45999999999998</v>
      </c>
      <c r="HF11" s="25">
        <v>322.8</v>
      </c>
      <c r="HG11" s="28">
        <v>352.15</v>
      </c>
      <c r="HH11" s="29">
        <v>100</v>
      </c>
      <c r="HI11" s="119">
        <v>381.49</v>
      </c>
      <c r="HJ11" s="119">
        <v>410.84</v>
      </c>
      <c r="HK11" s="119">
        <v>440.18</v>
      </c>
      <c r="HL11" s="119">
        <v>469.53</v>
      </c>
      <c r="HM11" s="119">
        <v>498.87</v>
      </c>
      <c r="HN11" s="119">
        <v>528.22</v>
      </c>
      <c r="HO11" s="119">
        <v>557.55999999999995</v>
      </c>
      <c r="HP11" s="119">
        <v>586.91</v>
      </c>
      <c r="HQ11" s="119">
        <v>616.26</v>
      </c>
      <c r="HR11" s="119">
        <v>645.6</v>
      </c>
      <c r="HS11" s="119">
        <v>674.95</v>
      </c>
      <c r="HT11" s="120">
        <v>704.29</v>
      </c>
      <c r="HU11" s="49"/>
    </row>
    <row r="12" spans="2:229" ht="14.4">
      <c r="B12">
        <v>24</v>
      </c>
      <c r="C12">
        <v>24</v>
      </c>
      <c r="D12" s="22">
        <v>40</v>
      </c>
      <c r="E12" s="23">
        <v>49</v>
      </c>
      <c r="F12" s="24">
        <v>31.08</v>
      </c>
      <c r="G12" s="24">
        <v>0.34</v>
      </c>
      <c r="H12" s="24" t="s">
        <v>93</v>
      </c>
      <c r="I12" s="24" t="str">
        <f t="shared" si="0"/>
        <v>A-6-40-49</v>
      </c>
      <c r="J12" s="50">
        <v>62.84</v>
      </c>
      <c r="K12" s="50">
        <v>94.26</v>
      </c>
      <c r="L12" s="50">
        <v>125.68</v>
      </c>
      <c r="M12" s="50">
        <v>157.1</v>
      </c>
      <c r="N12" s="50">
        <v>188.52</v>
      </c>
      <c r="O12" s="50">
        <v>219.94</v>
      </c>
      <c r="P12" s="50">
        <v>238.96</v>
      </c>
      <c r="Q12" s="50">
        <v>268.83</v>
      </c>
      <c r="R12" s="50">
        <v>298.7</v>
      </c>
      <c r="S12" s="50">
        <v>328.57</v>
      </c>
      <c r="T12" s="51">
        <v>358.44</v>
      </c>
      <c r="U12" s="29">
        <v>1.1499999999999999</v>
      </c>
      <c r="W12" s="22">
        <v>40</v>
      </c>
      <c r="X12" s="23">
        <v>49</v>
      </c>
      <c r="Y12" s="24">
        <v>28.31</v>
      </c>
      <c r="Z12" s="24">
        <v>0.31</v>
      </c>
      <c r="AA12" s="24" t="s">
        <v>93</v>
      </c>
      <c r="AB12" s="24" t="str">
        <f t="shared" si="1"/>
        <v>A-6-40-49</v>
      </c>
      <c r="AC12" s="25">
        <v>57.24</v>
      </c>
      <c r="AD12" s="25">
        <v>85.86</v>
      </c>
      <c r="AE12" s="25">
        <v>114.48</v>
      </c>
      <c r="AF12" s="25">
        <v>143.1</v>
      </c>
      <c r="AG12" s="25">
        <v>171.72</v>
      </c>
      <c r="AH12" s="25">
        <v>200.34</v>
      </c>
      <c r="AI12" s="25">
        <v>217.6</v>
      </c>
      <c r="AJ12" s="25">
        <v>244.8</v>
      </c>
      <c r="AK12" s="25">
        <v>272</v>
      </c>
      <c r="AL12" s="25">
        <v>299.2</v>
      </c>
      <c r="AM12" s="28">
        <v>326.39999999999998</v>
      </c>
      <c r="AN12" s="29">
        <v>1.1499999999999999</v>
      </c>
      <c r="AP12" s="22">
        <v>40</v>
      </c>
      <c r="AQ12" s="23">
        <v>49</v>
      </c>
      <c r="AR12" s="24">
        <v>25.53</v>
      </c>
      <c r="AS12" s="24">
        <v>0.28000000000000003</v>
      </c>
      <c r="AT12" s="24" t="s">
        <v>93</v>
      </c>
      <c r="AU12" s="24" t="str">
        <f t="shared" si="2"/>
        <v>A-6-40-49</v>
      </c>
      <c r="AV12" s="25">
        <v>51.62</v>
      </c>
      <c r="AW12" s="25">
        <v>77.430000000000007</v>
      </c>
      <c r="AX12" s="25">
        <v>103.24</v>
      </c>
      <c r="AY12" s="25">
        <v>129.05000000000001</v>
      </c>
      <c r="AZ12" s="25">
        <v>154.86000000000001</v>
      </c>
      <c r="BA12" s="25">
        <v>180.67</v>
      </c>
      <c r="BB12" s="25">
        <v>196.24</v>
      </c>
      <c r="BC12" s="25">
        <v>220.77</v>
      </c>
      <c r="BD12" s="25">
        <v>245.3</v>
      </c>
      <c r="BE12" s="25">
        <v>269.83</v>
      </c>
      <c r="BF12" s="28">
        <v>294.36</v>
      </c>
      <c r="BG12" s="29">
        <v>1.1499999999999999</v>
      </c>
      <c r="BI12" s="22">
        <v>40</v>
      </c>
      <c r="BJ12" s="23">
        <v>49</v>
      </c>
      <c r="BK12" s="24">
        <v>23.87</v>
      </c>
      <c r="BL12" s="24">
        <v>0.26</v>
      </c>
      <c r="BM12" s="24" t="s">
        <v>93</v>
      </c>
      <c r="BN12" s="24" t="str">
        <f t="shared" si="3"/>
        <v>A-6-40-49</v>
      </c>
      <c r="BO12" s="25">
        <v>48.26</v>
      </c>
      <c r="BP12" s="25">
        <v>72.39</v>
      </c>
      <c r="BQ12" s="25">
        <v>96.52</v>
      </c>
      <c r="BR12" s="25">
        <v>120.65</v>
      </c>
      <c r="BS12" s="25">
        <v>144.78</v>
      </c>
      <c r="BT12" s="25">
        <v>168.91</v>
      </c>
      <c r="BU12" s="25">
        <v>183.52</v>
      </c>
      <c r="BV12" s="25">
        <v>206.46</v>
      </c>
      <c r="BW12" s="25">
        <v>229.4</v>
      </c>
      <c r="BX12" s="25">
        <v>252.34</v>
      </c>
      <c r="BY12" s="28">
        <v>275.27999999999997</v>
      </c>
      <c r="BZ12" s="29">
        <v>1.1499999999999999</v>
      </c>
      <c r="CB12" s="22">
        <v>40</v>
      </c>
      <c r="CC12" s="23">
        <v>49</v>
      </c>
      <c r="CD12" s="24">
        <v>25.53</v>
      </c>
      <c r="CE12" s="24">
        <v>0</v>
      </c>
      <c r="CF12" s="24" t="s">
        <v>93</v>
      </c>
      <c r="CG12" s="24" t="str">
        <f t="shared" si="4"/>
        <v>A-6-40-49</v>
      </c>
      <c r="CH12" s="25">
        <v>51.06</v>
      </c>
      <c r="CI12" s="25">
        <v>76.59</v>
      </c>
      <c r="CJ12" s="25">
        <v>102.12</v>
      </c>
      <c r="CK12" s="25">
        <v>127.65</v>
      </c>
      <c r="CL12" s="25">
        <v>153.18</v>
      </c>
      <c r="CM12" s="25">
        <v>178.71</v>
      </c>
      <c r="CN12" s="25">
        <v>194</v>
      </c>
      <c r="CO12" s="25">
        <v>218.25</v>
      </c>
      <c r="CP12" s="25">
        <v>242.5</v>
      </c>
      <c r="CQ12" s="25">
        <v>266.75</v>
      </c>
      <c r="CR12" s="28">
        <v>291</v>
      </c>
      <c r="CS12" s="29">
        <v>1.1499999999999999</v>
      </c>
      <c r="CT12" s="25">
        <v>315.25</v>
      </c>
      <c r="CU12" s="25">
        <v>339.5</v>
      </c>
      <c r="CV12" s="25">
        <v>363.75</v>
      </c>
      <c r="CW12" s="25">
        <v>388</v>
      </c>
      <c r="CX12" s="25">
        <v>412.25</v>
      </c>
      <c r="CY12" s="25">
        <v>436.5</v>
      </c>
      <c r="CZ12" s="25">
        <v>460.75</v>
      </c>
      <c r="DA12" s="25">
        <v>485</v>
      </c>
      <c r="DB12" s="25">
        <v>509.25</v>
      </c>
      <c r="DC12" s="25">
        <v>533.5</v>
      </c>
      <c r="DD12" s="25">
        <v>557.75</v>
      </c>
      <c r="DE12" s="28">
        <v>582</v>
      </c>
      <c r="DG12" s="22">
        <v>40</v>
      </c>
      <c r="DH12" s="23">
        <v>49</v>
      </c>
      <c r="DI12" s="24">
        <v>28.66</v>
      </c>
      <c r="DJ12" s="24">
        <v>0.31</v>
      </c>
      <c r="DK12" s="24" t="s">
        <v>93</v>
      </c>
      <c r="DL12" s="24" t="str">
        <f t="shared" si="5"/>
        <v>A-6-40-49</v>
      </c>
      <c r="DM12" s="25">
        <v>57.94</v>
      </c>
      <c r="DN12" s="25">
        <v>86.91</v>
      </c>
      <c r="DO12" s="25">
        <v>115.88</v>
      </c>
      <c r="DP12" s="25">
        <v>144.85</v>
      </c>
      <c r="DQ12" s="25">
        <v>173.82</v>
      </c>
      <c r="DR12" s="25">
        <v>202.79</v>
      </c>
      <c r="DS12" s="25">
        <v>220.32</v>
      </c>
      <c r="DT12" s="25">
        <v>247.86</v>
      </c>
      <c r="DU12" s="25">
        <v>275.39999999999998</v>
      </c>
      <c r="DV12" s="25">
        <v>302.94</v>
      </c>
      <c r="DW12" s="28">
        <v>330.48</v>
      </c>
      <c r="DX12" s="29">
        <v>1.1499999999999999</v>
      </c>
      <c r="DY12" s="49"/>
      <c r="DZ12" s="22">
        <v>40</v>
      </c>
      <c r="EA12" s="23">
        <v>49</v>
      </c>
      <c r="EB12" s="24">
        <v>28.66</v>
      </c>
      <c r="EC12" s="24">
        <v>0.31</v>
      </c>
      <c r="ED12" s="24" t="s">
        <v>93</v>
      </c>
      <c r="EE12" s="24" t="str">
        <f t="shared" si="6"/>
        <v>A-6-40-49</v>
      </c>
      <c r="EF12" s="25">
        <v>48.98</v>
      </c>
      <c r="EG12" s="25">
        <v>73.47</v>
      </c>
      <c r="EH12" s="25">
        <v>97.96</v>
      </c>
      <c r="EI12" s="25">
        <v>122.45</v>
      </c>
      <c r="EJ12" s="25">
        <v>146.94</v>
      </c>
      <c r="EK12" s="25">
        <v>171.43</v>
      </c>
      <c r="EL12" s="25">
        <v>186.24</v>
      </c>
      <c r="EM12" s="25">
        <v>209.52</v>
      </c>
      <c r="EN12" s="25">
        <v>232.8</v>
      </c>
      <c r="EO12" s="25">
        <v>256.08</v>
      </c>
      <c r="EP12" s="28">
        <v>279.36</v>
      </c>
      <c r="EQ12" s="29">
        <v>1.1499999999999999</v>
      </c>
      <c r="ER12" s="49"/>
      <c r="ES12" s="22">
        <v>40</v>
      </c>
      <c r="ET12" s="23">
        <v>49</v>
      </c>
      <c r="EU12" s="24">
        <v>25.53</v>
      </c>
      <c r="EV12" s="24">
        <v>0</v>
      </c>
      <c r="EW12" s="24" t="s">
        <v>93</v>
      </c>
      <c r="EX12" s="24" t="str">
        <f t="shared" si="7"/>
        <v>A-6-40-49</v>
      </c>
      <c r="EY12" s="25">
        <v>62.16</v>
      </c>
      <c r="EZ12" s="25">
        <v>93.24</v>
      </c>
      <c r="FA12" s="25">
        <v>124.32</v>
      </c>
      <c r="FB12" s="25">
        <v>155.4</v>
      </c>
      <c r="FC12" s="25">
        <v>186.48</v>
      </c>
      <c r="FD12" s="25">
        <v>217.56</v>
      </c>
      <c r="FE12" s="25">
        <v>236.24</v>
      </c>
      <c r="FF12" s="25">
        <v>265.77</v>
      </c>
      <c r="FG12" s="25">
        <v>295.3</v>
      </c>
      <c r="FH12" s="25">
        <v>324.83</v>
      </c>
      <c r="FI12" s="28">
        <v>354.36</v>
      </c>
      <c r="FJ12" s="29">
        <v>1.1499999999999999</v>
      </c>
      <c r="FK12" s="25">
        <v>383.89</v>
      </c>
      <c r="FL12" s="25">
        <v>413.42</v>
      </c>
      <c r="FM12" s="25">
        <v>442.95</v>
      </c>
      <c r="FN12" s="25">
        <v>472.48</v>
      </c>
      <c r="FO12" s="25">
        <v>502.01</v>
      </c>
      <c r="FP12" s="25">
        <v>531.54</v>
      </c>
      <c r="FQ12" s="25">
        <v>561.07000000000005</v>
      </c>
      <c r="FR12" s="25">
        <v>590.6</v>
      </c>
      <c r="FS12" s="25">
        <v>620.13</v>
      </c>
      <c r="FT12" s="25">
        <v>649.66</v>
      </c>
      <c r="FU12" s="25">
        <v>679.19</v>
      </c>
      <c r="FV12" s="28">
        <v>708.72</v>
      </c>
      <c r="FW12" s="49"/>
      <c r="FX12" s="22">
        <v>40</v>
      </c>
      <c r="FY12" s="23">
        <v>49</v>
      </c>
      <c r="FZ12" s="24">
        <v>28.66</v>
      </c>
      <c r="GA12" s="24">
        <v>0.31</v>
      </c>
      <c r="GB12" s="24" t="s">
        <v>93</v>
      </c>
      <c r="GC12" s="24" t="str">
        <f t="shared" si="8"/>
        <v>A-6-40-49</v>
      </c>
      <c r="GD12" s="25">
        <v>99999</v>
      </c>
      <c r="GE12" s="25">
        <v>99999</v>
      </c>
      <c r="GF12" s="25">
        <v>99999</v>
      </c>
      <c r="GG12" s="25">
        <v>99999</v>
      </c>
      <c r="GH12" s="25">
        <v>99999</v>
      </c>
      <c r="GI12" s="25">
        <v>99999</v>
      </c>
      <c r="GJ12" s="25">
        <v>99999</v>
      </c>
      <c r="GK12" s="25">
        <v>99999</v>
      </c>
      <c r="GL12" s="25">
        <v>99999</v>
      </c>
      <c r="GM12" s="25">
        <v>99999</v>
      </c>
      <c r="GN12" s="25">
        <v>99999</v>
      </c>
      <c r="GO12" s="29">
        <v>100</v>
      </c>
      <c r="GP12" s="49"/>
      <c r="GQ12" s="22">
        <v>40</v>
      </c>
      <c r="GR12" s="23">
        <v>49</v>
      </c>
      <c r="GS12" s="24">
        <v>25.53</v>
      </c>
      <c r="GT12" s="24">
        <v>0</v>
      </c>
      <c r="GU12" s="24" t="s">
        <v>93</v>
      </c>
      <c r="GV12" s="24" t="str">
        <f t="shared" si="9"/>
        <v>A-6-40-49</v>
      </c>
      <c r="GW12" s="25">
        <v>118.81</v>
      </c>
      <c r="GX12" s="25">
        <v>178.23</v>
      </c>
      <c r="GY12" s="25">
        <v>237.64</v>
      </c>
      <c r="GZ12" s="25">
        <v>297.05</v>
      </c>
      <c r="HA12" s="25">
        <v>356.46</v>
      </c>
      <c r="HB12" s="25">
        <v>415.87</v>
      </c>
      <c r="HC12" s="25">
        <v>451.52</v>
      </c>
      <c r="HD12" s="25">
        <v>507.96</v>
      </c>
      <c r="HE12" s="25">
        <v>564.4</v>
      </c>
      <c r="HF12" s="25">
        <v>620.83000000000004</v>
      </c>
      <c r="HG12" s="28">
        <v>677.27</v>
      </c>
      <c r="HH12" s="29">
        <v>100</v>
      </c>
      <c r="HI12" s="119">
        <v>733.71</v>
      </c>
      <c r="HJ12" s="119">
        <v>790.15</v>
      </c>
      <c r="HK12" s="119">
        <v>846.59</v>
      </c>
      <c r="HL12" s="119">
        <v>903.03</v>
      </c>
      <c r="HM12" s="119">
        <v>959.47</v>
      </c>
      <c r="HN12" s="119">
        <v>1015.91</v>
      </c>
      <c r="HO12" s="119">
        <v>1072.3499999999999</v>
      </c>
      <c r="HP12" s="119">
        <v>1128.79</v>
      </c>
      <c r="HQ12" s="119">
        <v>1185.23</v>
      </c>
      <c r="HR12" s="119">
        <v>1241.67</v>
      </c>
      <c r="HS12" s="119">
        <v>1298.1099999999999</v>
      </c>
      <c r="HT12" s="120">
        <v>1354.55</v>
      </c>
      <c r="HU12" s="49"/>
    </row>
    <row r="13" spans="2:229" ht="14.4">
      <c r="B13" t="s">
        <v>104</v>
      </c>
      <c r="C13" t="s">
        <v>104</v>
      </c>
      <c r="D13" s="22">
        <v>50</v>
      </c>
      <c r="E13" s="23">
        <v>54</v>
      </c>
      <c r="F13" s="24">
        <v>51.06</v>
      </c>
      <c r="G13" s="24">
        <v>0.99</v>
      </c>
      <c r="H13" s="24" t="s">
        <v>94</v>
      </c>
      <c r="I13" s="24" t="str">
        <f t="shared" si="0"/>
        <v>A-6-50-54</v>
      </c>
      <c r="J13" s="50">
        <v>104.1</v>
      </c>
      <c r="K13" s="50">
        <v>156.15</v>
      </c>
      <c r="L13" s="50">
        <v>208.2</v>
      </c>
      <c r="M13" s="50">
        <v>260.25</v>
      </c>
      <c r="N13" s="50">
        <v>312.3</v>
      </c>
      <c r="O13" s="50">
        <v>364.35</v>
      </c>
      <c r="P13" s="50">
        <v>396</v>
      </c>
      <c r="Q13" s="50">
        <v>445.5</v>
      </c>
      <c r="R13" s="50">
        <v>495</v>
      </c>
      <c r="S13" s="50">
        <v>544.5</v>
      </c>
      <c r="T13" s="51">
        <v>594</v>
      </c>
      <c r="U13" s="29">
        <v>1.1499999999999999</v>
      </c>
      <c r="W13" s="22">
        <v>50</v>
      </c>
      <c r="X13" s="23">
        <v>54</v>
      </c>
      <c r="Y13" s="24">
        <v>46.07</v>
      </c>
      <c r="Z13" s="24">
        <v>0.89</v>
      </c>
      <c r="AA13" s="24" t="s">
        <v>94</v>
      </c>
      <c r="AB13" s="24" t="str">
        <f t="shared" si="1"/>
        <v>A-6-50-54</v>
      </c>
      <c r="AC13" s="25">
        <v>93.92</v>
      </c>
      <c r="AD13" s="25">
        <v>140.88</v>
      </c>
      <c r="AE13" s="25">
        <v>187.84</v>
      </c>
      <c r="AF13" s="25">
        <v>234.8</v>
      </c>
      <c r="AG13" s="25">
        <v>281.76</v>
      </c>
      <c r="AH13" s="25">
        <v>328.72</v>
      </c>
      <c r="AI13" s="25">
        <v>357.28</v>
      </c>
      <c r="AJ13" s="25">
        <v>401.94</v>
      </c>
      <c r="AK13" s="25">
        <v>446.6</v>
      </c>
      <c r="AL13" s="25">
        <v>491.26</v>
      </c>
      <c r="AM13" s="28">
        <v>535.91999999999996</v>
      </c>
      <c r="AN13" s="29">
        <v>1.1499999999999999</v>
      </c>
      <c r="AP13" s="22">
        <v>50</v>
      </c>
      <c r="AQ13" s="23">
        <v>54</v>
      </c>
      <c r="AR13" s="24">
        <v>42.18</v>
      </c>
      <c r="AS13" s="24">
        <v>0.82</v>
      </c>
      <c r="AT13" s="24" t="s">
        <v>94</v>
      </c>
      <c r="AU13" s="24" t="str">
        <f t="shared" si="2"/>
        <v>A-6-50-54</v>
      </c>
      <c r="AV13" s="25">
        <v>86</v>
      </c>
      <c r="AW13" s="25">
        <v>129</v>
      </c>
      <c r="AX13" s="25">
        <v>172</v>
      </c>
      <c r="AY13" s="25">
        <v>215</v>
      </c>
      <c r="AZ13" s="25">
        <v>258</v>
      </c>
      <c r="BA13" s="25">
        <v>301</v>
      </c>
      <c r="BB13" s="25">
        <v>327.12</v>
      </c>
      <c r="BC13" s="25">
        <v>368.01</v>
      </c>
      <c r="BD13" s="25">
        <v>408.9</v>
      </c>
      <c r="BE13" s="25">
        <v>449.79</v>
      </c>
      <c r="BF13" s="28">
        <v>490.68</v>
      </c>
      <c r="BG13" s="29">
        <v>1.1499999999999999</v>
      </c>
      <c r="BI13" s="22">
        <v>50</v>
      </c>
      <c r="BJ13" s="23">
        <v>54</v>
      </c>
      <c r="BK13" s="24">
        <v>38.85</v>
      </c>
      <c r="BL13" s="24">
        <v>0.75</v>
      </c>
      <c r="BM13" s="24" t="s">
        <v>94</v>
      </c>
      <c r="BN13" s="24" t="str">
        <f t="shared" si="3"/>
        <v>A-6-50-54</v>
      </c>
      <c r="BO13" s="25">
        <v>79.2</v>
      </c>
      <c r="BP13" s="25">
        <v>118.8</v>
      </c>
      <c r="BQ13" s="25">
        <v>158.4</v>
      </c>
      <c r="BR13" s="25">
        <v>198</v>
      </c>
      <c r="BS13" s="25">
        <v>237.6</v>
      </c>
      <c r="BT13" s="25">
        <v>277.2</v>
      </c>
      <c r="BU13" s="25">
        <v>301.27999999999997</v>
      </c>
      <c r="BV13" s="25">
        <v>338.94</v>
      </c>
      <c r="BW13" s="25">
        <v>376.6</v>
      </c>
      <c r="BX13" s="25">
        <v>414.26</v>
      </c>
      <c r="BY13" s="28">
        <v>451.92</v>
      </c>
      <c r="BZ13" s="29">
        <v>1.1499999999999999</v>
      </c>
      <c r="CB13" s="22">
        <v>50</v>
      </c>
      <c r="CC13" s="23">
        <v>54</v>
      </c>
      <c r="CD13" s="24">
        <v>42.18</v>
      </c>
      <c r="CE13" s="24">
        <v>0</v>
      </c>
      <c r="CF13" s="24" t="s">
        <v>94</v>
      </c>
      <c r="CG13" s="24" t="str">
        <f t="shared" si="4"/>
        <v>A-6-50-54</v>
      </c>
      <c r="CH13" s="25">
        <v>84.36</v>
      </c>
      <c r="CI13" s="25">
        <v>126.54</v>
      </c>
      <c r="CJ13" s="25">
        <v>168.72</v>
      </c>
      <c r="CK13" s="25">
        <v>210.9</v>
      </c>
      <c r="CL13" s="25">
        <v>253.08</v>
      </c>
      <c r="CM13" s="25">
        <v>295.26</v>
      </c>
      <c r="CN13" s="25">
        <v>320.56</v>
      </c>
      <c r="CO13" s="25">
        <v>360.63</v>
      </c>
      <c r="CP13" s="25">
        <v>400.7</v>
      </c>
      <c r="CQ13" s="25">
        <v>440.77</v>
      </c>
      <c r="CR13" s="28">
        <v>480.84</v>
      </c>
      <c r="CS13" s="29">
        <v>1.1499999999999999</v>
      </c>
      <c r="CT13" s="25">
        <v>520.91</v>
      </c>
      <c r="CU13" s="25">
        <v>560.98</v>
      </c>
      <c r="CV13" s="25">
        <v>601.04999999999995</v>
      </c>
      <c r="CW13" s="25">
        <v>641.12</v>
      </c>
      <c r="CX13" s="25">
        <v>681.19</v>
      </c>
      <c r="CY13" s="25">
        <v>721.26</v>
      </c>
      <c r="CZ13" s="25">
        <v>761.33</v>
      </c>
      <c r="DA13" s="25">
        <v>801.4</v>
      </c>
      <c r="DB13" s="25">
        <v>841.47</v>
      </c>
      <c r="DC13" s="25">
        <v>881.54</v>
      </c>
      <c r="DD13" s="25">
        <v>921.61</v>
      </c>
      <c r="DE13" s="28">
        <v>961.68</v>
      </c>
      <c r="DG13" s="22">
        <v>50</v>
      </c>
      <c r="DH13" s="23">
        <v>54</v>
      </c>
      <c r="DI13" s="24">
        <v>46.64</v>
      </c>
      <c r="DJ13" s="24">
        <v>0.9</v>
      </c>
      <c r="DK13" s="24" t="s">
        <v>94</v>
      </c>
      <c r="DL13" s="24" t="str">
        <f t="shared" si="5"/>
        <v>A-6-50-54</v>
      </c>
      <c r="DM13" s="25">
        <v>95.08</v>
      </c>
      <c r="DN13" s="25">
        <v>142.62</v>
      </c>
      <c r="DO13" s="25">
        <v>190.16</v>
      </c>
      <c r="DP13" s="25">
        <v>237.7</v>
      </c>
      <c r="DQ13" s="25">
        <v>285.24</v>
      </c>
      <c r="DR13" s="25">
        <v>332.78</v>
      </c>
      <c r="DS13" s="25">
        <v>361.68</v>
      </c>
      <c r="DT13" s="25">
        <v>406.89</v>
      </c>
      <c r="DU13" s="25">
        <v>452.1</v>
      </c>
      <c r="DV13" s="25">
        <v>497.31</v>
      </c>
      <c r="DW13" s="28">
        <v>542.52</v>
      </c>
      <c r="DX13" s="29">
        <v>1.1499999999999999</v>
      </c>
      <c r="DY13" s="49"/>
      <c r="DZ13" s="22">
        <v>50</v>
      </c>
      <c r="EA13" s="23">
        <v>54</v>
      </c>
      <c r="EB13" s="24">
        <v>46.64</v>
      </c>
      <c r="EC13" s="24">
        <v>0.9</v>
      </c>
      <c r="ED13" s="24" t="s">
        <v>94</v>
      </c>
      <c r="EE13" s="24" t="str">
        <f t="shared" si="6"/>
        <v>A-6-50-54</v>
      </c>
      <c r="EF13" s="25">
        <v>80.38</v>
      </c>
      <c r="EG13" s="25">
        <v>120.57</v>
      </c>
      <c r="EH13" s="25">
        <v>160.76</v>
      </c>
      <c r="EI13" s="25">
        <v>200.95</v>
      </c>
      <c r="EJ13" s="25">
        <v>241.14</v>
      </c>
      <c r="EK13" s="25">
        <v>281.33</v>
      </c>
      <c r="EL13" s="25">
        <v>305.76</v>
      </c>
      <c r="EM13" s="25">
        <v>343.98</v>
      </c>
      <c r="EN13" s="25">
        <v>382.2</v>
      </c>
      <c r="EO13" s="25">
        <v>420.42</v>
      </c>
      <c r="EP13" s="28">
        <v>458.64</v>
      </c>
      <c r="EQ13" s="29">
        <v>1.1499999999999999</v>
      </c>
      <c r="ER13" s="49"/>
      <c r="ES13" s="22">
        <v>50</v>
      </c>
      <c r="ET13" s="23">
        <v>54</v>
      </c>
      <c r="EU13" s="24">
        <v>42.18</v>
      </c>
      <c r="EV13" s="24">
        <v>0</v>
      </c>
      <c r="EW13" s="24" t="s">
        <v>94</v>
      </c>
      <c r="EX13" s="24" t="str">
        <f t="shared" si="7"/>
        <v>A-6-50-54</v>
      </c>
      <c r="EY13" s="25">
        <v>102.12</v>
      </c>
      <c r="EZ13" s="25">
        <v>153.18</v>
      </c>
      <c r="FA13" s="25">
        <v>204.24</v>
      </c>
      <c r="FB13" s="25">
        <v>255.3</v>
      </c>
      <c r="FC13" s="25">
        <v>306.36</v>
      </c>
      <c r="FD13" s="25">
        <v>357.42</v>
      </c>
      <c r="FE13" s="25">
        <v>388.08</v>
      </c>
      <c r="FF13" s="25">
        <v>436.59</v>
      </c>
      <c r="FG13" s="25">
        <v>485.1</v>
      </c>
      <c r="FH13" s="25">
        <v>533.61</v>
      </c>
      <c r="FI13" s="28">
        <v>582.12</v>
      </c>
      <c r="FJ13" s="29">
        <v>1.1499999999999999</v>
      </c>
      <c r="FK13" s="25">
        <v>630.63</v>
      </c>
      <c r="FL13" s="25">
        <v>679.14</v>
      </c>
      <c r="FM13" s="25">
        <v>727.65</v>
      </c>
      <c r="FN13" s="25">
        <v>776.16</v>
      </c>
      <c r="FO13" s="25">
        <v>824.67</v>
      </c>
      <c r="FP13" s="25">
        <v>873.18</v>
      </c>
      <c r="FQ13" s="25">
        <v>921.69</v>
      </c>
      <c r="FR13" s="25">
        <v>970.2</v>
      </c>
      <c r="FS13" s="25">
        <v>1018.71</v>
      </c>
      <c r="FT13" s="25">
        <v>1067.22</v>
      </c>
      <c r="FU13" s="25">
        <v>1115.73</v>
      </c>
      <c r="FV13" s="28">
        <v>1164.24</v>
      </c>
      <c r="FW13" s="49"/>
      <c r="FX13" s="22">
        <v>50</v>
      </c>
      <c r="FY13" s="23">
        <v>54</v>
      </c>
      <c r="FZ13" s="24">
        <v>46.64</v>
      </c>
      <c r="GA13" s="24">
        <v>0.9</v>
      </c>
      <c r="GB13" s="24" t="s">
        <v>94</v>
      </c>
      <c r="GC13" s="24" t="str">
        <f t="shared" si="8"/>
        <v>A-6-50-54</v>
      </c>
      <c r="GD13" s="25">
        <v>99999</v>
      </c>
      <c r="GE13" s="25">
        <v>99999</v>
      </c>
      <c r="GF13" s="25">
        <v>99999</v>
      </c>
      <c r="GG13" s="25">
        <v>99999</v>
      </c>
      <c r="GH13" s="25">
        <v>99999</v>
      </c>
      <c r="GI13" s="25">
        <v>99999</v>
      </c>
      <c r="GJ13" s="25">
        <v>99999</v>
      </c>
      <c r="GK13" s="25">
        <v>99999</v>
      </c>
      <c r="GL13" s="25">
        <v>99999</v>
      </c>
      <c r="GM13" s="25">
        <v>99999</v>
      </c>
      <c r="GN13" s="25">
        <v>99999</v>
      </c>
      <c r="GO13" s="29">
        <v>100</v>
      </c>
      <c r="GP13" s="49"/>
      <c r="GQ13" s="22">
        <v>50</v>
      </c>
      <c r="GR13" s="23">
        <v>54</v>
      </c>
      <c r="GS13" s="24">
        <v>42.18</v>
      </c>
      <c r="GT13" s="24">
        <v>0</v>
      </c>
      <c r="GU13" s="24" t="s">
        <v>94</v>
      </c>
      <c r="GV13" s="24" t="str">
        <f t="shared" si="9"/>
        <v>A-6-50-54</v>
      </c>
      <c r="GW13" s="25">
        <v>171.1</v>
      </c>
      <c r="GX13" s="25">
        <v>256.64999999999998</v>
      </c>
      <c r="GY13" s="25">
        <v>342.2</v>
      </c>
      <c r="GZ13" s="25">
        <v>427.75</v>
      </c>
      <c r="HA13" s="25">
        <v>513.29999999999995</v>
      </c>
      <c r="HB13" s="25">
        <v>598.85</v>
      </c>
      <c r="HC13" s="25">
        <v>650.17999999999995</v>
      </c>
      <c r="HD13" s="25">
        <v>731.45</v>
      </c>
      <c r="HE13" s="25">
        <v>812.73</v>
      </c>
      <c r="HF13" s="25">
        <v>894</v>
      </c>
      <c r="HG13" s="28">
        <v>975.27</v>
      </c>
      <c r="HH13" s="29">
        <v>100</v>
      </c>
      <c r="HI13" s="119">
        <v>1056.54</v>
      </c>
      <c r="HJ13" s="119">
        <v>1137.82</v>
      </c>
      <c r="HK13" s="119">
        <v>1219.0899999999999</v>
      </c>
      <c r="HL13" s="119">
        <v>1300.3599999999999</v>
      </c>
      <c r="HM13" s="119">
        <v>1381.63</v>
      </c>
      <c r="HN13" s="119">
        <v>1462.91</v>
      </c>
      <c r="HO13" s="119">
        <v>1544.18</v>
      </c>
      <c r="HP13" s="119">
        <v>1625.45</v>
      </c>
      <c r="HQ13" s="119">
        <v>1706.72</v>
      </c>
      <c r="HR13" s="119">
        <v>1788</v>
      </c>
      <c r="HS13" s="119">
        <v>1869.27</v>
      </c>
      <c r="HT13" s="120">
        <v>1950.54</v>
      </c>
      <c r="HU13" s="49"/>
    </row>
    <row r="14" spans="2:229" ht="14.4">
      <c r="B14">
        <v>1</v>
      </c>
      <c r="C14">
        <v>1</v>
      </c>
      <c r="D14" s="22">
        <v>55</v>
      </c>
      <c r="E14" s="23">
        <v>59</v>
      </c>
      <c r="F14" s="24">
        <v>69.38</v>
      </c>
      <c r="G14" s="24">
        <v>2</v>
      </c>
      <c r="H14" s="24" t="s">
        <v>95</v>
      </c>
      <c r="I14" s="24" t="str">
        <f t="shared" si="0"/>
        <v>A-6-55-59</v>
      </c>
      <c r="J14" s="50">
        <v>142.76</v>
      </c>
      <c r="K14" s="50">
        <v>214.14</v>
      </c>
      <c r="L14" s="50">
        <v>285.52</v>
      </c>
      <c r="M14" s="50">
        <v>356.9</v>
      </c>
      <c r="N14" s="50">
        <v>428.28</v>
      </c>
      <c r="O14" s="50">
        <v>499.66</v>
      </c>
      <c r="P14" s="50">
        <v>543.28</v>
      </c>
      <c r="Q14" s="50">
        <v>611.19000000000005</v>
      </c>
      <c r="R14" s="50">
        <v>679.1</v>
      </c>
      <c r="S14" s="50">
        <v>747.01</v>
      </c>
      <c r="T14" s="51">
        <v>814.92</v>
      </c>
      <c r="U14" s="29">
        <v>1.2</v>
      </c>
      <c r="W14" s="22">
        <v>55</v>
      </c>
      <c r="X14" s="23">
        <v>59</v>
      </c>
      <c r="Y14" s="24">
        <v>62.72</v>
      </c>
      <c r="Z14" s="24">
        <v>1.81</v>
      </c>
      <c r="AA14" s="24" t="s">
        <v>95</v>
      </c>
      <c r="AB14" s="24" t="str">
        <f t="shared" si="1"/>
        <v>A-6-55-59</v>
      </c>
      <c r="AC14" s="25">
        <v>129.06</v>
      </c>
      <c r="AD14" s="25">
        <v>193.59</v>
      </c>
      <c r="AE14" s="25">
        <v>258.12</v>
      </c>
      <c r="AF14" s="25">
        <v>322.64999999999998</v>
      </c>
      <c r="AG14" s="25">
        <v>387.18</v>
      </c>
      <c r="AH14" s="25">
        <v>451.71</v>
      </c>
      <c r="AI14" s="25">
        <v>491.12</v>
      </c>
      <c r="AJ14" s="25">
        <v>552.51</v>
      </c>
      <c r="AK14" s="25">
        <v>613.9</v>
      </c>
      <c r="AL14" s="25">
        <v>675.29</v>
      </c>
      <c r="AM14" s="28">
        <v>736.68</v>
      </c>
      <c r="AN14" s="29">
        <v>1.2</v>
      </c>
      <c r="AP14" s="22">
        <v>55</v>
      </c>
      <c r="AQ14" s="23">
        <v>59</v>
      </c>
      <c r="AR14" s="24">
        <v>57.72</v>
      </c>
      <c r="AS14" s="24">
        <v>1.66</v>
      </c>
      <c r="AT14" s="24" t="s">
        <v>95</v>
      </c>
      <c r="AU14" s="24" t="str">
        <f t="shared" si="2"/>
        <v>A-6-55-59</v>
      </c>
      <c r="AV14" s="25">
        <v>118.76</v>
      </c>
      <c r="AW14" s="25">
        <v>178.14</v>
      </c>
      <c r="AX14" s="25">
        <v>237.52</v>
      </c>
      <c r="AY14" s="25">
        <v>296.89999999999998</v>
      </c>
      <c r="AZ14" s="25">
        <v>356.28</v>
      </c>
      <c r="BA14" s="25">
        <v>415.66</v>
      </c>
      <c r="BB14" s="25">
        <v>451.92</v>
      </c>
      <c r="BC14" s="25">
        <v>508.41</v>
      </c>
      <c r="BD14" s="25">
        <v>564.9</v>
      </c>
      <c r="BE14" s="25">
        <v>621.39</v>
      </c>
      <c r="BF14" s="28">
        <v>677.88</v>
      </c>
      <c r="BG14" s="29">
        <v>1.2</v>
      </c>
      <c r="BI14" s="22">
        <v>55</v>
      </c>
      <c r="BJ14" s="23">
        <v>59</v>
      </c>
      <c r="BK14" s="24">
        <v>53.28</v>
      </c>
      <c r="BL14" s="24">
        <v>1.53</v>
      </c>
      <c r="BM14" s="24" t="s">
        <v>95</v>
      </c>
      <c r="BN14" s="24" t="str">
        <f t="shared" si="3"/>
        <v>A-6-55-59</v>
      </c>
      <c r="BO14" s="25">
        <v>109.62</v>
      </c>
      <c r="BP14" s="25">
        <v>164.43</v>
      </c>
      <c r="BQ14" s="25">
        <v>219.24</v>
      </c>
      <c r="BR14" s="25">
        <v>274.05</v>
      </c>
      <c r="BS14" s="25">
        <v>328.86</v>
      </c>
      <c r="BT14" s="25">
        <v>383.67</v>
      </c>
      <c r="BU14" s="25">
        <v>417.2</v>
      </c>
      <c r="BV14" s="25">
        <v>469.35</v>
      </c>
      <c r="BW14" s="25">
        <v>521.5</v>
      </c>
      <c r="BX14" s="25">
        <v>573.65</v>
      </c>
      <c r="BY14" s="28">
        <v>625.79999999999995</v>
      </c>
      <c r="BZ14" s="29">
        <v>1.2</v>
      </c>
      <c r="CB14" s="22">
        <v>55</v>
      </c>
      <c r="CC14" s="23">
        <v>59</v>
      </c>
      <c r="CD14" s="24">
        <v>57.72</v>
      </c>
      <c r="CE14" s="24">
        <v>0</v>
      </c>
      <c r="CF14" s="24" t="s">
        <v>95</v>
      </c>
      <c r="CG14" s="24" t="str">
        <f t="shared" si="4"/>
        <v>A-6-55-59</v>
      </c>
      <c r="CH14" s="25">
        <v>115.44</v>
      </c>
      <c r="CI14" s="25">
        <v>173.16</v>
      </c>
      <c r="CJ14" s="25">
        <v>230.88</v>
      </c>
      <c r="CK14" s="25">
        <v>288.60000000000002</v>
      </c>
      <c r="CL14" s="25">
        <v>346.32</v>
      </c>
      <c r="CM14" s="25">
        <v>404.04</v>
      </c>
      <c r="CN14" s="25">
        <v>438.64</v>
      </c>
      <c r="CO14" s="25">
        <v>493.47</v>
      </c>
      <c r="CP14" s="25">
        <v>548.29999999999995</v>
      </c>
      <c r="CQ14" s="25">
        <v>603.13</v>
      </c>
      <c r="CR14" s="28">
        <v>657.96</v>
      </c>
      <c r="CS14" s="29">
        <v>1.2</v>
      </c>
      <c r="CT14" s="25">
        <v>712.79</v>
      </c>
      <c r="CU14" s="25">
        <v>767.62</v>
      </c>
      <c r="CV14" s="25">
        <v>822.45</v>
      </c>
      <c r="CW14" s="25">
        <v>877.28</v>
      </c>
      <c r="CX14" s="25">
        <v>932.11</v>
      </c>
      <c r="CY14" s="25">
        <v>986.94</v>
      </c>
      <c r="CZ14" s="25">
        <v>1041.77</v>
      </c>
      <c r="DA14" s="25">
        <v>1096.5999999999999</v>
      </c>
      <c r="DB14" s="25">
        <v>1151.43</v>
      </c>
      <c r="DC14" s="25">
        <v>1206.26</v>
      </c>
      <c r="DD14" s="25">
        <v>1261.0899999999999</v>
      </c>
      <c r="DE14" s="28">
        <v>1315.92</v>
      </c>
      <c r="DG14" s="22">
        <v>55</v>
      </c>
      <c r="DH14" s="23">
        <v>59</v>
      </c>
      <c r="DI14" s="24">
        <v>63.5</v>
      </c>
      <c r="DJ14" s="24">
        <v>1.83</v>
      </c>
      <c r="DK14" s="24" t="s">
        <v>95</v>
      </c>
      <c r="DL14" s="24" t="str">
        <f t="shared" si="5"/>
        <v>A-6-55-59</v>
      </c>
      <c r="DM14" s="25">
        <v>130.66</v>
      </c>
      <c r="DN14" s="25">
        <v>195.99</v>
      </c>
      <c r="DO14" s="25">
        <v>261.32</v>
      </c>
      <c r="DP14" s="25">
        <v>326.64999999999998</v>
      </c>
      <c r="DQ14" s="25">
        <v>391.98</v>
      </c>
      <c r="DR14" s="25">
        <v>457.31</v>
      </c>
      <c r="DS14" s="25">
        <v>497.28</v>
      </c>
      <c r="DT14" s="25">
        <v>559.44000000000005</v>
      </c>
      <c r="DU14" s="25">
        <v>621.6</v>
      </c>
      <c r="DV14" s="25">
        <v>683.76</v>
      </c>
      <c r="DW14" s="28">
        <v>745.92</v>
      </c>
      <c r="DX14" s="29">
        <v>1.2</v>
      </c>
      <c r="DY14" s="49"/>
      <c r="DZ14" s="22">
        <v>55</v>
      </c>
      <c r="EA14" s="23">
        <v>59</v>
      </c>
      <c r="EB14" s="24">
        <v>63.5</v>
      </c>
      <c r="EC14" s="24">
        <v>1.83</v>
      </c>
      <c r="ED14" s="24" t="s">
        <v>95</v>
      </c>
      <c r="EE14" s="24" t="str">
        <f t="shared" si="6"/>
        <v>A-6-55-59</v>
      </c>
      <c r="EF14" s="25">
        <v>111.26</v>
      </c>
      <c r="EG14" s="25">
        <v>166.89</v>
      </c>
      <c r="EH14" s="25">
        <v>222.52</v>
      </c>
      <c r="EI14" s="25">
        <v>278.14999999999998</v>
      </c>
      <c r="EJ14" s="25">
        <v>333.78</v>
      </c>
      <c r="EK14" s="25">
        <v>389.41</v>
      </c>
      <c r="EL14" s="25">
        <v>423.44</v>
      </c>
      <c r="EM14" s="25">
        <v>476.37</v>
      </c>
      <c r="EN14" s="25">
        <v>529.29999999999995</v>
      </c>
      <c r="EO14" s="25">
        <v>582.23</v>
      </c>
      <c r="EP14" s="28">
        <v>635.16</v>
      </c>
      <c r="EQ14" s="29">
        <v>1.2</v>
      </c>
      <c r="ER14" s="49"/>
      <c r="ES14" s="22">
        <v>55</v>
      </c>
      <c r="ET14" s="23">
        <v>59</v>
      </c>
      <c r="EU14" s="24">
        <v>57.72</v>
      </c>
      <c r="EV14" s="24">
        <v>0</v>
      </c>
      <c r="EW14" s="24" t="s">
        <v>95</v>
      </c>
      <c r="EX14" s="24" t="str">
        <f t="shared" si="7"/>
        <v>A-6-55-59</v>
      </c>
      <c r="EY14" s="25">
        <v>138.76</v>
      </c>
      <c r="EZ14" s="25">
        <v>208.14</v>
      </c>
      <c r="FA14" s="25">
        <v>277.52</v>
      </c>
      <c r="FB14" s="25">
        <v>346.9</v>
      </c>
      <c r="FC14" s="25">
        <v>416.28</v>
      </c>
      <c r="FD14" s="25">
        <v>485.66</v>
      </c>
      <c r="FE14" s="25">
        <v>527.28</v>
      </c>
      <c r="FF14" s="25">
        <v>593.19000000000005</v>
      </c>
      <c r="FG14" s="25">
        <v>659.1</v>
      </c>
      <c r="FH14" s="25">
        <v>725.01</v>
      </c>
      <c r="FI14" s="28">
        <v>790.92</v>
      </c>
      <c r="FJ14" s="29">
        <v>1.2</v>
      </c>
      <c r="FK14" s="25">
        <v>856.83</v>
      </c>
      <c r="FL14" s="25">
        <v>922.74</v>
      </c>
      <c r="FM14" s="25">
        <v>988.65</v>
      </c>
      <c r="FN14" s="25">
        <v>1054.56</v>
      </c>
      <c r="FO14" s="25">
        <v>1120.47</v>
      </c>
      <c r="FP14" s="25">
        <v>1186.3800000000001</v>
      </c>
      <c r="FQ14" s="25">
        <v>1252.29</v>
      </c>
      <c r="FR14" s="25">
        <v>1318.2</v>
      </c>
      <c r="FS14" s="25">
        <v>1384.11</v>
      </c>
      <c r="FT14" s="25">
        <v>1450.02</v>
      </c>
      <c r="FU14" s="25">
        <v>1515.93</v>
      </c>
      <c r="FV14" s="28">
        <v>1581.84</v>
      </c>
      <c r="FW14" s="49"/>
      <c r="FX14" s="22">
        <v>55</v>
      </c>
      <c r="FY14" s="23">
        <v>59</v>
      </c>
      <c r="FZ14" s="24">
        <v>63.5</v>
      </c>
      <c r="GA14" s="24">
        <v>1.83</v>
      </c>
      <c r="GB14" s="24" t="s">
        <v>95</v>
      </c>
      <c r="GC14" s="24" t="str">
        <f t="shared" si="8"/>
        <v>A-6-55-59</v>
      </c>
      <c r="GD14" s="25">
        <v>99999</v>
      </c>
      <c r="GE14" s="25">
        <v>99999</v>
      </c>
      <c r="GF14" s="25">
        <v>99999</v>
      </c>
      <c r="GG14" s="25">
        <v>99999</v>
      </c>
      <c r="GH14" s="25">
        <v>99999</v>
      </c>
      <c r="GI14" s="25">
        <v>99999</v>
      </c>
      <c r="GJ14" s="25">
        <v>99999</v>
      </c>
      <c r="GK14" s="25">
        <v>99999</v>
      </c>
      <c r="GL14" s="25">
        <v>99999</v>
      </c>
      <c r="GM14" s="25">
        <v>99999</v>
      </c>
      <c r="GN14" s="25">
        <v>99999</v>
      </c>
      <c r="GO14" s="29">
        <v>100</v>
      </c>
      <c r="GP14" s="49"/>
      <c r="GQ14" s="22">
        <v>55</v>
      </c>
      <c r="GR14" s="23">
        <v>59</v>
      </c>
      <c r="GS14" s="24">
        <v>57.72</v>
      </c>
      <c r="GT14" s="24">
        <v>0</v>
      </c>
      <c r="GU14" s="24" t="s">
        <v>95</v>
      </c>
      <c r="GV14" s="24" t="str">
        <f t="shared" si="9"/>
        <v>A-6-55-59</v>
      </c>
      <c r="GW14" s="25">
        <v>210.86</v>
      </c>
      <c r="GX14" s="25">
        <v>316.29000000000002</v>
      </c>
      <c r="GY14" s="25">
        <v>421.72</v>
      </c>
      <c r="GZ14" s="25">
        <v>527.15</v>
      </c>
      <c r="HA14" s="25">
        <v>632.58000000000004</v>
      </c>
      <c r="HB14" s="25">
        <v>738.01</v>
      </c>
      <c r="HC14" s="25">
        <v>801.27</v>
      </c>
      <c r="HD14" s="25">
        <v>901.43</v>
      </c>
      <c r="HE14" s="25">
        <v>1001.59</v>
      </c>
      <c r="HF14" s="25">
        <v>1101.74</v>
      </c>
      <c r="HG14" s="28">
        <v>1201.9000000000001</v>
      </c>
      <c r="HH14" s="29">
        <v>100</v>
      </c>
      <c r="HI14" s="119">
        <v>1302.06</v>
      </c>
      <c r="HJ14" s="119">
        <v>1402.22</v>
      </c>
      <c r="HK14" s="119">
        <v>1502.38</v>
      </c>
      <c r="HL14" s="119">
        <v>1602.54</v>
      </c>
      <c r="HM14" s="119">
        <v>1702.69</v>
      </c>
      <c r="HN14" s="119">
        <v>1802.85</v>
      </c>
      <c r="HO14" s="119">
        <v>1903.01</v>
      </c>
      <c r="HP14" s="119">
        <v>2003.17</v>
      </c>
      <c r="HQ14" s="119">
        <v>2103.33</v>
      </c>
      <c r="HR14" s="119">
        <v>2203.4899999999998</v>
      </c>
      <c r="HS14" s="119">
        <v>2303.65</v>
      </c>
      <c r="HT14" s="120">
        <v>2403.8000000000002</v>
      </c>
      <c r="HU14" s="49"/>
    </row>
    <row r="15" spans="2:229" ht="14.4">
      <c r="B15" t="s">
        <v>104</v>
      </c>
      <c r="D15" s="22">
        <v>60</v>
      </c>
      <c r="E15" s="23">
        <v>64</v>
      </c>
      <c r="F15" s="24">
        <v>91.02</v>
      </c>
      <c r="G15" s="24">
        <v>3.64</v>
      </c>
      <c r="H15" s="24" t="s">
        <v>96</v>
      </c>
      <c r="I15" s="24" t="str">
        <f t="shared" si="0"/>
        <v>A-6-60-64</v>
      </c>
      <c r="J15" s="50">
        <v>189.32</v>
      </c>
      <c r="K15" s="50">
        <v>283.98</v>
      </c>
      <c r="L15" s="50">
        <v>378.64</v>
      </c>
      <c r="M15" s="50">
        <v>473.3</v>
      </c>
      <c r="N15" s="50">
        <v>567.96</v>
      </c>
      <c r="O15" s="50">
        <v>662.62</v>
      </c>
      <c r="P15" s="50">
        <v>720.88</v>
      </c>
      <c r="Q15" s="50">
        <v>810.99</v>
      </c>
      <c r="R15" s="50">
        <v>901.1</v>
      </c>
      <c r="S15" s="50">
        <v>991.21</v>
      </c>
      <c r="T15" s="51">
        <v>1081.32</v>
      </c>
      <c r="U15" s="29">
        <v>1.25</v>
      </c>
      <c r="W15" s="22">
        <v>60</v>
      </c>
      <c r="X15" s="23">
        <v>64</v>
      </c>
      <c r="Y15" s="24">
        <v>82.7</v>
      </c>
      <c r="Z15" s="24">
        <v>3.29</v>
      </c>
      <c r="AA15" s="24" t="s">
        <v>96</v>
      </c>
      <c r="AB15" s="24" t="str">
        <f t="shared" si="1"/>
        <v>A-6-60-64</v>
      </c>
      <c r="AC15" s="25">
        <v>171.98</v>
      </c>
      <c r="AD15" s="25">
        <v>257.97000000000003</v>
      </c>
      <c r="AE15" s="25">
        <v>343.96</v>
      </c>
      <c r="AF15" s="25">
        <v>429.95</v>
      </c>
      <c r="AG15" s="25">
        <v>515.94000000000005</v>
      </c>
      <c r="AH15" s="25">
        <v>601.92999999999995</v>
      </c>
      <c r="AI15" s="25">
        <v>654.88</v>
      </c>
      <c r="AJ15" s="25">
        <v>736.74</v>
      </c>
      <c r="AK15" s="25">
        <v>818.6</v>
      </c>
      <c r="AL15" s="25">
        <v>900.46</v>
      </c>
      <c r="AM15" s="28">
        <v>982.32</v>
      </c>
      <c r="AN15" s="29">
        <v>1.25</v>
      </c>
      <c r="AP15" s="22">
        <v>60</v>
      </c>
      <c r="AQ15" s="23">
        <v>64</v>
      </c>
      <c r="AR15" s="24">
        <v>75.48</v>
      </c>
      <c r="AS15" s="24">
        <v>3.02</v>
      </c>
      <c r="AT15" s="24" t="s">
        <v>96</v>
      </c>
      <c r="AU15" s="24" t="str">
        <f t="shared" si="2"/>
        <v>A-6-60-64</v>
      </c>
      <c r="AV15" s="25">
        <v>157</v>
      </c>
      <c r="AW15" s="25">
        <v>235.5</v>
      </c>
      <c r="AX15" s="25">
        <v>314</v>
      </c>
      <c r="AY15" s="25">
        <v>392.5</v>
      </c>
      <c r="AZ15" s="25">
        <v>471</v>
      </c>
      <c r="BA15" s="25">
        <v>549.5</v>
      </c>
      <c r="BB15" s="25">
        <v>597.84</v>
      </c>
      <c r="BC15" s="25">
        <v>672.57</v>
      </c>
      <c r="BD15" s="25">
        <v>747.3</v>
      </c>
      <c r="BE15" s="25">
        <v>822.03</v>
      </c>
      <c r="BF15" s="28">
        <v>896.76</v>
      </c>
      <c r="BG15" s="29">
        <v>1.25</v>
      </c>
      <c r="BI15" s="22">
        <v>60</v>
      </c>
      <c r="BJ15" s="23">
        <v>64</v>
      </c>
      <c r="BK15" s="24">
        <v>69.930000000000007</v>
      </c>
      <c r="BL15" s="24">
        <v>2.78</v>
      </c>
      <c r="BM15" s="24" t="s">
        <v>96</v>
      </c>
      <c r="BN15" s="24" t="str">
        <f t="shared" si="3"/>
        <v>A-6-60-64</v>
      </c>
      <c r="BO15" s="25">
        <v>145.41999999999999</v>
      </c>
      <c r="BP15" s="25">
        <v>218.13</v>
      </c>
      <c r="BQ15" s="25">
        <v>290.83999999999997</v>
      </c>
      <c r="BR15" s="25">
        <v>363.55</v>
      </c>
      <c r="BS15" s="25">
        <v>436.26</v>
      </c>
      <c r="BT15" s="25">
        <v>508.97</v>
      </c>
      <c r="BU15" s="25">
        <v>553.67999999999995</v>
      </c>
      <c r="BV15" s="25">
        <v>622.89</v>
      </c>
      <c r="BW15" s="25">
        <v>692.1</v>
      </c>
      <c r="BX15" s="25">
        <v>761.31</v>
      </c>
      <c r="BY15" s="28">
        <v>830.52</v>
      </c>
      <c r="BZ15" s="29">
        <v>1.22</v>
      </c>
      <c r="CB15" s="22">
        <v>60</v>
      </c>
      <c r="CC15" s="23">
        <v>64</v>
      </c>
      <c r="CD15" s="24">
        <v>75.48</v>
      </c>
      <c r="CE15" s="24">
        <v>0</v>
      </c>
      <c r="CF15" s="24" t="s">
        <v>96</v>
      </c>
      <c r="CG15" s="24" t="str">
        <f t="shared" si="4"/>
        <v>A-6-60-64</v>
      </c>
      <c r="CH15" s="25">
        <v>150.96</v>
      </c>
      <c r="CI15" s="25">
        <v>226.44</v>
      </c>
      <c r="CJ15" s="25">
        <v>301.92</v>
      </c>
      <c r="CK15" s="25">
        <v>377.4</v>
      </c>
      <c r="CL15" s="25">
        <v>452.88</v>
      </c>
      <c r="CM15" s="25">
        <v>528.36</v>
      </c>
      <c r="CN15" s="25">
        <v>573.67999999999995</v>
      </c>
      <c r="CO15" s="25">
        <v>645.39</v>
      </c>
      <c r="CP15" s="25">
        <v>717.1</v>
      </c>
      <c r="CQ15" s="25">
        <v>788.81</v>
      </c>
      <c r="CR15" s="28">
        <v>860.52</v>
      </c>
      <c r="CS15" s="29">
        <v>1.25</v>
      </c>
      <c r="CT15" s="25">
        <v>932.23</v>
      </c>
      <c r="CU15" s="25">
        <v>1003.94</v>
      </c>
      <c r="CV15" s="25">
        <v>1075.6500000000001</v>
      </c>
      <c r="CW15" s="25">
        <v>1147.3599999999999</v>
      </c>
      <c r="CX15" s="25">
        <v>1219.07</v>
      </c>
      <c r="CY15" s="25">
        <v>1290.78</v>
      </c>
      <c r="CZ15" s="25">
        <v>1362.49</v>
      </c>
      <c r="DA15" s="25">
        <v>1434.2</v>
      </c>
      <c r="DB15" s="25">
        <v>1505.91</v>
      </c>
      <c r="DC15" s="25">
        <v>1577.62</v>
      </c>
      <c r="DD15" s="25">
        <v>1649.33</v>
      </c>
      <c r="DE15" s="28">
        <v>1721.04</v>
      </c>
      <c r="DG15" s="22">
        <v>60</v>
      </c>
      <c r="DH15" s="23">
        <v>64</v>
      </c>
      <c r="DI15" s="24">
        <v>83.73</v>
      </c>
      <c r="DJ15" s="24">
        <v>3.33</v>
      </c>
      <c r="DK15" s="24" t="s">
        <v>96</v>
      </c>
      <c r="DL15" s="24" t="str">
        <f t="shared" si="5"/>
        <v>A-6-60-64</v>
      </c>
      <c r="DM15" s="25">
        <v>174.12</v>
      </c>
      <c r="DN15" s="25">
        <v>261.18</v>
      </c>
      <c r="DO15" s="25">
        <v>348.24</v>
      </c>
      <c r="DP15" s="25">
        <v>435.3</v>
      </c>
      <c r="DQ15" s="25">
        <v>522.36</v>
      </c>
      <c r="DR15" s="25">
        <v>609.41999999999996</v>
      </c>
      <c r="DS15" s="25">
        <v>662.96</v>
      </c>
      <c r="DT15" s="25">
        <v>745.83</v>
      </c>
      <c r="DU15" s="25">
        <v>828.7</v>
      </c>
      <c r="DV15" s="25">
        <v>911.57</v>
      </c>
      <c r="DW15" s="28">
        <v>994.44</v>
      </c>
      <c r="DX15" s="29">
        <v>1.25</v>
      </c>
      <c r="DY15" s="49"/>
      <c r="DZ15" s="22">
        <v>60</v>
      </c>
      <c r="EA15" s="23">
        <v>64</v>
      </c>
      <c r="EB15" s="24">
        <v>83.73</v>
      </c>
      <c r="EC15" s="24">
        <v>3.33</v>
      </c>
      <c r="ED15" s="24" t="s">
        <v>96</v>
      </c>
      <c r="EE15" s="24" t="str">
        <f t="shared" si="6"/>
        <v>A-6-60-64</v>
      </c>
      <c r="EF15" s="25">
        <v>147.6</v>
      </c>
      <c r="EG15" s="25">
        <v>221.4</v>
      </c>
      <c r="EH15" s="25">
        <v>295.2</v>
      </c>
      <c r="EI15" s="25">
        <v>369</v>
      </c>
      <c r="EJ15" s="25">
        <v>442.8</v>
      </c>
      <c r="EK15" s="25">
        <v>516.6</v>
      </c>
      <c r="EL15" s="25">
        <v>562</v>
      </c>
      <c r="EM15" s="25">
        <v>632.25</v>
      </c>
      <c r="EN15" s="25">
        <v>702.5</v>
      </c>
      <c r="EO15" s="25">
        <v>772.75</v>
      </c>
      <c r="EP15" s="28">
        <v>843</v>
      </c>
      <c r="EQ15" s="29">
        <v>1.25</v>
      </c>
      <c r="ER15" s="49"/>
      <c r="ES15" s="22">
        <v>60</v>
      </c>
      <c r="ET15" s="23">
        <v>64</v>
      </c>
      <c r="EU15" s="24">
        <v>75.48</v>
      </c>
      <c r="EV15" s="24">
        <v>0</v>
      </c>
      <c r="EW15" s="24" t="s">
        <v>96</v>
      </c>
      <c r="EX15" s="24" t="str">
        <f t="shared" si="7"/>
        <v>A-6-60-64</v>
      </c>
      <c r="EY15" s="25">
        <v>182.04</v>
      </c>
      <c r="EZ15" s="25">
        <v>273.06</v>
      </c>
      <c r="FA15" s="25">
        <v>364.08</v>
      </c>
      <c r="FB15" s="25">
        <v>455.1</v>
      </c>
      <c r="FC15" s="25">
        <v>546.12</v>
      </c>
      <c r="FD15" s="25">
        <v>637.14</v>
      </c>
      <c r="FE15" s="25">
        <v>691.76</v>
      </c>
      <c r="FF15" s="25">
        <v>778.23</v>
      </c>
      <c r="FG15" s="25">
        <v>864.7</v>
      </c>
      <c r="FH15" s="25">
        <v>951.17</v>
      </c>
      <c r="FI15" s="28">
        <v>1037.6400000000001</v>
      </c>
      <c r="FJ15" s="29">
        <v>1.25</v>
      </c>
      <c r="FK15" s="25">
        <v>1124.1099999999999</v>
      </c>
      <c r="FL15" s="25">
        <v>1210.58</v>
      </c>
      <c r="FM15" s="25">
        <v>1297.05</v>
      </c>
      <c r="FN15" s="25">
        <v>1383.52</v>
      </c>
      <c r="FO15" s="25">
        <v>1469.99</v>
      </c>
      <c r="FP15" s="25">
        <v>1556.46</v>
      </c>
      <c r="FQ15" s="25">
        <v>1642.93</v>
      </c>
      <c r="FR15" s="25">
        <v>1729.4</v>
      </c>
      <c r="FS15" s="25">
        <v>1815.87</v>
      </c>
      <c r="FT15" s="25">
        <v>1902.34</v>
      </c>
      <c r="FU15" s="25">
        <v>1988.81</v>
      </c>
      <c r="FV15" s="28">
        <v>2075.2800000000002</v>
      </c>
      <c r="FW15" s="49"/>
      <c r="FX15" s="22">
        <v>60</v>
      </c>
      <c r="FY15" s="23">
        <v>64</v>
      </c>
      <c r="FZ15" s="24">
        <v>83.73</v>
      </c>
      <c r="GA15" s="24">
        <v>3.33</v>
      </c>
      <c r="GB15" s="24" t="s">
        <v>96</v>
      </c>
      <c r="GC15" s="24" t="str">
        <f t="shared" si="8"/>
        <v>A-6-60-64</v>
      </c>
      <c r="GD15" s="25">
        <v>198.6</v>
      </c>
      <c r="GE15" s="25">
        <v>297.89999999999998</v>
      </c>
      <c r="GF15" s="25">
        <v>397.2</v>
      </c>
      <c r="GG15" s="25">
        <v>496.5</v>
      </c>
      <c r="GH15" s="25">
        <v>595.79999999999995</v>
      </c>
      <c r="GI15" s="25">
        <v>695.1</v>
      </c>
      <c r="GJ15" s="25">
        <v>756.16</v>
      </c>
      <c r="GK15" s="25">
        <v>850.68</v>
      </c>
      <c r="GL15" s="25">
        <v>945.2</v>
      </c>
      <c r="GM15" s="25">
        <v>1039.72</v>
      </c>
      <c r="GN15" s="25">
        <v>1134.24</v>
      </c>
      <c r="GO15" s="29">
        <v>1.25</v>
      </c>
      <c r="GP15" s="49"/>
      <c r="GQ15" s="22">
        <v>60</v>
      </c>
      <c r="GR15" s="23">
        <v>64</v>
      </c>
      <c r="GS15" s="24">
        <v>75.48</v>
      </c>
      <c r="GT15" s="24">
        <v>0</v>
      </c>
      <c r="GU15" s="24" t="s">
        <v>96</v>
      </c>
      <c r="GV15" s="24" t="str">
        <f t="shared" si="9"/>
        <v>A-6-60-64</v>
      </c>
      <c r="GW15" s="25">
        <v>252.88</v>
      </c>
      <c r="GX15" s="25">
        <v>379.32</v>
      </c>
      <c r="GY15" s="25">
        <v>505.76</v>
      </c>
      <c r="GZ15" s="25">
        <v>632.20000000000005</v>
      </c>
      <c r="HA15" s="25">
        <v>758.64</v>
      </c>
      <c r="HB15" s="25">
        <v>885.08</v>
      </c>
      <c r="HC15" s="25">
        <v>960.94</v>
      </c>
      <c r="HD15" s="25">
        <v>1081.06</v>
      </c>
      <c r="HE15" s="25">
        <v>1201.18</v>
      </c>
      <c r="HF15" s="25">
        <v>1321.3</v>
      </c>
      <c r="HG15" s="28">
        <v>1441.42</v>
      </c>
      <c r="HH15" s="29">
        <v>100</v>
      </c>
      <c r="HI15" s="119">
        <v>1561.53</v>
      </c>
      <c r="HJ15" s="119">
        <v>1681.65</v>
      </c>
      <c r="HK15" s="119">
        <v>1801.77</v>
      </c>
      <c r="HL15" s="119">
        <v>1921.89</v>
      </c>
      <c r="HM15" s="119">
        <v>2042.01</v>
      </c>
      <c r="HN15" s="119">
        <v>2162.12</v>
      </c>
      <c r="HO15" s="119">
        <v>2282.2399999999998</v>
      </c>
      <c r="HP15" s="119">
        <v>2402.36</v>
      </c>
      <c r="HQ15" s="119">
        <v>2522.48</v>
      </c>
      <c r="HR15" s="119">
        <v>2642.6</v>
      </c>
      <c r="HS15" s="119">
        <v>2762.71</v>
      </c>
      <c r="HT15" s="120">
        <v>2882.83</v>
      </c>
      <c r="HU15" s="49"/>
    </row>
    <row r="16" spans="2:229" ht="14.4">
      <c r="B16" t="s">
        <v>104</v>
      </c>
      <c r="D16" s="22">
        <v>65</v>
      </c>
      <c r="E16" s="23">
        <v>69</v>
      </c>
      <c r="F16" s="24">
        <v>114.89</v>
      </c>
      <c r="G16" s="24">
        <v>6.85</v>
      </c>
      <c r="H16" s="24" t="s">
        <v>97</v>
      </c>
      <c r="I16" s="24" t="str">
        <f t="shared" si="0"/>
        <v>A-6-65-69</v>
      </c>
      <c r="J16" s="50">
        <v>243.48</v>
      </c>
      <c r="K16" s="50">
        <v>365.22</v>
      </c>
      <c r="L16" s="50">
        <v>486.96</v>
      </c>
      <c r="M16" s="50">
        <v>608.70000000000005</v>
      </c>
      <c r="N16" s="50">
        <v>730.44</v>
      </c>
      <c r="O16" s="50">
        <v>852.18</v>
      </c>
      <c r="P16" s="50">
        <v>928</v>
      </c>
      <c r="Q16" s="50">
        <v>1044</v>
      </c>
      <c r="R16" s="50">
        <v>1160</v>
      </c>
      <c r="S16" s="50">
        <v>1276</v>
      </c>
      <c r="T16" s="51">
        <v>1392</v>
      </c>
      <c r="U16" s="29">
        <v>1.25</v>
      </c>
      <c r="W16" s="22">
        <v>65</v>
      </c>
      <c r="X16" s="23">
        <v>69</v>
      </c>
      <c r="Y16" s="24">
        <v>104.34</v>
      </c>
      <c r="Z16" s="24">
        <v>6.2</v>
      </c>
      <c r="AA16" s="24" t="s">
        <v>97</v>
      </c>
      <c r="AB16" s="24" t="str">
        <f t="shared" si="1"/>
        <v>A-6-65-69</v>
      </c>
      <c r="AC16" s="25">
        <v>221.08</v>
      </c>
      <c r="AD16" s="25">
        <v>331.62</v>
      </c>
      <c r="AE16" s="25">
        <v>442.16</v>
      </c>
      <c r="AF16" s="25">
        <v>552.70000000000005</v>
      </c>
      <c r="AG16" s="25">
        <v>663.24</v>
      </c>
      <c r="AH16" s="25">
        <v>773.78</v>
      </c>
      <c r="AI16" s="25">
        <v>842.56</v>
      </c>
      <c r="AJ16" s="25">
        <v>947.88</v>
      </c>
      <c r="AK16" s="25">
        <v>1053.2</v>
      </c>
      <c r="AL16" s="25">
        <v>1158.52</v>
      </c>
      <c r="AM16" s="28">
        <v>1263.8399999999999</v>
      </c>
      <c r="AN16" s="29">
        <v>1.25</v>
      </c>
      <c r="AP16" s="22">
        <v>65</v>
      </c>
      <c r="AQ16" s="23">
        <v>69</v>
      </c>
      <c r="AR16" s="24">
        <v>95.46</v>
      </c>
      <c r="AS16" s="24">
        <v>5.69</v>
      </c>
      <c r="AT16" s="24" t="s">
        <v>97</v>
      </c>
      <c r="AU16" s="24" t="str">
        <f t="shared" si="2"/>
        <v>A-6-65-69</v>
      </c>
      <c r="AV16" s="25">
        <v>202.3</v>
      </c>
      <c r="AW16" s="25">
        <v>303.45</v>
      </c>
      <c r="AX16" s="25">
        <v>404.6</v>
      </c>
      <c r="AY16" s="25">
        <v>505.75</v>
      </c>
      <c r="AZ16" s="25">
        <v>606.9</v>
      </c>
      <c r="BA16" s="25">
        <v>708.05</v>
      </c>
      <c r="BB16" s="25">
        <v>771.04</v>
      </c>
      <c r="BC16" s="25">
        <v>867.42</v>
      </c>
      <c r="BD16" s="25">
        <v>963.8</v>
      </c>
      <c r="BE16" s="25">
        <v>1060.18</v>
      </c>
      <c r="BF16" s="28">
        <v>1156.56</v>
      </c>
      <c r="BG16" s="29">
        <v>1.25</v>
      </c>
      <c r="BI16" s="22">
        <v>65</v>
      </c>
      <c r="BJ16" s="23">
        <v>69</v>
      </c>
      <c r="BK16" s="24">
        <v>88.25</v>
      </c>
      <c r="BL16" s="24">
        <v>5.24</v>
      </c>
      <c r="BM16" s="24" t="s">
        <v>97</v>
      </c>
      <c r="BN16" s="24" t="str">
        <f t="shared" si="3"/>
        <v>A-6-65-69</v>
      </c>
      <c r="BO16" s="25">
        <v>186.98</v>
      </c>
      <c r="BP16" s="25">
        <v>280.47000000000003</v>
      </c>
      <c r="BQ16" s="25">
        <v>373.96</v>
      </c>
      <c r="BR16" s="25">
        <v>467.45</v>
      </c>
      <c r="BS16" s="25">
        <v>560.94000000000005</v>
      </c>
      <c r="BT16" s="25">
        <v>654.42999999999995</v>
      </c>
      <c r="BU16" s="25">
        <v>712.64</v>
      </c>
      <c r="BV16" s="25">
        <v>801.72</v>
      </c>
      <c r="BW16" s="25">
        <v>890.8</v>
      </c>
      <c r="BX16" s="25">
        <v>979.88</v>
      </c>
      <c r="BY16" s="28">
        <v>1068.96</v>
      </c>
      <c r="BZ16" s="29">
        <v>1.22</v>
      </c>
      <c r="CB16" s="22">
        <v>65</v>
      </c>
      <c r="CC16" s="23">
        <v>69</v>
      </c>
      <c r="CD16" s="24">
        <v>95.46</v>
      </c>
      <c r="CE16" s="24">
        <v>0</v>
      </c>
      <c r="CF16" s="24" t="s">
        <v>97</v>
      </c>
      <c r="CG16" s="24" t="str">
        <f t="shared" si="4"/>
        <v>A-6-65-69</v>
      </c>
      <c r="CH16" s="25">
        <v>190.92</v>
      </c>
      <c r="CI16" s="25">
        <v>286.38</v>
      </c>
      <c r="CJ16" s="25">
        <v>381.84</v>
      </c>
      <c r="CK16" s="25">
        <v>477.3</v>
      </c>
      <c r="CL16" s="25">
        <v>572.76</v>
      </c>
      <c r="CM16" s="25">
        <v>668.22</v>
      </c>
      <c r="CN16" s="25">
        <v>725.52</v>
      </c>
      <c r="CO16" s="25">
        <v>816.21</v>
      </c>
      <c r="CP16" s="25">
        <v>906.9</v>
      </c>
      <c r="CQ16" s="25">
        <v>997.59</v>
      </c>
      <c r="CR16" s="28">
        <v>1088.28</v>
      </c>
      <c r="CS16" s="29">
        <v>1.25</v>
      </c>
      <c r="CT16" s="25">
        <v>1178.97</v>
      </c>
      <c r="CU16" s="25">
        <v>1269.6600000000001</v>
      </c>
      <c r="CV16" s="25">
        <v>1360.35</v>
      </c>
      <c r="CW16" s="25">
        <v>1451.04</v>
      </c>
      <c r="CX16" s="25">
        <v>1541.73</v>
      </c>
      <c r="CY16" s="25">
        <v>1632.42</v>
      </c>
      <c r="CZ16" s="25">
        <v>1723.11</v>
      </c>
      <c r="DA16" s="25">
        <v>1813.8</v>
      </c>
      <c r="DB16" s="25">
        <v>1904.49</v>
      </c>
      <c r="DC16" s="25">
        <v>1995.18</v>
      </c>
      <c r="DD16" s="25">
        <v>2085.87</v>
      </c>
      <c r="DE16" s="28">
        <v>2176.56</v>
      </c>
      <c r="DG16" s="22">
        <v>65</v>
      </c>
      <c r="DH16" s="23">
        <v>69</v>
      </c>
      <c r="DI16" s="24">
        <v>105.64</v>
      </c>
      <c r="DJ16" s="24">
        <v>6.28</v>
      </c>
      <c r="DK16" s="24" t="s">
        <v>97</v>
      </c>
      <c r="DL16" s="24" t="str">
        <f t="shared" si="5"/>
        <v>A-6-65-69</v>
      </c>
      <c r="DM16" s="25">
        <v>223.84</v>
      </c>
      <c r="DN16" s="25">
        <v>335.76</v>
      </c>
      <c r="DO16" s="25">
        <v>447.68</v>
      </c>
      <c r="DP16" s="25">
        <v>559.6</v>
      </c>
      <c r="DQ16" s="25">
        <v>671.52</v>
      </c>
      <c r="DR16" s="25">
        <v>783.44</v>
      </c>
      <c r="DS16" s="25">
        <v>853.12</v>
      </c>
      <c r="DT16" s="25">
        <v>959.76</v>
      </c>
      <c r="DU16" s="25">
        <v>1066.4000000000001</v>
      </c>
      <c r="DV16" s="25">
        <v>1173.04</v>
      </c>
      <c r="DW16" s="28">
        <v>1279.68</v>
      </c>
      <c r="DX16" s="29">
        <v>1.25</v>
      </c>
      <c r="DY16" s="49"/>
      <c r="DZ16" s="22">
        <v>65</v>
      </c>
      <c r="EA16" s="23">
        <v>69</v>
      </c>
      <c r="EB16" s="24">
        <v>105.64</v>
      </c>
      <c r="EC16" s="24">
        <v>6.28</v>
      </c>
      <c r="ED16" s="24" t="s">
        <v>97</v>
      </c>
      <c r="EE16" s="24" t="str">
        <f t="shared" si="6"/>
        <v>A-6-65-69</v>
      </c>
      <c r="EF16" s="25">
        <v>189.78</v>
      </c>
      <c r="EG16" s="25">
        <v>284.67</v>
      </c>
      <c r="EH16" s="25">
        <v>379.56</v>
      </c>
      <c r="EI16" s="25">
        <v>474.45</v>
      </c>
      <c r="EJ16" s="25">
        <v>569.34</v>
      </c>
      <c r="EK16" s="25">
        <v>664.23</v>
      </c>
      <c r="EL16" s="25">
        <v>723.28</v>
      </c>
      <c r="EM16" s="25">
        <v>813.69</v>
      </c>
      <c r="EN16" s="25">
        <v>904.1</v>
      </c>
      <c r="EO16" s="25">
        <v>994.51</v>
      </c>
      <c r="EP16" s="28">
        <v>1084.92</v>
      </c>
      <c r="EQ16" s="29">
        <v>1.25</v>
      </c>
      <c r="ER16" s="49"/>
      <c r="ES16" s="22">
        <v>65</v>
      </c>
      <c r="ET16" s="23">
        <v>69</v>
      </c>
      <c r="EU16" s="24">
        <v>95.46</v>
      </c>
      <c r="EV16" s="24">
        <v>0</v>
      </c>
      <c r="EW16" s="24" t="s">
        <v>97</v>
      </c>
      <c r="EX16" s="24" t="str">
        <f t="shared" si="7"/>
        <v>A-6-65-69</v>
      </c>
      <c r="EY16" s="25">
        <v>229.78</v>
      </c>
      <c r="EZ16" s="25">
        <v>344.67</v>
      </c>
      <c r="FA16" s="25">
        <v>459.56</v>
      </c>
      <c r="FB16" s="25">
        <v>574.45000000000005</v>
      </c>
      <c r="FC16" s="25">
        <v>689.34</v>
      </c>
      <c r="FD16" s="25">
        <v>804.23</v>
      </c>
      <c r="FE16" s="25">
        <v>873.2</v>
      </c>
      <c r="FF16" s="25">
        <v>982.35</v>
      </c>
      <c r="FG16" s="25">
        <v>1091.5</v>
      </c>
      <c r="FH16" s="25">
        <v>1200.6500000000001</v>
      </c>
      <c r="FI16" s="28">
        <v>1309.8</v>
      </c>
      <c r="FJ16" s="29">
        <v>1.25</v>
      </c>
      <c r="FK16" s="25">
        <v>1418.95</v>
      </c>
      <c r="FL16" s="25">
        <v>1528.1</v>
      </c>
      <c r="FM16" s="25">
        <v>1637.25</v>
      </c>
      <c r="FN16" s="25">
        <v>1746.4</v>
      </c>
      <c r="FO16" s="25">
        <v>1855.55</v>
      </c>
      <c r="FP16" s="25">
        <v>1964.7</v>
      </c>
      <c r="FQ16" s="25">
        <v>2073.85</v>
      </c>
      <c r="FR16" s="25">
        <v>2183</v>
      </c>
      <c r="FS16" s="25">
        <v>2292.15</v>
      </c>
      <c r="FT16" s="25">
        <v>2401.3000000000002</v>
      </c>
      <c r="FU16" s="25">
        <v>2510.4499999999998</v>
      </c>
      <c r="FV16" s="28">
        <v>2619.6</v>
      </c>
      <c r="FW16" s="49"/>
      <c r="FX16" s="22">
        <v>65</v>
      </c>
      <c r="FY16" s="23">
        <v>69</v>
      </c>
      <c r="FZ16" s="24">
        <v>105.64</v>
      </c>
      <c r="GA16" s="24">
        <v>6.28</v>
      </c>
      <c r="GB16" s="24" t="s">
        <v>97</v>
      </c>
      <c r="GC16" s="24" t="str">
        <f t="shared" si="8"/>
        <v>A-6-65-69</v>
      </c>
      <c r="GD16" s="25">
        <v>255.22</v>
      </c>
      <c r="GE16" s="25">
        <v>382.83</v>
      </c>
      <c r="GF16" s="25">
        <v>510.44</v>
      </c>
      <c r="GG16" s="25">
        <v>638.04999999999995</v>
      </c>
      <c r="GH16" s="25">
        <v>765.66</v>
      </c>
      <c r="GI16" s="25">
        <v>893.27</v>
      </c>
      <c r="GJ16" s="25">
        <v>972.56</v>
      </c>
      <c r="GK16" s="25">
        <v>1094.1300000000001</v>
      </c>
      <c r="GL16" s="25">
        <v>1215.7</v>
      </c>
      <c r="GM16" s="25">
        <v>1337.27</v>
      </c>
      <c r="GN16" s="28">
        <v>1458.84</v>
      </c>
      <c r="GO16" s="29">
        <v>1.25</v>
      </c>
      <c r="GP16" s="49"/>
      <c r="GQ16" s="22">
        <v>65</v>
      </c>
      <c r="GR16" s="23">
        <v>69</v>
      </c>
      <c r="GS16" s="24">
        <v>95.46</v>
      </c>
      <c r="GT16" s="24">
        <v>0</v>
      </c>
      <c r="GU16" s="24" t="s">
        <v>97</v>
      </c>
      <c r="GV16" s="24" t="str">
        <f t="shared" si="9"/>
        <v>A-6-65-69</v>
      </c>
      <c r="GW16" s="25">
        <v>285.39999999999998</v>
      </c>
      <c r="GX16" s="25">
        <v>428.1</v>
      </c>
      <c r="GY16" s="25">
        <v>570.79999999999995</v>
      </c>
      <c r="GZ16" s="25">
        <v>713.5</v>
      </c>
      <c r="HA16" s="25">
        <v>856.2</v>
      </c>
      <c r="HB16" s="25">
        <v>998.9</v>
      </c>
      <c r="HC16" s="25">
        <v>1084.52</v>
      </c>
      <c r="HD16" s="25">
        <v>1220.0899999999999</v>
      </c>
      <c r="HE16" s="25">
        <v>1355.65</v>
      </c>
      <c r="HF16" s="25">
        <v>1491.22</v>
      </c>
      <c r="HG16" s="28">
        <v>1626.78</v>
      </c>
      <c r="HH16" s="29">
        <v>100</v>
      </c>
      <c r="HI16" s="119">
        <v>1762.35</v>
      </c>
      <c r="HJ16" s="119">
        <v>1897.91</v>
      </c>
      <c r="HK16" s="119">
        <v>2033.48</v>
      </c>
      <c r="HL16" s="119">
        <v>2169.04</v>
      </c>
      <c r="HM16" s="119">
        <v>2304.61</v>
      </c>
      <c r="HN16" s="119">
        <v>2440.17</v>
      </c>
      <c r="HO16" s="119">
        <v>2575.7399999999998</v>
      </c>
      <c r="HP16" s="119">
        <v>2711.3</v>
      </c>
      <c r="HQ16" s="119">
        <v>2846.87</v>
      </c>
      <c r="HR16" s="119">
        <v>2982.43</v>
      </c>
      <c r="HS16" s="119">
        <v>3118</v>
      </c>
      <c r="HT16" s="120">
        <v>3253.56</v>
      </c>
      <c r="HU16" s="49"/>
    </row>
    <row r="17" spans="1:229">
      <c r="B17">
        <v>2</v>
      </c>
      <c r="D17" s="22">
        <v>70</v>
      </c>
      <c r="E17" s="23">
        <v>74</v>
      </c>
      <c r="F17" s="24">
        <v>137.63999999999999</v>
      </c>
      <c r="G17" s="24">
        <v>11.77</v>
      </c>
      <c r="H17" s="24" t="s">
        <v>98</v>
      </c>
      <c r="I17" s="24" t="str">
        <f t="shared" si="0"/>
        <v>A-6-70-74</v>
      </c>
      <c r="J17" s="50">
        <v>298.82</v>
      </c>
      <c r="K17" s="50">
        <v>448.23</v>
      </c>
      <c r="L17" s="50">
        <v>597.64</v>
      </c>
      <c r="M17" s="50">
        <v>747.05</v>
      </c>
      <c r="N17" s="50">
        <v>896.46</v>
      </c>
      <c r="O17" s="50">
        <v>1045.8699999999999</v>
      </c>
      <c r="P17" s="50">
        <v>1140.24</v>
      </c>
      <c r="Q17" s="50">
        <v>1282.77</v>
      </c>
      <c r="R17" s="50">
        <v>1425.3</v>
      </c>
      <c r="S17" s="50">
        <v>1567.83</v>
      </c>
      <c r="T17" s="51">
        <v>1710.36</v>
      </c>
      <c r="U17" s="30" t="s">
        <v>76</v>
      </c>
      <c r="W17" s="22">
        <v>70</v>
      </c>
      <c r="X17" s="23">
        <v>74</v>
      </c>
      <c r="Y17" s="24">
        <v>124.88</v>
      </c>
      <c r="Z17" s="24">
        <v>10.66</v>
      </c>
      <c r="AA17" s="24" t="s">
        <v>98</v>
      </c>
      <c r="AB17" s="24" t="str">
        <f t="shared" si="1"/>
        <v>A-6-70-74</v>
      </c>
      <c r="AC17" s="25">
        <v>271.08</v>
      </c>
      <c r="AD17" s="25">
        <v>406.62</v>
      </c>
      <c r="AE17" s="25">
        <v>542.16</v>
      </c>
      <c r="AF17" s="25">
        <v>677.7</v>
      </c>
      <c r="AG17" s="25">
        <v>813.24</v>
      </c>
      <c r="AH17" s="25">
        <v>948.78</v>
      </c>
      <c r="AI17" s="25">
        <v>1034.4000000000001</v>
      </c>
      <c r="AJ17" s="25">
        <v>1163.7</v>
      </c>
      <c r="AK17" s="25">
        <v>1293</v>
      </c>
      <c r="AL17" s="25">
        <v>1422.3</v>
      </c>
      <c r="AM17" s="28">
        <v>1551.6</v>
      </c>
      <c r="AN17" s="30" t="s">
        <v>265</v>
      </c>
      <c r="AP17" s="22">
        <v>70</v>
      </c>
      <c r="AQ17" s="23">
        <v>74</v>
      </c>
      <c r="AR17" s="24">
        <v>114.33</v>
      </c>
      <c r="AS17" s="24">
        <v>9.7799999999999994</v>
      </c>
      <c r="AT17" s="24" t="s">
        <v>98</v>
      </c>
      <c r="AU17" s="24" t="str">
        <f t="shared" si="2"/>
        <v>A-6-70-74</v>
      </c>
      <c r="AV17" s="25">
        <v>248.22</v>
      </c>
      <c r="AW17" s="25">
        <v>372.33</v>
      </c>
      <c r="AX17" s="25">
        <v>496.44</v>
      </c>
      <c r="AY17" s="25">
        <v>620.54999999999995</v>
      </c>
      <c r="AZ17" s="25">
        <v>744.66</v>
      </c>
      <c r="BA17" s="25">
        <v>868.77</v>
      </c>
      <c r="BB17" s="25">
        <v>947.12</v>
      </c>
      <c r="BC17" s="25">
        <v>1065.51</v>
      </c>
      <c r="BD17" s="25">
        <v>1183.9000000000001</v>
      </c>
      <c r="BE17" s="25">
        <v>1302.29</v>
      </c>
      <c r="BF17" s="28">
        <v>1420.68</v>
      </c>
      <c r="BG17" s="30" t="s">
        <v>265</v>
      </c>
      <c r="BI17" s="22">
        <v>70</v>
      </c>
      <c r="BJ17" s="23">
        <v>74</v>
      </c>
      <c r="BK17" s="24">
        <v>105.45</v>
      </c>
      <c r="BL17" s="24">
        <v>9.01</v>
      </c>
      <c r="BM17" s="24" t="s">
        <v>98</v>
      </c>
      <c r="BN17" s="24" t="str">
        <f t="shared" si="3"/>
        <v>A-6-70-74</v>
      </c>
      <c r="BO17" s="25">
        <v>228.92</v>
      </c>
      <c r="BP17" s="25">
        <v>343.38</v>
      </c>
      <c r="BQ17" s="25">
        <v>457.84</v>
      </c>
      <c r="BR17" s="25">
        <v>572.29999999999995</v>
      </c>
      <c r="BS17" s="25">
        <v>686.76</v>
      </c>
      <c r="BT17" s="25">
        <v>801.22</v>
      </c>
      <c r="BU17" s="25">
        <v>873.52</v>
      </c>
      <c r="BV17" s="25">
        <v>982.71</v>
      </c>
      <c r="BW17" s="25">
        <v>1091.9000000000001</v>
      </c>
      <c r="BX17" s="25">
        <v>1201.0899999999999</v>
      </c>
      <c r="BY17" s="28">
        <v>1310.28</v>
      </c>
      <c r="BZ17" s="30" t="s">
        <v>265</v>
      </c>
      <c r="CB17" s="22">
        <v>70</v>
      </c>
      <c r="CC17" s="23">
        <v>74</v>
      </c>
      <c r="CD17" s="24">
        <v>114.33</v>
      </c>
      <c r="CE17" s="24">
        <v>0</v>
      </c>
      <c r="CF17" s="24" t="s">
        <v>98</v>
      </c>
      <c r="CG17" s="24" t="str">
        <f t="shared" si="4"/>
        <v>A-6-70-74</v>
      </c>
      <c r="CH17" s="25">
        <v>228.66</v>
      </c>
      <c r="CI17" s="25">
        <v>342.99</v>
      </c>
      <c r="CJ17" s="25">
        <v>457.32</v>
      </c>
      <c r="CK17" s="25">
        <v>571.65</v>
      </c>
      <c r="CL17" s="25">
        <v>685.98</v>
      </c>
      <c r="CM17" s="25">
        <v>800.31</v>
      </c>
      <c r="CN17" s="25">
        <v>868.88</v>
      </c>
      <c r="CO17" s="25">
        <v>977.49</v>
      </c>
      <c r="CP17" s="25">
        <v>1086.0999999999999</v>
      </c>
      <c r="CQ17" s="25">
        <v>1194.71</v>
      </c>
      <c r="CR17" s="28">
        <v>1303.32</v>
      </c>
      <c r="CS17" s="30" t="s">
        <v>265</v>
      </c>
      <c r="CT17" s="25">
        <v>1411.93</v>
      </c>
      <c r="CU17" s="25">
        <v>1520.54</v>
      </c>
      <c r="CV17" s="25">
        <v>1629.15</v>
      </c>
      <c r="CW17" s="25">
        <v>1737.76</v>
      </c>
      <c r="CX17" s="25">
        <v>1846.37</v>
      </c>
      <c r="CY17" s="25">
        <v>1954.98</v>
      </c>
      <c r="CZ17" s="25">
        <v>2063.59</v>
      </c>
      <c r="DA17" s="25">
        <v>2172.1999999999998</v>
      </c>
      <c r="DB17" s="25">
        <v>2280.81</v>
      </c>
      <c r="DC17" s="25">
        <v>2389.42</v>
      </c>
      <c r="DD17" s="25">
        <v>2498.0300000000002</v>
      </c>
      <c r="DE17" s="28">
        <v>2606.64</v>
      </c>
      <c r="DG17" s="22">
        <v>70</v>
      </c>
      <c r="DH17" s="23">
        <v>74</v>
      </c>
      <c r="DI17" s="24">
        <v>126.43</v>
      </c>
      <c r="DJ17" s="24">
        <v>10.79</v>
      </c>
      <c r="DK17" s="24" t="s">
        <v>98</v>
      </c>
      <c r="DL17" s="24" t="str">
        <f t="shared" si="5"/>
        <v>A-6-70-74</v>
      </c>
      <c r="DM17" s="25">
        <v>274.44</v>
      </c>
      <c r="DN17" s="25">
        <v>411.66</v>
      </c>
      <c r="DO17" s="25">
        <v>548.88</v>
      </c>
      <c r="DP17" s="25">
        <v>686.1</v>
      </c>
      <c r="DQ17" s="25">
        <v>823.32</v>
      </c>
      <c r="DR17" s="25">
        <v>960.54</v>
      </c>
      <c r="DS17" s="25">
        <v>1047.2</v>
      </c>
      <c r="DT17" s="25">
        <v>1178.0999999999999</v>
      </c>
      <c r="DU17" s="25">
        <v>1309</v>
      </c>
      <c r="DV17" s="25">
        <v>1439.9</v>
      </c>
      <c r="DW17" s="28">
        <v>1570.8</v>
      </c>
      <c r="DX17" s="30" t="s">
        <v>265</v>
      </c>
      <c r="DY17" s="49"/>
      <c r="DZ17" s="22">
        <v>70</v>
      </c>
      <c r="EA17" s="23">
        <v>74</v>
      </c>
      <c r="EB17" s="24">
        <v>126.43</v>
      </c>
      <c r="EC17" s="24">
        <v>10.79</v>
      </c>
      <c r="ED17" s="24" t="s">
        <v>98</v>
      </c>
      <c r="EE17" s="24" t="str">
        <f t="shared" si="6"/>
        <v>A-6-70-74</v>
      </c>
      <c r="EF17" s="25">
        <v>232.36</v>
      </c>
      <c r="EG17" s="25">
        <v>348.54</v>
      </c>
      <c r="EH17" s="25">
        <v>464.72</v>
      </c>
      <c r="EI17" s="25">
        <v>580.9</v>
      </c>
      <c r="EJ17" s="25">
        <v>697.08</v>
      </c>
      <c r="EK17" s="25">
        <v>813.26</v>
      </c>
      <c r="EL17" s="25">
        <v>886.64</v>
      </c>
      <c r="EM17" s="25">
        <v>997.47</v>
      </c>
      <c r="EN17" s="25">
        <v>1108.3</v>
      </c>
      <c r="EO17" s="25">
        <v>1219.1300000000001</v>
      </c>
      <c r="EP17" s="28">
        <v>1329.96</v>
      </c>
      <c r="EQ17" s="30" t="s">
        <v>265</v>
      </c>
      <c r="ER17" s="49"/>
      <c r="ES17" s="22">
        <v>70</v>
      </c>
      <c r="ET17" s="23">
        <v>74</v>
      </c>
      <c r="EU17" s="24">
        <v>114.33</v>
      </c>
      <c r="EV17" s="24">
        <v>0</v>
      </c>
      <c r="EW17" s="24" t="s">
        <v>98</v>
      </c>
      <c r="EX17" s="24" t="str">
        <f t="shared" si="7"/>
        <v>A-6-70-74</v>
      </c>
      <c r="EY17" s="25">
        <v>275.27999999999997</v>
      </c>
      <c r="EZ17" s="25">
        <v>412.92</v>
      </c>
      <c r="FA17" s="25">
        <v>550.55999999999995</v>
      </c>
      <c r="FB17" s="25">
        <v>688.2</v>
      </c>
      <c r="FC17" s="25">
        <v>825.84</v>
      </c>
      <c r="FD17" s="25">
        <v>963.48</v>
      </c>
      <c r="FE17" s="25">
        <v>1046.08</v>
      </c>
      <c r="FF17" s="25">
        <v>1176.8399999999999</v>
      </c>
      <c r="FG17" s="25">
        <v>1307.5999999999999</v>
      </c>
      <c r="FH17" s="25">
        <v>1438.36</v>
      </c>
      <c r="FI17" s="28">
        <v>1569.12</v>
      </c>
      <c r="FJ17" s="30" t="s">
        <v>265</v>
      </c>
      <c r="FK17" s="25">
        <v>1699.88</v>
      </c>
      <c r="FL17" s="25">
        <v>1830.64</v>
      </c>
      <c r="FM17" s="25">
        <v>1961.4</v>
      </c>
      <c r="FN17" s="25">
        <v>2092.16</v>
      </c>
      <c r="FO17" s="25">
        <v>2222.92</v>
      </c>
      <c r="FP17" s="25">
        <v>2353.6799999999998</v>
      </c>
      <c r="FQ17" s="25">
        <v>2484.44</v>
      </c>
      <c r="FR17" s="25">
        <v>2615.1999999999998</v>
      </c>
      <c r="FS17" s="25">
        <v>2745.96</v>
      </c>
      <c r="FT17" s="25">
        <v>2876.72</v>
      </c>
      <c r="FU17" s="25">
        <v>3007.48</v>
      </c>
      <c r="FV17" s="28">
        <v>3138.24</v>
      </c>
      <c r="FW17" s="49"/>
      <c r="FX17" s="22">
        <v>70</v>
      </c>
      <c r="FY17" s="23">
        <v>74</v>
      </c>
      <c r="FZ17" s="24">
        <v>126.43</v>
      </c>
      <c r="GA17" s="24">
        <v>10.79</v>
      </c>
      <c r="GB17" s="24" t="s">
        <v>98</v>
      </c>
      <c r="GC17" s="24" t="str">
        <f t="shared" si="8"/>
        <v>A-6-70-74</v>
      </c>
      <c r="GD17" s="25">
        <v>312.64</v>
      </c>
      <c r="GE17" s="25">
        <v>468.96</v>
      </c>
      <c r="GF17" s="25">
        <v>625.28</v>
      </c>
      <c r="GG17" s="25">
        <v>781.6</v>
      </c>
      <c r="GH17" s="25">
        <v>937.92</v>
      </c>
      <c r="GI17" s="25">
        <v>1094.24</v>
      </c>
      <c r="GJ17" s="25">
        <v>1192.72</v>
      </c>
      <c r="GK17" s="25">
        <v>1341.81</v>
      </c>
      <c r="GL17" s="25">
        <v>1490.9</v>
      </c>
      <c r="GM17" s="25">
        <v>1639.99</v>
      </c>
      <c r="GN17" s="28">
        <v>1789.08</v>
      </c>
      <c r="GO17" s="30" t="s">
        <v>265</v>
      </c>
      <c r="GP17" s="49"/>
      <c r="GQ17" s="22">
        <v>70</v>
      </c>
      <c r="GR17" s="23">
        <v>74</v>
      </c>
      <c r="GS17" s="24">
        <v>114.33</v>
      </c>
      <c r="GT17" s="24">
        <v>0</v>
      </c>
      <c r="GU17" s="24" t="s">
        <v>98</v>
      </c>
      <c r="GV17" s="24" t="str">
        <f t="shared" si="9"/>
        <v>A-6-70-74</v>
      </c>
      <c r="GW17" s="25">
        <v>305.92</v>
      </c>
      <c r="GX17" s="25">
        <v>458.88</v>
      </c>
      <c r="GY17" s="25">
        <v>611.84</v>
      </c>
      <c r="GZ17" s="25">
        <v>764.8</v>
      </c>
      <c r="HA17" s="25">
        <v>917.76</v>
      </c>
      <c r="HB17" s="25">
        <v>1070.72</v>
      </c>
      <c r="HC17" s="25">
        <v>1162.5</v>
      </c>
      <c r="HD17" s="25">
        <v>1307.81</v>
      </c>
      <c r="HE17" s="25">
        <v>1453.12</v>
      </c>
      <c r="HF17" s="25">
        <v>1598.43</v>
      </c>
      <c r="HG17" s="28">
        <v>1743.74</v>
      </c>
      <c r="HH17" s="30" t="s">
        <v>265</v>
      </c>
      <c r="HI17" s="119">
        <v>1889.06</v>
      </c>
      <c r="HJ17" s="119">
        <v>2034.37</v>
      </c>
      <c r="HK17" s="119">
        <v>2179.6799999999998</v>
      </c>
      <c r="HL17" s="119">
        <v>2324.9899999999998</v>
      </c>
      <c r="HM17" s="119">
        <v>2470.3000000000002</v>
      </c>
      <c r="HN17" s="119">
        <v>2615.62</v>
      </c>
      <c r="HO17" s="119">
        <v>2760.93</v>
      </c>
      <c r="HP17" s="119">
        <v>2906.24</v>
      </c>
      <c r="HQ17" s="119">
        <v>3051.55</v>
      </c>
      <c r="HR17" s="119">
        <v>3196.86</v>
      </c>
      <c r="HS17" s="119">
        <v>3342.18</v>
      </c>
      <c r="HT17" s="120">
        <v>3487.49</v>
      </c>
      <c r="HU17" s="49"/>
    </row>
    <row r="18" spans="1:229">
      <c r="B18">
        <v>18</v>
      </c>
      <c r="D18" s="22">
        <v>75</v>
      </c>
      <c r="E18" s="23">
        <v>79</v>
      </c>
      <c r="F18" s="24">
        <v>157.07</v>
      </c>
      <c r="G18" s="24">
        <v>19.25</v>
      </c>
      <c r="H18" s="24" t="s">
        <v>99</v>
      </c>
      <c r="I18" s="24" t="str">
        <f t="shared" si="0"/>
        <v>A-6-75-79</v>
      </c>
      <c r="J18" s="50">
        <v>352.64</v>
      </c>
      <c r="K18" s="50">
        <v>528.96</v>
      </c>
      <c r="L18" s="50">
        <v>705.28</v>
      </c>
      <c r="M18" s="50">
        <v>881.6</v>
      </c>
      <c r="N18" s="50">
        <v>1057.92</v>
      </c>
      <c r="O18" s="50">
        <v>1234.24</v>
      </c>
      <c r="P18" s="50">
        <v>1347.76</v>
      </c>
      <c r="Q18" s="50">
        <v>1516.23</v>
      </c>
      <c r="R18" s="50">
        <v>1684.7</v>
      </c>
      <c r="S18" s="50">
        <v>1853.17</v>
      </c>
      <c r="T18" s="51">
        <v>2021.64</v>
      </c>
      <c r="U18" s="30" t="s">
        <v>76</v>
      </c>
      <c r="W18" s="22">
        <v>75</v>
      </c>
      <c r="X18" s="23">
        <v>79</v>
      </c>
      <c r="Y18" s="24">
        <v>142.63999999999999</v>
      </c>
      <c r="Z18" s="24">
        <v>17.440000000000001</v>
      </c>
      <c r="AA18" s="24" t="s">
        <v>99</v>
      </c>
      <c r="AB18" s="24" t="str">
        <f t="shared" si="1"/>
        <v>A-6-75-79</v>
      </c>
      <c r="AC18" s="25">
        <v>320.16000000000003</v>
      </c>
      <c r="AD18" s="25">
        <v>480.24</v>
      </c>
      <c r="AE18" s="25">
        <v>640.32000000000005</v>
      </c>
      <c r="AF18" s="25">
        <v>800.4</v>
      </c>
      <c r="AG18" s="25">
        <v>960.48</v>
      </c>
      <c r="AH18" s="25">
        <v>1120.56</v>
      </c>
      <c r="AI18" s="25">
        <v>1223.5999999999999</v>
      </c>
      <c r="AJ18" s="25">
        <v>1376.55</v>
      </c>
      <c r="AK18" s="25">
        <v>1529.5</v>
      </c>
      <c r="AL18" s="25">
        <v>1682.45</v>
      </c>
      <c r="AM18" s="28">
        <v>1835.4</v>
      </c>
      <c r="AN18" s="30" t="s">
        <v>265</v>
      </c>
      <c r="AP18" s="22">
        <v>75</v>
      </c>
      <c r="AQ18" s="23">
        <v>79</v>
      </c>
      <c r="AR18" s="24">
        <v>130.97999999999999</v>
      </c>
      <c r="AS18" s="24">
        <v>16</v>
      </c>
      <c r="AT18" s="24" t="s">
        <v>99</v>
      </c>
      <c r="AU18" s="24" t="str">
        <f t="shared" si="2"/>
        <v>A-6-75-79</v>
      </c>
      <c r="AV18" s="25">
        <v>293.95999999999998</v>
      </c>
      <c r="AW18" s="25">
        <v>440.94</v>
      </c>
      <c r="AX18" s="25">
        <v>587.91999999999996</v>
      </c>
      <c r="AY18" s="25">
        <v>734.9</v>
      </c>
      <c r="AZ18" s="25">
        <v>881.88</v>
      </c>
      <c r="BA18" s="25">
        <v>1028.8599999999999</v>
      </c>
      <c r="BB18" s="25">
        <v>1123.44</v>
      </c>
      <c r="BC18" s="25">
        <v>1263.8699999999999</v>
      </c>
      <c r="BD18" s="25">
        <v>1404.3</v>
      </c>
      <c r="BE18" s="25">
        <v>1544.73</v>
      </c>
      <c r="BF18" s="28">
        <v>1685.16</v>
      </c>
      <c r="BG18" s="30" t="s">
        <v>265</v>
      </c>
      <c r="BI18" s="22">
        <v>75</v>
      </c>
      <c r="BJ18" s="23">
        <v>79</v>
      </c>
      <c r="BK18" s="24">
        <v>120.44</v>
      </c>
      <c r="BL18" s="24">
        <v>14.75</v>
      </c>
      <c r="BM18" s="24" t="s">
        <v>99</v>
      </c>
      <c r="BN18" s="24" t="str">
        <f t="shared" si="3"/>
        <v>A-6-75-79</v>
      </c>
      <c r="BO18" s="25">
        <v>270.38</v>
      </c>
      <c r="BP18" s="25">
        <v>405.57</v>
      </c>
      <c r="BQ18" s="25">
        <v>540.76</v>
      </c>
      <c r="BR18" s="25">
        <v>675.95</v>
      </c>
      <c r="BS18" s="25">
        <v>811.14</v>
      </c>
      <c r="BT18" s="25">
        <v>946.33</v>
      </c>
      <c r="BU18" s="25">
        <v>1033.3599999999999</v>
      </c>
      <c r="BV18" s="25">
        <v>1162.53</v>
      </c>
      <c r="BW18" s="25">
        <v>1291.7</v>
      </c>
      <c r="BX18" s="25">
        <v>1420.87</v>
      </c>
      <c r="BY18" s="28">
        <v>1550.04</v>
      </c>
      <c r="BZ18" s="30" t="s">
        <v>265</v>
      </c>
      <c r="CB18" s="22">
        <v>75</v>
      </c>
      <c r="CC18" s="23">
        <v>79</v>
      </c>
      <c r="CD18" s="24">
        <v>130.97999999999999</v>
      </c>
      <c r="CE18" s="24">
        <v>0</v>
      </c>
      <c r="CF18" s="24" t="s">
        <v>99</v>
      </c>
      <c r="CG18" s="24" t="str">
        <f t="shared" si="4"/>
        <v>A-6-75-79</v>
      </c>
      <c r="CH18" s="25">
        <v>261.95999999999998</v>
      </c>
      <c r="CI18" s="25">
        <v>392.94</v>
      </c>
      <c r="CJ18" s="25">
        <v>523.91999999999996</v>
      </c>
      <c r="CK18" s="25">
        <v>654.9</v>
      </c>
      <c r="CL18" s="25">
        <v>785.88</v>
      </c>
      <c r="CM18" s="25">
        <v>916.86</v>
      </c>
      <c r="CN18" s="25">
        <v>995.44</v>
      </c>
      <c r="CO18" s="25">
        <v>1119.8699999999999</v>
      </c>
      <c r="CP18" s="25">
        <v>1244.3</v>
      </c>
      <c r="CQ18" s="25">
        <v>1368.73</v>
      </c>
      <c r="CR18" s="28">
        <v>1493.16</v>
      </c>
      <c r="CS18" s="30" t="s">
        <v>265</v>
      </c>
      <c r="CT18" s="25">
        <v>1617.59</v>
      </c>
      <c r="CU18" s="25">
        <v>1742.02</v>
      </c>
      <c r="CV18" s="25">
        <v>1866.45</v>
      </c>
      <c r="CW18" s="25">
        <v>1990.88</v>
      </c>
      <c r="CX18" s="25">
        <v>2115.31</v>
      </c>
      <c r="CY18" s="25">
        <v>2239.7399999999998</v>
      </c>
      <c r="CZ18" s="25">
        <v>2364.17</v>
      </c>
      <c r="DA18" s="25">
        <v>2488.6</v>
      </c>
      <c r="DB18" s="25">
        <v>2613.0300000000002</v>
      </c>
      <c r="DC18" s="25">
        <v>2737.46</v>
      </c>
      <c r="DD18" s="25">
        <v>2861.89</v>
      </c>
      <c r="DE18" s="28">
        <v>2986.32</v>
      </c>
      <c r="DG18" s="22">
        <v>75</v>
      </c>
      <c r="DH18" s="23">
        <v>79</v>
      </c>
      <c r="DI18" s="24">
        <v>144.41999999999999</v>
      </c>
      <c r="DJ18" s="24">
        <v>17.66</v>
      </c>
      <c r="DK18" s="24" t="s">
        <v>99</v>
      </c>
      <c r="DL18" s="24" t="str">
        <f t="shared" si="5"/>
        <v>A-6-75-79</v>
      </c>
      <c r="DM18" s="25">
        <v>324.16000000000003</v>
      </c>
      <c r="DN18" s="25">
        <v>486.24</v>
      </c>
      <c r="DO18" s="25">
        <v>648.32000000000005</v>
      </c>
      <c r="DP18" s="25">
        <v>810.4</v>
      </c>
      <c r="DQ18" s="25">
        <v>972.48</v>
      </c>
      <c r="DR18" s="25">
        <v>1134.56</v>
      </c>
      <c r="DS18" s="25">
        <v>1238.8800000000001</v>
      </c>
      <c r="DT18" s="25">
        <v>1393.74</v>
      </c>
      <c r="DU18" s="25">
        <v>1548.6</v>
      </c>
      <c r="DV18" s="25">
        <v>1703.46</v>
      </c>
      <c r="DW18" s="28">
        <v>1858.32</v>
      </c>
      <c r="DX18" s="30" t="s">
        <v>265</v>
      </c>
      <c r="DY18" s="49"/>
      <c r="DZ18" s="22">
        <v>75</v>
      </c>
      <c r="EA18" s="23">
        <v>79</v>
      </c>
      <c r="EB18" s="24">
        <v>144.41999999999999</v>
      </c>
      <c r="EC18" s="24">
        <v>17.66</v>
      </c>
      <c r="ED18" s="24" t="s">
        <v>99</v>
      </c>
      <c r="EE18" s="24" t="str">
        <f t="shared" si="6"/>
        <v>A-6-75-79</v>
      </c>
      <c r="EF18" s="25">
        <v>274.42</v>
      </c>
      <c r="EG18" s="25">
        <v>411.63</v>
      </c>
      <c r="EH18" s="25">
        <v>548.84</v>
      </c>
      <c r="EI18" s="25">
        <v>686.05</v>
      </c>
      <c r="EJ18" s="25">
        <v>823.26</v>
      </c>
      <c r="EK18" s="25">
        <v>960.47</v>
      </c>
      <c r="EL18" s="25">
        <v>1048.8</v>
      </c>
      <c r="EM18" s="25">
        <v>1179.9000000000001</v>
      </c>
      <c r="EN18" s="25">
        <v>1311</v>
      </c>
      <c r="EO18" s="25">
        <v>1442.1</v>
      </c>
      <c r="EP18" s="28">
        <v>1573.2</v>
      </c>
      <c r="EQ18" s="30" t="s">
        <v>265</v>
      </c>
      <c r="ER18" s="49"/>
      <c r="ES18" s="22">
        <v>75</v>
      </c>
      <c r="ET18" s="23">
        <v>79</v>
      </c>
      <c r="EU18" s="24">
        <v>130.97999999999999</v>
      </c>
      <c r="EV18" s="24">
        <v>0</v>
      </c>
      <c r="EW18" s="24" t="s">
        <v>99</v>
      </c>
      <c r="EX18" s="24" t="str">
        <f t="shared" si="7"/>
        <v>A-6-75-79</v>
      </c>
      <c r="EY18" s="25">
        <v>314.14</v>
      </c>
      <c r="EZ18" s="25">
        <v>471.21</v>
      </c>
      <c r="FA18" s="25">
        <v>628.28</v>
      </c>
      <c r="FB18" s="25">
        <v>785.35</v>
      </c>
      <c r="FC18" s="25">
        <v>942.42</v>
      </c>
      <c r="FD18" s="25">
        <v>1099.49</v>
      </c>
      <c r="FE18" s="25">
        <v>1193.76</v>
      </c>
      <c r="FF18" s="25">
        <v>1342.98</v>
      </c>
      <c r="FG18" s="25">
        <v>1492.2</v>
      </c>
      <c r="FH18" s="25">
        <v>1641.42</v>
      </c>
      <c r="FI18" s="28">
        <v>1790.64</v>
      </c>
      <c r="FJ18" s="30" t="s">
        <v>265</v>
      </c>
      <c r="FK18" s="25">
        <v>1939.86</v>
      </c>
      <c r="FL18" s="25">
        <v>2089.08</v>
      </c>
      <c r="FM18" s="25">
        <v>2238.3000000000002</v>
      </c>
      <c r="FN18" s="25">
        <v>2387.52</v>
      </c>
      <c r="FO18" s="25">
        <v>2536.7399999999998</v>
      </c>
      <c r="FP18" s="25">
        <v>2685.96</v>
      </c>
      <c r="FQ18" s="25">
        <v>2835.18</v>
      </c>
      <c r="FR18" s="25">
        <v>2984.4</v>
      </c>
      <c r="FS18" s="25">
        <v>3133.62</v>
      </c>
      <c r="FT18" s="25">
        <v>3282.84</v>
      </c>
      <c r="FU18" s="25">
        <v>3432.06</v>
      </c>
      <c r="FV18" s="28">
        <v>3581.28</v>
      </c>
      <c r="FW18" s="49"/>
      <c r="FX18" s="22">
        <v>75</v>
      </c>
      <c r="FY18" s="23">
        <v>79</v>
      </c>
      <c r="FZ18" s="24">
        <v>144.41999999999999</v>
      </c>
      <c r="GA18" s="24">
        <v>17.66</v>
      </c>
      <c r="GB18" s="24" t="s">
        <v>99</v>
      </c>
      <c r="GC18" s="24" t="str">
        <f t="shared" si="8"/>
        <v>A-6-75-79</v>
      </c>
      <c r="GD18" s="25">
        <v>368.82</v>
      </c>
      <c r="GE18" s="25">
        <v>553.23</v>
      </c>
      <c r="GF18" s="25">
        <v>737.64</v>
      </c>
      <c r="GG18" s="25">
        <v>922.05</v>
      </c>
      <c r="GH18" s="25">
        <v>1106.46</v>
      </c>
      <c r="GI18" s="25">
        <v>1290.8699999999999</v>
      </c>
      <c r="GJ18" s="25">
        <v>1409.2</v>
      </c>
      <c r="GK18" s="25">
        <v>1585.35</v>
      </c>
      <c r="GL18" s="25">
        <v>1761.5</v>
      </c>
      <c r="GM18" s="25">
        <v>1937.65</v>
      </c>
      <c r="GN18" s="28">
        <v>2113.8000000000002</v>
      </c>
      <c r="GO18" s="30" t="s">
        <v>265</v>
      </c>
      <c r="GP18" s="49"/>
      <c r="GQ18" s="22">
        <v>75</v>
      </c>
      <c r="GR18" s="23">
        <v>79</v>
      </c>
      <c r="GS18" s="24">
        <v>130.97999999999999</v>
      </c>
      <c r="GT18" s="24">
        <v>0</v>
      </c>
      <c r="GU18" s="24" t="s">
        <v>99</v>
      </c>
      <c r="GV18" s="24" t="str">
        <f t="shared" si="9"/>
        <v>A-6-75-79</v>
      </c>
      <c r="GW18" s="25">
        <v>318.92</v>
      </c>
      <c r="GX18" s="25">
        <v>478.38</v>
      </c>
      <c r="GY18" s="25">
        <v>637.84</v>
      </c>
      <c r="GZ18" s="25">
        <v>797.3</v>
      </c>
      <c r="HA18" s="25">
        <v>956.76</v>
      </c>
      <c r="HB18" s="25">
        <v>1116.22</v>
      </c>
      <c r="HC18" s="25">
        <v>1211.9000000000001</v>
      </c>
      <c r="HD18" s="25">
        <v>1363.38</v>
      </c>
      <c r="HE18" s="25">
        <v>1514.87</v>
      </c>
      <c r="HF18" s="25">
        <v>1666.36</v>
      </c>
      <c r="HG18" s="28">
        <v>1817.84</v>
      </c>
      <c r="HH18" s="30" t="s">
        <v>265</v>
      </c>
      <c r="HI18" s="119">
        <v>1969.33</v>
      </c>
      <c r="HJ18" s="119">
        <v>2120.8200000000002</v>
      </c>
      <c r="HK18" s="119">
        <v>2272.31</v>
      </c>
      <c r="HL18" s="119">
        <v>2423.79</v>
      </c>
      <c r="HM18" s="119">
        <v>2575.2800000000002</v>
      </c>
      <c r="HN18" s="119">
        <v>2726.77</v>
      </c>
      <c r="HO18" s="119">
        <v>2878.25</v>
      </c>
      <c r="HP18" s="119">
        <v>3029.74</v>
      </c>
      <c r="HQ18" s="119">
        <v>3181.23</v>
      </c>
      <c r="HR18" s="119">
        <v>3332.71</v>
      </c>
      <c r="HS18" s="119">
        <v>3484.2</v>
      </c>
      <c r="HT18" s="120">
        <v>3635.69</v>
      </c>
      <c r="HU18" s="49"/>
    </row>
    <row r="19" spans="1:229" ht="13.8" thickBot="1">
      <c r="D19" s="31">
        <v>80</v>
      </c>
      <c r="E19" s="32">
        <v>84</v>
      </c>
      <c r="F19" s="33">
        <v>166.5</v>
      </c>
      <c r="G19" s="33">
        <v>29.1</v>
      </c>
      <c r="H19" s="33" t="s">
        <v>100</v>
      </c>
      <c r="I19" s="24" t="str">
        <f t="shared" si="0"/>
        <v>A-6-80-84</v>
      </c>
      <c r="J19" s="52">
        <v>391.2</v>
      </c>
      <c r="K19" s="52">
        <v>586.79999999999995</v>
      </c>
      <c r="L19" s="52">
        <v>782.4</v>
      </c>
      <c r="M19" s="52">
        <v>978</v>
      </c>
      <c r="N19" s="52">
        <v>1173.5999999999999</v>
      </c>
      <c r="O19" s="52">
        <v>1369.2</v>
      </c>
      <c r="P19" s="52">
        <v>1498.24</v>
      </c>
      <c r="Q19" s="52">
        <v>1685.52</v>
      </c>
      <c r="R19" s="52">
        <v>1872.8</v>
      </c>
      <c r="S19" s="52">
        <v>2060.08</v>
      </c>
      <c r="T19" s="53">
        <v>2247.36</v>
      </c>
      <c r="U19" s="36" t="s">
        <v>76</v>
      </c>
      <c r="W19" s="31">
        <v>80</v>
      </c>
      <c r="X19" s="32">
        <v>84</v>
      </c>
      <c r="Y19" s="54">
        <v>150.96</v>
      </c>
      <c r="Z19" s="54">
        <v>26.36</v>
      </c>
      <c r="AA19" s="33" t="s">
        <v>100</v>
      </c>
      <c r="AB19" s="24" t="str">
        <f t="shared" si="1"/>
        <v>A-6-80-84</v>
      </c>
      <c r="AC19" s="34">
        <v>354.64</v>
      </c>
      <c r="AD19" s="34">
        <v>531.96</v>
      </c>
      <c r="AE19" s="34">
        <v>709.28</v>
      </c>
      <c r="AF19" s="34">
        <v>886.6</v>
      </c>
      <c r="AG19" s="34">
        <v>1063.92</v>
      </c>
      <c r="AH19" s="34">
        <v>1241.24</v>
      </c>
      <c r="AI19" s="34">
        <v>1358.16</v>
      </c>
      <c r="AJ19" s="34">
        <v>1527.93</v>
      </c>
      <c r="AK19" s="34">
        <v>1697.7</v>
      </c>
      <c r="AL19" s="34">
        <v>1867.47</v>
      </c>
      <c r="AM19" s="35">
        <v>2037.24</v>
      </c>
      <c r="AN19" s="36" t="s">
        <v>265</v>
      </c>
      <c r="AP19" s="31">
        <v>80</v>
      </c>
      <c r="AQ19" s="32">
        <v>84</v>
      </c>
      <c r="AR19" s="33">
        <v>138.19999999999999</v>
      </c>
      <c r="AS19" s="33">
        <v>24.18</v>
      </c>
      <c r="AT19" s="33" t="s">
        <v>100</v>
      </c>
      <c r="AU19" s="24" t="str">
        <f t="shared" si="2"/>
        <v>A-6-80-84</v>
      </c>
      <c r="AV19" s="34">
        <v>324.76</v>
      </c>
      <c r="AW19" s="34">
        <v>487.14</v>
      </c>
      <c r="AX19" s="34">
        <v>649.52</v>
      </c>
      <c r="AY19" s="34">
        <v>811.9</v>
      </c>
      <c r="AZ19" s="34">
        <v>974.28</v>
      </c>
      <c r="BA19" s="34">
        <v>1136.6600000000001</v>
      </c>
      <c r="BB19" s="34">
        <v>1243.76</v>
      </c>
      <c r="BC19" s="34">
        <v>1399.23</v>
      </c>
      <c r="BD19" s="34">
        <v>1554.7</v>
      </c>
      <c r="BE19" s="34">
        <v>1710.17</v>
      </c>
      <c r="BF19" s="35">
        <v>1865.64</v>
      </c>
      <c r="BG19" s="36" t="s">
        <v>265</v>
      </c>
      <c r="BI19" s="31">
        <v>80</v>
      </c>
      <c r="BJ19" s="32">
        <v>84</v>
      </c>
      <c r="BK19" s="33">
        <v>127.65</v>
      </c>
      <c r="BL19" s="33">
        <v>22.29</v>
      </c>
      <c r="BM19" s="33" t="s">
        <v>100</v>
      </c>
      <c r="BN19" s="24" t="str">
        <f t="shared" si="3"/>
        <v>A-6-80-84</v>
      </c>
      <c r="BO19" s="34">
        <v>299.88</v>
      </c>
      <c r="BP19" s="34">
        <v>449.82</v>
      </c>
      <c r="BQ19" s="34">
        <v>599.76</v>
      </c>
      <c r="BR19" s="34">
        <v>749.7</v>
      </c>
      <c r="BS19" s="34">
        <v>899.64</v>
      </c>
      <c r="BT19" s="34">
        <v>1049.58</v>
      </c>
      <c r="BU19" s="34">
        <v>1148.48</v>
      </c>
      <c r="BV19" s="34">
        <v>1292.04</v>
      </c>
      <c r="BW19" s="34">
        <v>1435.6</v>
      </c>
      <c r="BX19" s="34">
        <v>1579.16</v>
      </c>
      <c r="BY19" s="35">
        <v>1722.72</v>
      </c>
      <c r="BZ19" s="36" t="s">
        <v>265</v>
      </c>
      <c r="CB19" s="31">
        <v>80</v>
      </c>
      <c r="CC19" s="32">
        <v>84</v>
      </c>
      <c r="CD19" s="33">
        <v>138.19999999999999</v>
      </c>
      <c r="CE19" s="24">
        <v>0</v>
      </c>
      <c r="CF19" s="33" t="s">
        <v>100</v>
      </c>
      <c r="CG19" s="24" t="str">
        <f t="shared" si="4"/>
        <v>A-6-80-84</v>
      </c>
      <c r="CH19" s="34">
        <v>276.39999999999998</v>
      </c>
      <c r="CI19" s="34">
        <v>414.6</v>
      </c>
      <c r="CJ19" s="34">
        <v>552.79999999999995</v>
      </c>
      <c r="CK19" s="34">
        <v>691</v>
      </c>
      <c r="CL19" s="34">
        <v>829.2</v>
      </c>
      <c r="CM19" s="34">
        <v>967.4</v>
      </c>
      <c r="CN19" s="34">
        <v>1050.32</v>
      </c>
      <c r="CO19" s="34">
        <v>1181.6099999999999</v>
      </c>
      <c r="CP19" s="34">
        <v>1312.9</v>
      </c>
      <c r="CQ19" s="34">
        <v>1444.19</v>
      </c>
      <c r="CR19" s="35">
        <v>1575.48</v>
      </c>
      <c r="CS19" s="36" t="s">
        <v>265</v>
      </c>
      <c r="CT19" s="34">
        <v>1706.77</v>
      </c>
      <c r="CU19" s="34">
        <v>1838.06</v>
      </c>
      <c r="CV19" s="34">
        <v>1969.35</v>
      </c>
      <c r="CW19" s="34">
        <v>2100.64</v>
      </c>
      <c r="CX19" s="34">
        <v>2231.9299999999998</v>
      </c>
      <c r="CY19" s="34">
        <v>2363.2199999999998</v>
      </c>
      <c r="CZ19" s="34">
        <v>2494.5100000000002</v>
      </c>
      <c r="DA19" s="34">
        <v>2625.8</v>
      </c>
      <c r="DB19" s="34">
        <v>2757.09</v>
      </c>
      <c r="DC19" s="34">
        <v>2888.38</v>
      </c>
      <c r="DD19" s="34">
        <v>3019.67</v>
      </c>
      <c r="DE19" s="35">
        <v>3150.96</v>
      </c>
      <c r="DG19" s="31">
        <v>80</v>
      </c>
      <c r="DH19" s="32">
        <v>84</v>
      </c>
      <c r="DI19" s="54">
        <v>152.85</v>
      </c>
      <c r="DJ19" s="54">
        <v>26.69</v>
      </c>
      <c r="DK19" s="33" t="s">
        <v>100</v>
      </c>
      <c r="DL19" s="24" t="str">
        <f t="shared" si="5"/>
        <v>A-6-80-84</v>
      </c>
      <c r="DM19" s="34">
        <v>359.08</v>
      </c>
      <c r="DN19" s="34">
        <v>538.62</v>
      </c>
      <c r="DO19" s="34">
        <v>718.16</v>
      </c>
      <c r="DP19" s="34">
        <v>897.7</v>
      </c>
      <c r="DQ19" s="34">
        <v>1077.24</v>
      </c>
      <c r="DR19" s="34">
        <v>1256.78</v>
      </c>
      <c r="DS19" s="34">
        <v>1375.2</v>
      </c>
      <c r="DT19" s="34">
        <v>1547.1</v>
      </c>
      <c r="DU19" s="34">
        <v>1719</v>
      </c>
      <c r="DV19" s="34">
        <v>1890.9</v>
      </c>
      <c r="DW19" s="35">
        <v>2062.8000000000002</v>
      </c>
      <c r="DX19" s="36" t="s">
        <v>265</v>
      </c>
      <c r="DY19" s="49"/>
      <c r="DZ19" s="31">
        <v>80</v>
      </c>
      <c r="EA19" s="32">
        <v>84</v>
      </c>
      <c r="EB19" s="54">
        <v>152.85</v>
      </c>
      <c r="EC19" s="54">
        <v>26.69</v>
      </c>
      <c r="ED19" s="33" t="s">
        <v>100</v>
      </c>
      <c r="EE19" s="24" t="str">
        <f t="shared" si="6"/>
        <v>A-6-80-84</v>
      </c>
      <c r="EF19" s="34">
        <v>304.36</v>
      </c>
      <c r="EG19" s="34">
        <v>456.54</v>
      </c>
      <c r="EH19" s="34">
        <v>608.72</v>
      </c>
      <c r="EI19" s="34">
        <v>760.9</v>
      </c>
      <c r="EJ19" s="34">
        <v>913.08</v>
      </c>
      <c r="EK19" s="34">
        <v>1065.26</v>
      </c>
      <c r="EL19" s="34">
        <v>1165.5999999999999</v>
      </c>
      <c r="EM19" s="34">
        <v>1311.3</v>
      </c>
      <c r="EN19" s="34">
        <v>1457</v>
      </c>
      <c r="EO19" s="34">
        <v>1602.7</v>
      </c>
      <c r="EP19" s="35">
        <v>1748.4</v>
      </c>
      <c r="EQ19" s="36" t="s">
        <v>265</v>
      </c>
      <c r="ER19" s="49"/>
      <c r="ES19" s="31">
        <v>80</v>
      </c>
      <c r="ET19" s="32">
        <v>84</v>
      </c>
      <c r="EU19" s="33">
        <v>138.19999999999999</v>
      </c>
      <c r="EV19" s="24">
        <v>0</v>
      </c>
      <c r="EW19" s="33" t="s">
        <v>100</v>
      </c>
      <c r="EX19" s="24" t="str">
        <f t="shared" si="7"/>
        <v>A-6-80-84</v>
      </c>
      <c r="EY19" s="34">
        <v>333</v>
      </c>
      <c r="EZ19" s="34">
        <v>499.5</v>
      </c>
      <c r="FA19" s="34">
        <v>666</v>
      </c>
      <c r="FB19" s="34">
        <v>832.5</v>
      </c>
      <c r="FC19" s="34">
        <v>999</v>
      </c>
      <c r="FD19" s="34">
        <v>1165.5</v>
      </c>
      <c r="FE19" s="34">
        <v>1265.44</v>
      </c>
      <c r="FF19" s="34">
        <v>1423.62</v>
      </c>
      <c r="FG19" s="34">
        <v>1581.8</v>
      </c>
      <c r="FH19" s="34">
        <v>1739.98</v>
      </c>
      <c r="FI19" s="35">
        <v>1898.16</v>
      </c>
      <c r="FJ19" s="36" t="s">
        <v>265</v>
      </c>
      <c r="FK19" s="34">
        <v>2056.34</v>
      </c>
      <c r="FL19" s="34">
        <v>2214.52</v>
      </c>
      <c r="FM19" s="34">
        <v>2372.6999999999998</v>
      </c>
      <c r="FN19" s="34">
        <v>2530.88</v>
      </c>
      <c r="FO19" s="34">
        <v>2689.06</v>
      </c>
      <c r="FP19" s="34">
        <v>2847.24</v>
      </c>
      <c r="FQ19" s="34">
        <v>3005.42</v>
      </c>
      <c r="FR19" s="34">
        <v>3163.6</v>
      </c>
      <c r="FS19" s="34">
        <v>3321.78</v>
      </c>
      <c r="FT19" s="34">
        <v>3479.96</v>
      </c>
      <c r="FU19" s="34">
        <v>3638.14</v>
      </c>
      <c r="FV19" s="35">
        <v>3796.32</v>
      </c>
      <c r="FW19" s="49"/>
      <c r="FX19" s="31">
        <v>80</v>
      </c>
      <c r="FY19" s="32">
        <v>84</v>
      </c>
      <c r="FZ19" s="54">
        <v>152.85</v>
      </c>
      <c r="GA19" s="54">
        <v>26.69</v>
      </c>
      <c r="GB19" s="33" t="s">
        <v>100</v>
      </c>
      <c r="GC19" s="24" t="str">
        <f t="shared" si="8"/>
        <v>A-6-80-84</v>
      </c>
      <c r="GD19" s="34">
        <v>407.54</v>
      </c>
      <c r="GE19" s="34">
        <v>611.30999999999995</v>
      </c>
      <c r="GF19" s="34">
        <v>815.08</v>
      </c>
      <c r="GG19" s="34">
        <v>1018.85</v>
      </c>
      <c r="GH19" s="34">
        <v>1222.6199999999999</v>
      </c>
      <c r="GI19" s="34">
        <v>1426.39</v>
      </c>
      <c r="GJ19" s="34">
        <v>1560.32</v>
      </c>
      <c r="GK19" s="34">
        <v>1755.36</v>
      </c>
      <c r="GL19" s="34">
        <v>1950.4</v>
      </c>
      <c r="GM19" s="34">
        <v>2145.44</v>
      </c>
      <c r="GN19" s="35">
        <v>2340.48</v>
      </c>
      <c r="GO19" s="36" t="s">
        <v>265</v>
      </c>
      <c r="GP19" s="49"/>
      <c r="GQ19" s="31">
        <v>80</v>
      </c>
      <c r="GR19" s="32">
        <v>84</v>
      </c>
      <c r="GS19" s="33">
        <v>138.19999999999999</v>
      </c>
      <c r="GT19" s="24">
        <v>0</v>
      </c>
      <c r="GU19" s="33" t="s">
        <v>100</v>
      </c>
      <c r="GV19" s="24" t="str">
        <f t="shared" si="9"/>
        <v>A-6-80-84</v>
      </c>
      <c r="GW19" s="34">
        <v>322.42</v>
      </c>
      <c r="GX19" s="34">
        <v>483.63</v>
      </c>
      <c r="GY19" s="34">
        <v>644.84</v>
      </c>
      <c r="GZ19" s="34">
        <v>806.05</v>
      </c>
      <c r="HA19" s="34">
        <v>967.26</v>
      </c>
      <c r="HB19" s="34">
        <v>1128.47</v>
      </c>
      <c r="HC19" s="34">
        <v>1225.2</v>
      </c>
      <c r="HD19" s="34">
        <v>1378.35</v>
      </c>
      <c r="HE19" s="34">
        <v>1531.5</v>
      </c>
      <c r="HF19" s="34">
        <v>1684.64</v>
      </c>
      <c r="HG19" s="35">
        <v>1837.79</v>
      </c>
      <c r="HH19" s="36" t="s">
        <v>265</v>
      </c>
      <c r="HI19" s="121">
        <v>1990.94</v>
      </c>
      <c r="HJ19" s="121">
        <v>2144.09</v>
      </c>
      <c r="HK19" s="121">
        <v>2297.2399999999998</v>
      </c>
      <c r="HL19" s="121">
        <v>2450.39</v>
      </c>
      <c r="HM19" s="121">
        <v>2603.54</v>
      </c>
      <c r="HN19" s="121">
        <v>2756.69</v>
      </c>
      <c r="HO19" s="121">
        <v>2909.84</v>
      </c>
      <c r="HP19" s="121">
        <v>3062.99</v>
      </c>
      <c r="HQ19" s="121">
        <v>3216.14</v>
      </c>
      <c r="HR19" s="121">
        <v>3369.29</v>
      </c>
      <c r="HS19" s="121">
        <v>3522.44</v>
      </c>
      <c r="HT19" s="122">
        <v>3675.59</v>
      </c>
      <c r="HU19" s="49"/>
    </row>
    <row r="20" spans="1:229" ht="16.2" thickBot="1">
      <c r="A20" t="s">
        <v>135</v>
      </c>
      <c r="B20" t="s">
        <v>129</v>
      </c>
      <c r="C20" t="s">
        <v>129</v>
      </c>
      <c r="D20" s="37"/>
      <c r="E20" s="37"/>
      <c r="F20" s="37"/>
      <c r="G20" s="37"/>
      <c r="H20" s="37"/>
      <c r="I20" s="37"/>
      <c r="J20" s="38"/>
      <c r="K20" s="38"/>
      <c r="L20" s="38"/>
      <c r="M20" s="38"/>
      <c r="N20" s="38"/>
      <c r="O20" s="38"/>
      <c r="P20" s="38"/>
      <c r="Q20" s="38"/>
      <c r="R20" s="38"/>
      <c r="S20" s="39"/>
      <c r="T20" s="40"/>
      <c r="U20" s="26"/>
      <c r="W20" s="37"/>
      <c r="X20" s="37"/>
      <c r="Y20" s="37"/>
      <c r="Z20" s="37"/>
      <c r="AA20" s="37"/>
      <c r="AB20" s="37"/>
      <c r="AC20" s="38"/>
      <c r="AD20" s="38"/>
      <c r="AE20" s="38"/>
      <c r="AF20" s="38"/>
      <c r="AG20" s="38"/>
      <c r="AH20" s="38"/>
      <c r="AI20" s="38"/>
      <c r="AJ20" s="38"/>
      <c r="AK20" s="38"/>
      <c r="AL20" s="39"/>
      <c r="AM20" s="40"/>
      <c r="AN20" s="26"/>
      <c r="AP20" s="37"/>
      <c r="AQ20" s="37"/>
      <c r="AR20" s="37"/>
      <c r="AS20" s="37"/>
      <c r="AT20" s="37"/>
      <c r="AU20" s="37"/>
      <c r="AV20" s="38"/>
      <c r="AW20" s="38"/>
      <c r="AX20" s="38"/>
      <c r="AY20" s="38"/>
      <c r="AZ20" s="38"/>
      <c r="BA20" s="38"/>
      <c r="BB20" s="38"/>
      <c r="BC20" s="38"/>
      <c r="BD20" s="38"/>
      <c r="BE20" s="39"/>
      <c r="BF20" s="40"/>
      <c r="BG20" s="26"/>
      <c r="BI20" s="37"/>
      <c r="BJ20" s="37"/>
      <c r="BK20" s="37"/>
      <c r="BL20" s="37"/>
      <c r="BM20" s="37"/>
      <c r="BN20" s="37"/>
      <c r="BO20" s="38"/>
      <c r="BP20" s="38"/>
      <c r="BQ20" s="38"/>
      <c r="BR20" s="38"/>
      <c r="BS20" s="38"/>
      <c r="BT20" s="38"/>
      <c r="BU20" s="38"/>
      <c r="BV20" s="38"/>
      <c r="BW20" s="38"/>
      <c r="BX20" s="39"/>
      <c r="BY20" s="40"/>
      <c r="BZ20" s="26"/>
      <c r="CB20" s="37"/>
      <c r="CC20" s="37"/>
      <c r="CD20" s="37"/>
      <c r="CE20" s="37"/>
      <c r="CF20" s="37"/>
      <c r="CG20" s="37"/>
      <c r="CH20" s="38"/>
      <c r="CI20" s="38"/>
      <c r="CJ20" s="38"/>
      <c r="CK20" s="38"/>
      <c r="CL20" s="38"/>
      <c r="CM20" s="38"/>
      <c r="CN20" s="38"/>
      <c r="CO20" s="38"/>
      <c r="CP20" s="38"/>
      <c r="CQ20" s="39"/>
      <c r="CR20" s="40"/>
      <c r="CS20" s="26"/>
      <c r="DG20" s="37"/>
      <c r="DH20" s="37"/>
      <c r="DI20" s="37"/>
      <c r="DJ20" s="37"/>
      <c r="DK20" s="37"/>
      <c r="DL20" s="37"/>
      <c r="DM20" s="38"/>
      <c r="DN20" s="38"/>
      <c r="DO20" s="38"/>
      <c r="DP20" s="38"/>
      <c r="DQ20" s="38"/>
      <c r="DR20" s="38"/>
      <c r="DS20" s="38"/>
      <c r="DT20" s="38"/>
      <c r="DU20" s="38"/>
      <c r="DV20" s="39"/>
      <c r="DW20" s="40"/>
      <c r="DX20" s="26"/>
      <c r="DY20" s="49"/>
      <c r="DZ20" s="37"/>
      <c r="EA20" s="37"/>
      <c r="EB20" s="37"/>
      <c r="EC20" s="37"/>
      <c r="ED20" s="37"/>
      <c r="EE20" s="37"/>
      <c r="EF20" s="38"/>
      <c r="EG20" s="38"/>
      <c r="EH20" s="38"/>
      <c r="EI20" s="38"/>
      <c r="EJ20" s="38"/>
      <c r="EK20" s="38"/>
      <c r="EL20" s="38"/>
      <c r="EM20" s="38"/>
      <c r="EN20" s="38"/>
      <c r="EO20" s="39"/>
      <c r="EP20" s="40"/>
      <c r="EQ20" s="26"/>
      <c r="ER20" s="49"/>
      <c r="ES20" s="37"/>
      <c r="ET20" s="37"/>
      <c r="EU20" s="37"/>
      <c r="EV20" s="37"/>
      <c r="EW20" s="37"/>
      <c r="EX20" s="37"/>
      <c r="EY20" s="38"/>
      <c r="EZ20" s="38"/>
      <c r="FA20" s="38"/>
      <c r="FB20" s="38"/>
      <c r="FC20" s="38"/>
      <c r="FD20" s="38"/>
      <c r="FE20" s="38"/>
      <c r="FF20" s="38"/>
      <c r="FG20" s="38"/>
      <c r="FH20" s="39"/>
      <c r="FI20" s="40"/>
      <c r="FJ20" s="26"/>
      <c r="FW20" s="49"/>
      <c r="FX20" s="37"/>
      <c r="FY20" s="37"/>
      <c r="FZ20" s="37"/>
      <c r="GA20" s="37"/>
      <c r="GB20" s="37"/>
      <c r="GC20" s="37"/>
      <c r="GD20" s="38"/>
      <c r="GE20" s="38"/>
      <c r="GF20" s="38"/>
      <c r="GG20" s="38"/>
      <c r="GH20" s="38"/>
      <c r="GI20" s="38"/>
      <c r="GJ20" s="38"/>
      <c r="GK20" s="38"/>
      <c r="GL20" s="38"/>
      <c r="GM20" s="39"/>
      <c r="GN20" s="40"/>
      <c r="GO20" s="26"/>
      <c r="GP20" s="49"/>
      <c r="GQ20" s="37"/>
      <c r="GR20" s="37"/>
      <c r="GS20" s="37"/>
      <c r="GT20" s="37"/>
      <c r="GU20" s="37"/>
      <c r="GV20" s="37"/>
      <c r="GW20" s="38"/>
      <c r="GX20" s="38"/>
      <c r="GY20" s="38"/>
      <c r="GZ20" s="38"/>
      <c r="HA20" s="38"/>
      <c r="HB20" s="38"/>
      <c r="HC20" s="38"/>
      <c r="HD20" s="38"/>
      <c r="HE20" s="38"/>
      <c r="HF20" s="39"/>
      <c r="HG20" s="40"/>
      <c r="HH20" s="26"/>
      <c r="HU20" s="49"/>
    </row>
    <row r="21" spans="1:229">
      <c r="B21">
        <v>24</v>
      </c>
      <c r="C21">
        <v>24</v>
      </c>
      <c r="D21" s="9"/>
      <c r="E21" s="10"/>
      <c r="F21" s="10"/>
      <c r="G21" s="10"/>
      <c r="H21" s="10"/>
      <c r="I21" s="10"/>
      <c r="J21" s="11">
        <v>500</v>
      </c>
      <c r="K21" s="12">
        <v>750</v>
      </c>
      <c r="L21" s="11">
        <v>1000</v>
      </c>
      <c r="M21" s="11">
        <v>1250</v>
      </c>
      <c r="N21" s="11">
        <v>1500</v>
      </c>
      <c r="O21" s="11">
        <v>1750</v>
      </c>
      <c r="P21" s="11">
        <v>2000</v>
      </c>
      <c r="Q21" s="11">
        <v>2250</v>
      </c>
      <c r="R21" s="11">
        <v>2500</v>
      </c>
      <c r="S21" s="11">
        <v>2750</v>
      </c>
      <c r="T21" s="14">
        <v>3000</v>
      </c>
      <c r="U21" s="15" t="s">
        <v>74</v>
      </c>
      <c r="W21" s="9"/>
      <c r="X21" s="10"/>
      <c r="Y21" s="10"/>
      <c r="Z21" s="10"/>
      <c r="AA21" s="10"/>
      <c r="AB21" s="10"/>
      <c r="AC21" s="11">
        <v>500</v>
      </c>
      <c r="AD21" s="12">
        <v>750</v>
      </c>
      <c r="AE21" s="11">
        <v>1000</v>
      </c>
      <c r="AF21" s="11">
        <v>1250</v>
      </c>
      <c r="AG21" s="11">
        <v>1500</v>
      </c>
      <c r="AH21" s="11">
        <v>1750</v>
      </c>
      <c r="AI21" s="11">
        <v>2000</v>
      </c>
      <c r="AJ21" s="11">
        <v>2250</v>
      </c>
      <c r="AK21" s="11">
        <v>2500</v>
      </c>
      <c r="AL21" s="11">
        <v>2750</v>
      </c>
      <c r="AM21" s="14">
        <v>3000</v>
      </c>
      <c r="AN21" s="15" t="s">
        <v>74</v>
      </c>
      <c r="AP21" s="9"/>
      <c r="AQ21" s="10"/>
      <c r="AR21" s="10"/>
      <c r="AS21" s="10"/>
      <c r="AT21" s="10"/>
      <c r="AU21" s="10"/>
      <c r="AV21" s="11">
        <v>500</v>
      </c>
      <c r="AW21" s="12">
        <v>750</v>
      </c>
      <c r="AX21" s="11">
        <v>1000</v>
      </c>
      <c r="AY21" s="11">
        <v>1250</v>
      </c>
      <c r="AZ21" s="11">
        <v>1500</v>
      </c>
      <c r="BA21" s="11">
        <v>1750</v>
      </c>
      <c r="BB21" s="11">
        <v>2000</v>
      </c>
      <c r="BC21" s="11">
        <v>2250</v>
      </c>
      <c r="BD21" s="11">
        <v>2500</v>
      </c>
      <c r="BE21" s="11">
        <v>2750</v>
      </c>
      <c r="BF21" s="14">
        <v>3000</v>
      </c>
      <c r="BG21" s="15" t="s">
        <v>74</v>
      </c>
      <c r="BI21" s="9"/>
      <c r="BJ21" s="10"/>
      <c r="BK21" s="10"/>
      <c r="BL21" s="10"/>
      <c r="BM21" s="10"/>
      <c r="BN21" s="10"/>
      <c r="BO21" s="11">
        <v>500</v>
      </c>
      <c r="BP21" s="12">
        <v>750</v>
      </c>
      <c r="BQ21" s="11">
        <v>1000</v>
      </c>
      <c r="BR21" s="11">
        <v>1250</v>
      </c>
      <c r="BS21" s="11">
        <v>1500</v>
      </c>
      <c r="BT21" s="11">
        <v>1750</v>
      </c>
      <c r="BU21" s="11">
        <v>2000</v>
      </c>
      <c r="BV21" s="11">
        <v>2250</v>
      </c>
      <c r="BW21" s="11">
        <v>2500</v>
      </c>
      <c r="BX21" s="11">
        <v>2750</v>
      </c>
      <c r="BY21" s="14">
        <v>3000</v>
      </c>
      <c r="BZ21" s="15" t="s">
        <v>74</v>
      </c>
      <c r="CB21" s="9"/>
      <c r="CC21" s="10"/>
      <c r="CD21" s="10"/>
      <c r="CE21" s="10"/>
      <c r="CF21" s="10"/>
      <c r="CG21" s="10"/>
      <c r="CH21" s="11">
        <v>500</v>
      </c>
      <c r="CI21" s="12">
        <v>750</v>
      </c>
      <c r="CJ21" s="11">
        <v>1000</v>
      </c>
      <c r="CK21" s="11">
        <v>1250</v>
      </c>
      <c r="CL21" s="11">
        <v>1500</v>
      </c>
      <c r="CM21" s="11">
        <v>1750</v>
      </c>
      <c r="CN21" s="11">
        <v>2000</v>
      </c>
      <c r="CO21" s="11">
        <v>2250</v>
      </c>
      <c r="CP21" s="11">
        <v>2500</v>
      </c>
      <c r="CQ21" s="11">
        <v>2750</v>
      </c>
      <c r="CR21" s="14">
        <v>3000</v>
      </c>
      <c r="CS21" s="15" t="s">
        <v>74</v>
      </c>
      <c r="CT21" s="11">
        <v>3250</v>
      </c>
      <c r="CU21" s="12">
        <v>3500</v>
      </c>
      <c r="CV21" s="11">
        <v>3750</v>
      </c>
      <c r="CW21" s="11">
        <v>4000</v>
      </c>
      <c r="CX21" s="11">
        <v>4250</v>
      </c>
      <c r="CY21" s="11">
        <v>4500</v>
      </c>
      <c r="CZ21" s="11">
        <v>4750</v>
      </c>
      <c r="DA21" s="11">
        <v>5000</v>
      </c>
      <c r="DB21" s="11">
        <v>5250</v>
      </c>
      <c r="DC21" s="11">
        <v>5500</v>
      </c>
      <c r="DD21" s="11">
        <v>5750</v>
      </c>
      <c r="DE21" s="14">
        <v>6000</v>
      </c>
      <c r="DG21" s="9"/>
      <c r="DH21" s="10"/>
      <c r="DI21" s="10"/>
      <c r="DJ21" s="10"/>
      <c r="DK21" s="10"/>
      <c r="DL21" s="10"/>
      <c r="DM21" s="11">
        <v>500</v>
      </c>
      <c r="DN21" s="12">
        <v>750</v>
      </c>
      <c r="DO21" s="11">
        <v>1000</v>
      </c>
      <c r="DP21" s="11">
        <v>1250</v>
      </c>
      <c r="DQ21" s="11">
        <v>1500</v>
      </c>
      <c r="DR21" s="11">
        <v>1750</v>
      </c>
      <c r="DS21" s="11">
        <v>2000</v>
      </c>
      <c r="DT21" s="11">
        <v>2250</v>
      </c>
      <c r="DU21" s="11">
        <v>2500</v>
      </c>
      <c r="DV21" s="11">
        <v>2750</v>
      </c>
      <c r="DW21" s="14">
        <v>3000</v>
      </c>
      <c r="DX21" s="15" t="s">
        <v>74</v>
      </c>
      <c r="DY21" s="49"/>
      <c r="DZ21" s="9"/>
      <c r="EA21" s="10"/>
      <c r="EB21" s="10"/>
      <c r="EC21" s="10"/>
      <c r="ED21" s="10"/>
      <c r="EE21" s="10"/>
      <c r="EF21" s="11">
        <v>500</v>
      </c>
      <c r="EG21" s="12">
        <v>750</v>
      </c>
      <c r="EH21" s="11">
        <v>1000</v>
      </c>
      <c r="EI21" s="11">
        <v>1250</v>
      </c>
      <c r="EJ21" s="11">
        <v>1500</v>
      </c>
      <c r="EK21" s="11">
        <v>1750</v>
      </c>
      <c r="EL21" s="11">
        <v>2000</v>
      </c>
      <c r="EM21" s="11">
        <v>2250</v>
      </c>
      <c r="EN21" s="11">
        <v>2500</v>
      </c>
      <c r="EO21" s="11">
        <v>2750</v>
      </c>
      <c r="EP21" s="14">
        <v>3000</v>
      </c>
      <c r="EQ21" s="15" t="s">
        <v>74</v>
      </c>
      <c r="ER21" s="49"/>
      <c r="ES21" s="9"/>
      <c r="ET21" s="10"/>
      <c r="EU21" s="10"/>
      <c r="EV21" s="10"/>
      <c r="EW21" s="10"/>
      <c r="EX21" s="10"/>
      <c r="EY21" s="11">
        <v>500</v>
      </c>
      <c r="EZ21" s="12">
        <v>750</v>
      </c>
      <c r="FA21" s="11">
        <v>1000</v>
      </c>
      <c r="FB21" s="11">
        <v>1250</v>
      </c>
      <c r="FC21" s="11">
        <v>1500</v>
      </c>
      <c r="FD21" s="11">
        <v>1750</v>
      </c>
      <c r="FE21" s="11">
        <v>2000</v>
      </c>
      <c r="FF21" s="11">
        <v>2250</v>
      </c>
      <c r="FG21" s="11">
        <v>2500</v>
      </c>
      <c r="FH21" s="11">
        <v>2750</v>
      </c>
      <c r="FI21" s="14">
        <v>3000</v>
      </c>
      <c r="FJ21" s="15" t="s">
        <v>74</v>
      </c>
      <c r="FK21" s="11">
        <v>3250</v>
      </c>
      <c r="FL21" s="12">
        <v>3500</v>
      </c>
      <c r="FM21" s="11">
        <v>3750</v>
      </c>
      <c r="FN21" s="11">
        <v>4000</v>
      </c>
      <c r="FO21" s="11">
        <v>4250</v>
      </c>
      <c r="FP21" s="11">
        <v>4500</v>
      </c>
      <c r="FQ21" s="11">
        <v>4750</v>
      </c>
      <c r="FR21" s="11">
        <v>5000</v>
      </c>
      <c r="FS21" s="11">
        <v>5250</v>
      </c>
      <c r="FT21" s="11">
        <v>5500</v>
      </c>
      <c r="FU21" s="11">
        <v>5750</v>
      </c>
      <c r="FV21" s="14">
        <v>6000</v>
      </c>
      <c r="FW21" s="49"/>
      <c r="FX21" s="9"/>
      <c r="FY21" s="10"/>
      <c r="FZ21" s="10"/>
      <c r="GA21" s="10"/>
      <c r="GB21" s="10"/>
      <c r="GC21" s="10"/>
      <c r="GD21" s="11">
        <v>500</v>
      </c>
      <c r="GE21" s="12">
        <v>750</v>
      </c>
      <c r="GF21" s="11">
        <v>1000</v>
      </c>
      <c r="GG21" s="11">
        <v>1250</v>
      </c>
      <c r="GH21" s="11">
        <v>1500</v>
      </c>
      <c r="GI21" s="11">
        <v>1750</v>
      </c>
      <c r="GJ21" s="11">
        <v>2000</v>
      </c>
      <c r="GK21" s="11">
        <v>2250</v>
      </c>
      <c r="GL21" s="11">
        <v>2500</v>
      </c>
      <c r="GM21" s="11">
        <v>2750</v>
      </c>
      <c r="GN21" s="14">
        <v>3000</v>
      </c>
      <c r="GO21" s="15" t="s">
        <v>74</v>
      </c>
      <c r="GP21" s="49"/>
      <c r="GQ21" s="9"/>
      <c r="GR21" s="10"/>
      <c r="GS21" s="10"/>
      <c r="GT21" s="10"/>
      <c r="GU21" s="10"/>
      <c r="GV21" s="10"/>
      <c r="GW21" s="11">
        <v>500</v>
      </c>
      <c r="GX21" s="12">
        <v>750</v>
      </c>
      <c r="GY21" s="11">
        <v>1000</v>
      </c>
      <c r="GZ21" s="11">
        <v>1250</v>
      </c>
      <c r="HA21" s="11">
        <v>1500</v>
      </c>
      <c r="HB21" s="11">
        <v>1750</v>
      </c>
      <c r="HC21" s="11">
        <v>2000</v>
      </c>
      <c r="HD21" s="11">
        <v>2250</v>
      </c>
      <c r="HE21" s="11">
        <v>2500</v>
      </c>
      <c r="HF21" s="11">
        <v>2750</v>
      </c>
      <c r="HG21" s="14">
        <v>3000</v>
      </c>
      <c r="HH21" s="15" t="s">
        <v>74</v>
      </c>
      <c r="HI21" s="11">
        <v>3250</v>
      </c>
      <c r="HJ21" s="12">
        <v>3500</v>
      </c>
      <c r="HK21" s="11">
        <v>3750</v>
      </c>
      <c r="HL21" s="11">
        <v>4000</v>
      </c>
      <c r="HM21" s="11">
        <v>4250</v>
      </c>
      <c r="HN21" s="11">
        <v>4500</v>
      </c>
      <c r="HO21" s="11">
        <v>4750</v>
      </c>
      <c r="HP21" s="11">
        <v>5000</v>
      </c>
      <c r="HQ21" s="11">
        <v>5250</v>
      </c>
      <c r="HR21" s="11">
        <v>5500</v>
      </c>
      <c r="HS21" s="11">
        <v>5750</v>
      </c>
      <c r="HT21" s="14">
        <v>6000</v>
      </c>
      <c r="HU21" s="49"/>
    </row>
    <row r="22" spans="1:229">
      <c r="B22" t="s">
        <v>93</v>
      </c>
      <c r="C22" t="s">
        <v>95</v>
      </c>
      <c r="D22" s="16"/>
      <c r="E22" s="17"/>
      <c r="F22" s="17"/>
      <c r="G22" s="17"/>
      <c r="H22" s="17"/>
      <c r="I22" s="70" t="s">
        <v>145</v>
      </c>
      <c r="J22" s="18">
        <v>2</v>
      </c>
      <c r="K22" s="19">
        <v>3</v>
      </c>
      <c r="L22" s="18">
        <v>4</v>
      </c>
      <c r="M22" s="18">
        <v>5</v>
      </c>
      <c r="N22" s="18">
        <v>6</v>
      </c>
      <c r="O22" s="18">
        <v>7</v>
      </c>
      <c r="P22" s="18">
        <v>8</v>
      </c>
      <c r="Q22" s="18">
        <v>9</v>
      </c>
      <c r="R22" s="18">
        <v>10</v>
      </c>
      <c r="S22" s="18">
        <v>11</v>
      </c>
      <c r="T22" s="20">
        <v>12</v>
      </c>
      <c r="U22" s="21"/>
      <c r="W22" s="16"/>
      <c r="X22" s="17"/>
      <c r="Y22" s="17"/>
      <c r="Z22" s="17"/>
      <c r="AA22" s="17"/>
      <c r="AB22" s="70" t="s">
        <v>145</v>
      </c>
      <c r="AC22" s="18">
        <v>2</v>
      </c>
      <c r="AD22" s="19">
        <v>3</v>
      </c>
      <c r="AE22" s="18">
        <v>4</v>
      </c>
      <c r="AF22" s="18">
        <v>5</v>
      </c>
      <c r="AG22" s="18">
        <v>6</v>
      </c>
      <c r="AH22" s="18">
        <v>7</v>
      </c>
      <c r="AI22" s="18">
        <v>8</v>
      </c>
      <c r="AJ22" s="18">
        <v>9</v>
      </c>
      <c r="AK22" s="18">
        <v>10</v>
      </c>
      <c r="AL22" s="18">
        <v>11</v>
      </c>
      <c r="AM22" s="20">
        <v>12</v>
      </c>
      <c r="AN22" s="21"/>
      <c r="AP22" s="16"/>
      <c r="AQ22" s="17"/>
      <c r="AR22" s="17"/>
      <c r="AS22" s="17"/>
      <c r="AT22" s="17"/>
      <c r="AU22" s="70" t="s">
        <v>145</v>
      </c>
      <c r="AV22" s="18">
        <v>2</v>
      </c>
      <c r="AW22" s="19">
        <v>3</v>
      </c>
      <c r="AX22" s="18">
        <v>4</v>
      </c>
      <c r="AY22" s="18">
        <v>5</v>
      </c>
      <c r="AZ22" s="18">
        <v>6</v>
      </c>
      <c r="BA22" s="18">
        <v>7</v>
      </c>
      <c r="BB22" s="18">
        <v>8</v>
      </c>
      <c r="BC22" s="18">
        <v>9</v>
      </c>
      <c r="BD22" s="18">
        <v>10</v>
      </c>
      <c r="BE22" s="18">
        <v>11</v>
      </c>
      <c r="BF22" s="20">
        <v>12</v>
      </c>
      <c r="BG22" s="21"/>
      <c r="BI22" s="16"/>
      <c r="BJ22" s="17"/>
      <c r="BK22" s="17"/>
      <c r="BL22" s="17"/>
      <c r="BM22" s="17"/>
      <c r="BN22" s="70" t="s">
        <v>145</v>
      </c>
      <c r="BO22" s="18">
        <v>2</v>
      </c>
      <c r="BP22" s="19">
        <v>3</v>
      </c>
      <c r="BQ22" s="18">
        <v>4</v>
      </c>
      <c r="BR22" s="18">
        <v>5</v>
      </c>
      <c r="BS22" s="18">
        <v>6</v>
      </c>
      <c r="BT22" s="18">
        <v>7</v>
      </c>
      <c r="BU22" s="18">
        <v>8</v>
      </c>
      <c r="BV22" s="18">
        <v>9</v>
      </c>
      <c r="BW22" s="18">
        <v>10</v>
      </c>
      <c r="BX22" s="18">
        <v>11</v>
      </c>
      <c r="BY22" s="20">
        <v>12</v>
      </c>
      <c r="BZ22" s="21"/>
      <c r="CB22" s="16"/>
      <c r="CC22" s="17"/>
      <c r="CD22" s="17"/>
      <c r="CE22" s="17"/>
      <c r="CF22" s="17"/>
      <c r="CG22" s="70" t="s">
        <v>145</v>
      </c>
      <c r="CH22" s="18">
        <v>2</v>
      </c>
      <c r="CI22" s="19">
        <v>3</v>
      </c>
      <c r="CJ22" s="18">
        <v>4</v>
      </c>
      <c r="CK22" s="18">
        <v>5</v>
      </c>
      <c r="CL22" s="18">
        <v>6</v>
      </c>
      <c r="CM22" s="18">
        <v>7</v>
      </c>
      <c r="CN22" s="18">
        <v>8</v>
      </c>
      <c r="CO22" s="18">
        <v>9</v>
      </c>
      <c r="CP22" s="18">
        <v>10</v>
      </c>
      <c r="CQ22" s="18">
        <v>11</v>
      </c>
      <c r="CR22" s="20">
        <v>12</v>
      </c>
      <c r="CS22" s="21"/>
      <c r="CT22" s="18">
        <v>13</v>
      </c>
      <c r="CU22" s="19">
        <v>14</v>
      </c>
      <c r="CV22" s="18">
        <v>15</v>
      </c>
      <c r="CW22" s="18">
        <v>16</v>
      </c>
      <c r="CX22" s="18">
        <v>17</v>
      </c>
      <c r="CY22" s="18">
        <v>18</v>
      </c>
      <c r="CZ22" s="18">
        <v>19</v>
      </c>
      <c r="DA22" s="18">
        <v>20</v>
      </c>
      <c r="DB22" s="18">
        <v>21</v>
      </c>
      <c r="DC22" s="18">
        <v>22</v>
      </c>
      <c r="DD22" s="18">
        <v>23</v>
      </c>
      <c r="DE22" s="20">
        <v>24</v>
      </c>
      <c r="DG22" s="16"/>
      <c r="DH22" s="17"/>
      <c r="DI22" s="17"/>
      <c r="DJ22" s="17"/>
      <c r="DK22" s="17"/>
      <c r="DL22" s="70" t="s">
        <v>145</v>
      </c>
      <c r="DM22" s="18">
        <v>2</v>
      </c>
      <c r="DN22" s="19">
        <v>3</v>
      </c>
      <c r="DO22" s="18">
        <v>4</v>
      </c>
      <c r="DP22" s="18">
        <v>5</v>
      </c>
      <c r="DQ22" s="18">
        <v>6</v>
      </c>
      <c r="DR22" s="18">
        <v>7</v>
      </c>
      <c r="DS22" s="18">
        <v>8</v>
      </c>
      <c r="DT22" s="18">
        <v>9</v>
      </c>
      <c r="DU22" s="18">
        <v>10</v>
      </c>
      <c r="DV22" s="18">
        <v>11</v>
      </c>
      <c r="DW22" s="20">
        <v>12</v>
      </c>
      <c r="DX22" s="21"/>
      <c r="DY22" s="49"/>
      <c r="DZ22" s="16"/>
      <c r="EA22" s="17"/>
      <c r="EB22" s="17"/>
      <c r="EC22" s="17"/>
      <c r="ED22" s="17"/>
      <c r="EE22" s="70" t="s">
        <v>145</v>
      </c>
      <c r="EF22" s="18">
        <v>2</v>
      </c>
      <c r="EG22" s="19">
        <v>3</v>
      </c>
      <c r="EH22" s="18">
        <v>4</v>
      </c>
      <c r="EI22" s="18">
        <v>5</v>
      </c>
      <c r="EJ22" s="18">
        <v>6</v>
      </c>
      <c r="EK22" s="18">
        <v>7</v>
      </c>
      <c r="EL22" s="18">
        <v>8</v>
      </c>
      <c r="EM22" s="18">
        <v>9</v>
      </c>
      <c r="EN22" s="18">
        <v>10</v>
      </c>
      <c r="EO22" s="18">
        <v>11</v>
      </c>
      <c r="EP22" s="20">
        <v>12</v>
      </c>
      <c r="EQ22" s="21"/>
      <c r="ER22" s="49"/>
      <c r="ES22" s="16"/>
      <c r="ET22" s="17"/>
      <c r="EU22" s="17"/>
      <c r="EV22" s="17"/>
      <c r="EW22" s="17"/>
      <c r="EX22" s="70" t="s">
        <v>145</v>
      </c>
      <c r="EY22" s="18">
        <v>2</v>
      </c>
      <c r="EZ22" s="19">
        <v>3</v>
      </c>
      <c r="FA22" s="18">
        <v>4</v>
      </c>
      <c r="FB22" s="18">
        <v>5</v>
      </c>
      <c r="FC22" s="18">
        <v>6</v>
      </c>
      <c r="FD22" s="18">
        <v>7</v>
      </c>
      <c r="FE22" s="18">
        <v>8</v>
      </c>
      <c r="FF22" s="18">
        <v>9</v>
      </c>
      <c r="FG22" s="18">
        <v>10</v>
      </c>
      <c r="FH22" s="18">
        <v>11</v>
      </c>
      <c r="FI22" s="20">
        <v>12</v>
      </c>
      <c r="FJ22" s="21"/>
      <c r="FK22" s="18">
        <v>13</v>
      </c>
      <c r="FL22" s="19">
        <v>14</v>
      </c>
      <c r="FM22" s="18">
        <v>15</v>
      </c>
      <c r="FN22" s="18">
        <v>16</v>
      </c>
      <c r="FO22" s="18">
        <v>17</v>
      </c>
      <c r="FP22" s="18">
        <v>18</v>
      </c>
      <c r="FQ22" s="18">
        <v>19</v>
      </c>
      <c r="FR22" s="18">
        <v>20</v>
      </c>
      <c r="FS22" s="18">
        <v>21</v>
      </c>
      <c r="FT22" s="18">
        <v>22</v>
      </c>
      <c r="FU22" s="18">
        <v>23</v>
      </c>
      <c r="FV22" s="20">
        <v>24</v>
      </c>
      <c r="FW22" s="49"/>
      <c r="FX22" s="16"/>
      <c r="FY22" s="17"/>
      <c r="FZ22" s="17"/>
      <c r="GA22" s="17"/>
      <c r="GB22" s="17"/>
      <c r="GC22" s="70" t="s">
        <v>145</v>
      </c>
      <c r="GD22" s="18">
        <v>2</v>
      </c>
      <c r="GE22" s="19">
        <v>3</v>
      </c>
      <c r="GF22" s="18">
        <v>4</v>
      </c>
      <c r="GG22" s="18">
        <v>5</v>
      </c>
      <c r="GH22" s="18">
        <v>6</v>
      </c>
      <c r="GI22" s="18">
        <v>7</v>
      </c>
      <c r="GJ22" s="18">
        <v>8</v>
      </c>
      <c r="GK22" s="18">
        <v>9</v>
      </c>
      <c r="GL22" s="18">
        <v>10</v>
      </c>
      <c r="GM22" s="18">
        <v>11</v>
      </c>
      <c r="GN22" s="20">
        <v>12</v>
      </c>
      <c r="GO22" s="21"/>
      <c r="GP22" s="49"/>
      <c r="GQ22" s="16"/>
      <c r="GR22" s="17"/>
      <c r="GS22" s="17"/>
      <c r="GT22" s="17"/>
      <c r="GU22" s="17"/>
      <c r="GV22" s="70" t="s">
        <v>145</v>
      </c>
      <c r="GW22" s="18">
        <v>2</v>
      </c>
      <c r="GX22" s="19">
        <v>3</v>
      </c>
      <c r="GY22" s="18">
        <v>4</v>
      </c>
      <c r="GZ22" s="18">
        <v>5</v>
      </c>
      <c r="HA22" s="18">
        <v>6</v>
      </c>
      <c r="HB22" s="18">
        <v>7</v>
      </c>
      <c r="HC22" s="18">
        <v>8</v>
      </c>
      <c r="HD22" s="18">
        <v>9</v>
      </c>
      <c r="HE22" s="18">
        <v>10</v>
      </c>
      <c r="HF22" s="18">
        <v>11</v>
      </c>
      <c r="HG22" s="20">
        <v>12</v>
      </c>
      <c r="HH22" s="21"/>
      <c r="HI22" s="18">
        <v>13</v>
      </c>
      <c r="HJ22" s="19">
        <v>14</v>
      </c>
      <c r="HK22" s="18">
        <v>15</v>
      </c>
      <c r="HL22" s="18">
        <v>16</v>
      </c>
      <c r="HM22" s="18">
        <v>17</v>
      </c>
      <c r="HN22" s="18">
        <v>18</v>
      </c>
      <c r="HO22" s="18">
        <v>19</v>
      </c>
      <c r="HP22" s="18">
        <v>20</v>
      </c>
      <c r="HQ22" s="18">
        <v>21</v>
      </c>
      <c r="HR22" s="18">
        <v>22</v>
      </c>
      <c r="HS22" s="18">
        <v>23</v>
      </c>
      <c r="HT22" s="20">
        <v>24</v>
      </c>
      <c r="HU22" s="49"/>
    </row>
    <row r="23" spans="1:229">
      <c r="B23" t="s">
        <v>141</v>
      </c>
      <c r="C23" t="s">
        <v>142</v>
      </c>
      <c r="D23" s="254" t="s">
        <v>85</v>
      </c>
      <c r="E23" s="255"/>
      <c r="F23" s="41">
        <v>7.5</v>
      </c>
      <c r="G23" s="43">
        <v>0.25</v>
      </c>
      <c r="H23" s="43" t="s">
        <v>110</v>
      </c>
      <c r="I23" s="24" t="str">
        <f>CONCATENATE(I$22,"-",H23)</f>
        <v>A-12-D</v>
      </c>
      <c r="J23" s="25">
        <v>15.5</v>
      </c>
      <c r="K23" s="252" t="s">
        <v>84</v>
      </c>
      <c r="L23" s="252"/>
      <c r="M23" s="252"/>
      <c r="N23" s="252"/>
      <c r="O23" s="252"/>
      <c r="P23" s="252"/>
      <c r="Q23" s="252"/>
      <c r="R23" s="252"/>
      <c r="S23" s="252"/>
      <c r="T23" s="253"/>
      <c r="U23" s="27">
        <v>1.1000000000000001</v>
      </c>
      <c r="W23" s="254" t="s">
        <v>85</v>
      </c>
      <c r="X23" s="255"/>
      <c r="Y23" s="55">
        <v>6.8</v>
      </c>
      <c r="Z23" s="43">
        <v>0.23</v>
      </c>
      <c r="AA23" s="43" t="s">
        <v>110</v>
      </c>
      <c r="AB23" s="24" t="str">
        <f>CONCATENATE(AB$22,"-",AA23)</f>
        <v>A-12-D</v>
      </c>
      <c r="AC23" s="25">
        <v>14.06</v>
      </c>
      <c r="AD23" s="252" t="s">
        <v>84</v>
      </c>
      <c r="AE23" s="252"/>
      <c r="AF23" s="252"/>
      <c r="AG23" s="252"/>
      <c r="AH23" s="252"/>
      <c r="AI23" s="252"/>
      <c r="AJ23" s="252"/>
      <c r="AK23" s="252"/>
      <c r="AL23" s="252"/>
      <c r="AM23" s="253"/>
      <c r="AN23" s="27">
        <v>1.1000000000000001</v>
      </c>
      <c r="AP23" s="254" t="s">
        <v>85</v>
      </c>
      <c r="AQ23" s="255"/>
      <c r="AR23" s="41">
        <v>6.23</v>
      </c>
      <c r="AS23" s="43">
        <v>0.2</v>
      </c>
      <c r="AT23" s="43" t="s">
        <v>110</v>
      </c>
      <c r="AU23" s="24" t="str">
        <f>CONCATENATE(AU$22,"-",AT23)</f>
        <v>A-12-D</v>
      </c>
      <c r="AV23" s="25">
        <v>12.86</v>
      </c>
      <c r="AW23" s="252" t="s">
        <v>84</v>
      </c>
      <c r="AX23" s="252"/>
      <c r="AY23" s="252"/>
      <c r="AZ23" s="252"/>
      <c r="BA23" s="252"/>
      <c r="BB23" s="252"/>
      <c r="BC23" s="252"/>
      <c r="BD23" s="252"/>
      <c r="BE23" s="252"/>
      <c r="BF23" s="253"/>
      <c r="BG23" s="27">
        <v>1.1000000000000001</v>
      </c>
      <c r="BI23" s="254" t="s">
        <v>85</v>
      </c>
      <c r="BJ23" s="255"/>
      <c r="BK23" s="41">
        <v>5.75</v>
      </c>
      <c r="BL23" s="43">
        <v>0.19</v>
      </c>
      <c r="BM23" s="43" t="s">
        <v>110</v>
      </c>
      <c r="BN23" s="24" t="str">
        <f>CONCATENATE(BN$22,"-",BM23)</f>
        <v>A-12-D</v>
      </c>
      <c r="BO23" s="25">
        <v>11.88</v>
      </c>
      <c r="BP23" s="252" t="s">
        <v>84</v>
      </c>
      <c r="BQ23" s="252"/>
      <c r="BR23" s="252"/>
      <c r="BS23" s="252"/>
      <c r="BT23" s="252"/>
      <c r="BU23" s="252"/>
      <c r="BV23" s="252"/>
      <c r="BW23" s="252"/>
      <c r="BX23" s="252"/>
      <c r="BY23" s="253"/>
      <c r="BZ23" s="27">
        <v>1.1000000000000001</v>
      </c>
      <c r="CB23" s="254" t="s">
        <v>85</v>
      </c>
      <c r="CC23" s="255"/>
      <c r="CD23" s="41">
        <v>6.23</v>
      </c>
      <c r="CE23" s="43">
        <v>0</v>
      </c>
      <c r="CF23" s="43" t="s">
        <v>110</v>
      </c>
      <c r="CG23" s="24" t="str">
        <f>CONCATENATE(CG$22,"-",CF23)</f>
        <v>A-12-D</v>
      </c>
      <c r="CH23" s="25">
        <v>12.46</v>
      </c>
      <c r="CI23" s="252" t="s">
        <v>84</v>
      </c>
      <c r="CJ23" s="252"/>
      <c r="CK23" s="252"/>
      <c r="CL23" s="252"/>
      <c r="CM23" s="252"/>
      <c r="CN23" s="252"/>
      <c r="CO23" s="252"/>
      <c r="CP23" s="252"/>
      <c r="CQ23" s="252"/>
      <c r="CR23" s="253"/>
      <c r="CS23" s="27">
        <v>1.1000000000000001</v>
      </c>
      <c r="CT23" s="25"/>
      <c r="CU23" s="252" t="s">
        <v>84</v>
      </c>
      <c r="CV23" s="252"/>
      <c r="CW23" s="252"/>
      <c r="CX23" s="252"/>
      <c r="CY23" s="252"/>
      <c r="CZ23" s="252"/>
      <c r="DA23" s="252"/>
      <c r="DB23" s="252"/>
      <c r="DC23" s="252"/>
      <c r="DD23" s="252"/>
      <c r="DE23" s="58"/>
      <c r="DG23" s="254" t="s">
        <v>85</v>
      </c>
      <c r="DH23" s="255"/>
      <c r="DI23" s="55">
        <v>6.89</v>
      </c>
      <c r="DJ23" s="59">
        <v>0.23</v>
      </c>
      <c r="DK23" s="43" t="s">
        <v>110</v>
      </c>
      <c r="DL23" s="24" t="str">
        <f>CONCATENATE(DL$22,"-",DK23)</f>
        <v>A-12-D</v>
      </c>
      <c r="DM23" s="25">
        <v>14.24</v>
      </c>
      <c r="DN23" s="252" t="s">
        <v>84</v>
      </c>
      <c r="DO23" s="252"/>
      <c r="DP23" s="252"/>
      <c r="DQ23" s="252"/>
      <c r="DR23" s="252"/>
      <c r="DS23" s="252"/>
      <c r="DT23" s="252"/>
      <c r="DU23" s="252"/>
      <c r="DV23" s="252"/>
      <c r="DW23" s="253"/>
      <c r="DX23" s="27">
        <v>1.1000000000000001</v>
      </c>
      <c r="DY23" s="49"/>
      <c r="DZ23" s="254" t="s">
        <v>85</v>
      </c>
      <c r="EA23" s="255"/>
      <c r="EB23" s="55">
        <v>6.89</v>
      </c>
      <c r="EC23" s="59">
        <v>0.23</v>
      </c>
      <c r="ED23" s="43" t="s">
        <v>110</v>
      </c>
      <c r="EE23" s="24" t="str">
        <f>CONCATENATE(EE$22,"-",ED23)</f>
        <v>A-12-D</v>
      </c>
      <c r="EF23" s="25">
        <v>12.06</v>
      </c>
      <c r="EG23" s="252" t="s">
        <v>84</v>
      </c>
      <c r="EH23" s="252"/>
      <c r="EI23" s="252"/>
      <c r="EJ23" s="252"/>
      <c r="EK23" s="252"/>
      <c r="EL23" s="252"/>
      <c r="EM23" s="252"/>
      <c r="EN23" s="252"/>
      <c r="EO23" s="252"/>
      <c r="EP23" s="253"/>
      <c r="EQ23" s="27">
        <v>1.1000000000000001</v>
      </c>
      <c r="ER23" s="49"/>
      <c r="ES23" s="254" t="s">
        <v>85</v>
      </c>
      <c r="ET23" s="255"/>
      <c r="EU23" s="41">
        <v>6.23</v>
      </c>
      <c r="EV23" s="43">
        <v>0</v>
      </c>
      <c r="EW23" s="43" t="s">
        <v>110</v>
      </c>
      <c r="EX23" s="24" t="str">
        <f>CONCATENATE(EX$22,"-",EW23)</f>
        <v>A-12-D</v>
      </c>
      <c r="EY23" s="25">
        <v>15</v>
      </c>
      <c r="EZ23" s="252" t="s">
        <v>84</v>
      </c>
      <c r="FA23" s="252"/>
      <c r="FB23" s="252"/>
      <c r="FC23" s="252"/>
      <c r="FD23" s="252"/>
      <c r="FE23" s="252"/>
      <c r="FF23" s="252"/>
      <c r="FG23" s="252"/>
      <c r="FH23" s="252"/>
      <c r="FI23" s="253"/>
      <c r="FJ23" s="27">
        <v>1.1000000000000001</v>
      </c>
      <c r="FK23" s="25"/>
      <c r="FL23" s="252" t="s">
        <v>84</v>
      </c>
      <c r="FM23" s="252"/>
      <c r="FN23" s="252"/>
      <c r="FO23" s="252"/>
      <c r="FP23" s="252"/>
      <c r="FQ23" s="252"/>
      <c r="FR23" s="252"/>
      <c r="FS23" s="252"/>
      <c r="FT23" s="252"/>
      <c r="FU23" s="252"/>
      <c r="FV23" s="58"/>
      <c r="FW23" s="49"/>
      <c r="FX23" s="254" t="s">
        <v>85</v>
      </c>
      <c r="FY23" s="255"/>
      <c r="FZ23" s="55">
        <v>6.89</v>
      </c>
      <c r="GA23" s="59">
        <v>0.23</v>
      </c>
      <c r="GB23" s="43" t="s">
        <v>110</v>
      </c>
      <c r="GC23" s="24" t="str">
        <f>CONCATENATE(GC$22,"-",GB23)</f>
        <v>A-12-D</v>
      </c>
      <c r="GD23" s="25">
        <v>99999</v>
      </c>
      <c r="GE23" s="252" t="s">
        <v>84</v>
      </c>
      <c r="GF23" s="252"/>
      <c r="GG23" s="252"/>
      <c r="GH23" s="252"/>
      <c r="GI23" s="252"/>
      <c r="GJ23" s="252"/>
      <c r="GK23" s="252"/>
      <c r="GL23" s="252"/>
      <c r="GM23" s="252"/>
      <c r="GN23" s="253"/>
      <c r="GO23" s="27">
        <v>100</v>
      </c>
      <c r="GP23" s="49"/>
      <c r="GQ23" s="254" t="s">
        <v>85</v>
      </c>
      <c r="GR23" s="255"/>
      <c r="GS23" s="41">
        <v>6.23</v>
      </c>
      <c r="GT23" s="43">
        <v>0</v>
      </c>
      <c r="GU23" s="43" t="s">
        <v>110</v>
      </c>
      <c r="GV23" s="24" t="str">
        <f>CONCATENATE(GV$22,"-",GU23)</f>
        <v>A-12-D</v>
      </c>
      <c r="GW23" s="25">
        <v>14.26</v>
      </c>
      <c r="GX23" s="252" t="s">
        <v>84</v>
      </c>
      <c r="GY23" s="252"/>
      <c r="GZ23" s="252"/>
      <c r="HA23" s="252"/>
      <c r="HB23" s="252"/>
      <c r="HC23" s="252"/>
      <c r="HD23" s="252"/>
      <c r="HE23" s="252"/>
      <c r="HF23" s="252"/>
      <c r="HG23" s="253"/>
      <c r="HH23" s="27">
        <v>100</v>
      </c>
      <c r="HI23" s="25"/>
      <c r="HJ23" s="252" t="s">
        <v>84</v>
      </c>
      <c r="HK23" s="252"/>
      <c r="HL23" s="252"/>
      <c r="HM23" s="252"/>
      <c r="HN23" s="252"/>
      <c r="HO23" s="252"/>
      <c r="HP23" s="252"/>
      <c r="HQ23" s="252"/>
      <c r="HR23" s="252"/>
      <c r="HS23" s="252"/>
      <c r="HT23" s="58"/>
      <c r="HU23" s="49"/>
    </row>
    <row r="24" spans="1:229" ht="14.4">
      <c r="A24" t="s">
        <v>155</v>
      </c>
      <c r="B24">
        <v>2500</v>
      </c>
      <c r="D24" s="22">
        <v>18</v>
      </c>
      <c r="E24" s="23">
        <v>29</v>
      </c>
      <c r="F24" s="41">
        <v>18</v>
      </c>
      <c r="G24" s="43">
        <v>0.25</v>
      </c>
      <c r="H24" s="24" t="s">
        <v>91</v>
      </c>
      <c r="I24" s="24" t="str">
        <f t="shared" ref="I24:I33" si="10">CONCATENATE(I$22,"-",H24)</f>
        <v>A-12-18-29</v>
      </c>
      <c r="J24" s="25">
        <v>36.5</v>
      </c>
      <c r="K24" s="25">
        <v>54.75</v>
      </c>
      <c r="L24" s="25">
        <v>73</v>
      </c>
      <c r="M24" s="25">
        <v>91.25</v>
      </c>
      <c r="N24" s="25">
        <v>109.5</v>
      </c>
      <c r="O24" s="25">
        <v>127.75</v>
      </c>
      <c r="P24" s="25">
        <v>138.80000000000001</v>
      </c>
      <c r="Q24" s="25">
        <v>156.15</v>
      </c>
      <c r="R24" s="25">
        <v>173.5</v>
      </c>
      <c r="S24" s="25">
        <v>190.85</v>
      </c>
      <c r="T24" s="28">
        <v>208.2</v>
      </c>
      <c r="U24" s="29">
        <v>1.1000000000000001</v>
      </c>
      <c r="W24" s="22">
        <v>18</v>
      </c>
      <c r="X24" s="23">
        <v>29</v>
      </c>
      <c r="Y24" s="55">
        <v>16</v>
      </c>
      <c r="Z24" s="43">
        <v>0.23</v>
      </c>
      <c r="AA24" s="24" t="s">
        <v>91</v>
      </c>
      <c r="AB24" s="24" t="str">
        <f t="shared" ref="AB24:AB33" si="11">CONCATENATE(AB$22,"-",AA24)</f>
        <v>A-12-18-29</v>
      </c>
      <c r="AC24" s="25">
        <v>32.46</v>
      </c>
      <c r="AD24" s="25">
        <v>48.69</v>
      </c>
      <c r="AE24" s="25">
        <v>64.92</v>
      </c>
      <c r="AF24" s="25">
        <v>81.150000000000006</v>
      </c>
      <c r="AG24" s="25">
        <v>97.38</v>
      </c>
      <c r="AH24" s="25">
        <v>113.61</v>
      </c>
      <c r="AI24" s="25">
        <v>123.44</v>
      </c>
      <c r="AJ24" s="25">
        <v>138.87</v>
      </c>
      <c r="AK24" s="25">
        <v>154.30000000000001</v>
      </c>
      <c r="AL24" s="25">
        <v>169.73</v>
      </c>
      <c r="AM24" s="28">
        <v>185.16</v>
      </c>
      <c r="AN24" s="29">
        <v>1.1000000000000001</v>
      </c>
      <c r="AP24" s="22">
        <v>18</v>
      </c>
      <c r="AQ24" s="23">
        <v>29</v>
      </c>
      <c r="AR24" s="41">
        <v>15</v>
      </c>
      <c r="AS24" s="43">
        <v>0.2</v>
      </c>
      <c r="AT24" s="24" t="s">
        <v>91</v>
      </c>
      <c r="AU24" s="24" t="str">
        <f t="shared" ref="AU24:AU33" si="12">CONCATENATE(AU$22,"-",AT24)</f>
        <v>A-12-18-29</v>
      </c>
      <c r="AV24" s="25">
        <v>30.4</v>
      </c>
      <c r="AW24" s="25">
        <v>45.6</v>
      </c>
      <c r="AX24" s="25">
        <v>60.8</v>
      </c>
      <c r="AY24" s="25">
        <v>76</v>
      </c>
      <c r="AZ24" s="25">
        <v>91.2</v>
      </c>
      <c r="BA24" s="25">
        <v>106.4</v>
      </c>
      <c r="BB24" s="25">
        <v>115.6</v>
      </c>
      <c r="BC24" s="25">
        <v>130.05000000000001</v>
      </c>
      <c r="BD24" s="25">
        <v>144.5</v>
      </c>
      <c r="BE24" s="25">
        <v>158.94999999999999</v>
      </c>
      <c r="BF24" s="28">
        <v>173.4</v>
      </c>
      <c r="BG24" s="29">
        <v>1.1000000000000001</v>
      </c>
      <c r="BI24" s="22">
        <v>18</v>
      </c>
      <c r="BJ24" s="23">
        <v>29</v>
      </c>
      <c r="BK24" s="41">
        <v>14</v>
      </c>
      <c r="BL24" s="43">
        <v>0.19</v>
      </c>
      <c r="BM24" s="24" t="s">
        <v>91</v>
      </c>
      <c r="BN24" s="24" t="str">
        <f t="shared" ref="BN24:BN33" si="13">CONCATENATE(BN$22,"-",BM24)</f>
        <v>A-12-18-29</v>
      </c>
      <c r="BO24" s="25">
        <v>28.38</v>
      </c>
      <c r="BP24" s="25">
        <v>42.57</v>
      </c>
      <c r="BQ24" s="25">
        <v>56.76</v>
      </c>
      <c r="BR24" s="25">
        <v>70.95</v>
      </c>
      <c r="BS24" s="25">
        <v>85.14</v>
      </c>
      <c r="BT24" s="25">
        <v>99.33</v>
      </c>
      <c r="BU24" s="25">
        <v>107.92</v>
      </c>
      <c r="BV24" s="25">
        <v>121.41</v>
      </c>
      <c r="BW24" s="25">
        <v>134.9</v>
      </c>
      <c r="BX24" s="25">
        <v>148.38999999999999</v>
      </c>
      <c r="BY24" s="28">
        <v>161.88</v>
      </c>
      <c r="BZ24" s="29">
        <v>1.1000000000000001</v>
      </c>
      <c r="CB24" s="22">
        <v>18</v>
      </c>
      <c r="CC24" s="23">
        <v>29</v>
      </c>
      <c r="CD24" s="41">
        <v>15</v>
      </c>
      <c r="CE24" s="43">
        <v>0</v>
      </c>
      <c r="CF24" s="24" t="s">
        <v>91</v>
      </c>
      <c r="CG24" s="24" t="str">
        <f t="shared" ref="CG24:CG33" si="14">CONCATENATE(CG$22,"-",CF24)</f>
        <v>A-12-18-29</v>
      </c>
      <c r="CH24" s="25">
        <v>30</v>
      </c>
      <c r="CI24" s="25">
        <v>45</v>
      </c>
      <c r="CJ24" s="25">
        <v>60</v>
      </c>
      <c r="CK24" s="25">
        <v>75</v>
      </c>
      <c r="CL24" s="25">
        <v>90</v>
      </c>
      <c r="CM24" s="25">
        <v>105</v>
      </c>
      <c r="CN24" s="25">
        <v>114</v>
      </c>
      <c r="CO24" s="25">
        <v>128.25</v>
      </c>
      <c r="CP24" s="25">
        <v>142.5</v>
      </c>
      <c r="CQ24" s="25">
        <v>156.75</v>
      </c>
      <c r="CR24" s="28">
        <v>171</v>
      </c>
      <c r="CS24" s="29">
        <v>1.1000000000000001</v>
      </c>
      <c r="CT24" s="25">
        <v>185.25</v>
      </c>
      <c r="CU24" s="25">
        <v>199.5</v>
      </c>
      <c r="CV24" s="25">
        <v>213.75</v>
      </c>
      <c r="CW24" s="25">
        <v>228</v>
      </c>
      <c r="CX24" s="25">
        <v>242.25</v>
      </c>
      <c r="CY24" s="25">
        <v>256.5</v>
      </c>
      <c r="CZ24" s="25">
        <v>270.75</v>
      </c>
      <c r="DA24" s="25">
        <v>285</v>
      </c>
      <c r="DB24" s="25">
        <v>299.25</v>
      </c>
      <c r="DC24" s="25">
        <v>313.5</v>
      </c>
      <c r="DD24" s="25">
        <v>327.75</v>
      </c>
      <c r="DE24" s="28">
        <v>342</v>
      </c>
      <c r="DG24" s="22">
        <v>18</v>
      </c>
      <c r="DH24" s="23">
        <v>29</v>
      </c>
      <c r="DI24" s="55">
        <v>16.2</v>
      </c>
      <c r="DJ24" s="59">
        <v>0.23</v>
      </c>
      <c r="DK24" s="24" t="s">
        <v>91</v>
      </c>
      <c r="DL24" s="24" t="str">
        <f t="shared" ref="DL24:DL33" si="15">CONCATENATE(DL$22,"-",DK24)</f>
        <v>A-12-18-29</v>
      </c>
      <c r="DM24" s="25">
        <v>32.86</v>
      </c>
      <c r="DN24" s="25">
        <v>49.29</v>
      </c>
      <c r="DO24" s="25">
        <v>65.72</v>
      </c>
      <c r="DP24" s="25">
        <v>82.15</v>
      </c>
      <c r="DQ24" s="25">
        <v>98.58</v>
      </c>
      <c r="DR24" s="25">
        <v>115.01</v>
      </c>
      <c r="DS24" s="25">
        <v>124.96</v>
      </c>
      <c r="DT24" s="25">
        <v>140.58000000000001</v>
      </c>
      <c r="DU24" s="25">
        <v>156.19999999999999</v>
      </c>
      <c r="DV24" s="25">
        <v>171.82</v>
      </c>
      <c r="DW24" s="28">
        <v>187.44</v>
      </c>
      <c r="DX24" s="29">
        <v>1.1000000000000001</v>
      </c>
      <c r="DY24" s="49"/>
      <c r="DZ24" s="22">
        <v>18</v>
      </c>
      <c r="EA24" s="23">
        <v>29</v>
      </c>
      <c r="EB24" s="55">
        <v>16.2</v>
      </c>
      <c r="EC24" s="59">
        <v>0.23</v>
      </c>
      <c r="ED24" s="24" t="s">
        <v>91</v>
      </c>
      <c r="EE24" s="24" t="str">
        <f t="shared" ref="EE24:EE33" si="16">CONCATENATE(EE$22,"-",ED24)</f>
        <v>A-12-18-29</v>
      </c>
      <c r="EF24" s="25">
        <v>28.8</v>
      </c>
      <c r="EG24" s="25">
        <v>43.2</v>
      </c>
      <c r="EH24" s="25">
        <v>57.6</v>
      </c>
      <c r="EI24" s="25">
        <v>72</v>
      </c>
      <c r="EJ24" s="25">
        <v>86.4</v>
      </c>
      <c r="EK24" s="25">
        <v>100.8</v>
      </c>
      <c r="EL24" s="25">
        <v>109.52</v>
      </c>
      <c r="EM24" s="25">
        <v>123.21</v>
      </c>
      <c r="EN24" s="25">
        <v>136.9</v>
      </c>
      <c r="EO24" s="25">
        <v>150.59</v>
      </c>
      <c r="EP24" s="28">
        <v>164.28</v>
      </c>
      <c r="EQ24" s="29">
        <v>1.1000000000000001</v>
      </c>
      <c r="ER24" s="49"/>
      <c r="ES24" s="22">
        <v>18</v>
      </c>
      <c r="ET24" s="23">
        <v>29</v>
      </c>
      <c r="EU24" s="41">
        <v>15</v>
      </c>
      <c r="EV24" s="43">
        <v>0</v>
      </c>
      <c r="EW24" s="24" t="s">
        <v>91</v>
      </c>
      <c r="EX24" s="24" t="str">
        <f t="shared" ref="EX24:EX33" si="17">CONCATENATE(EX$22,"-",EW24)</f>
        <v>A-12-18-29</v>
      </c>
      <c r="EY24" s="25">
        <v>36</v>
      </c>
      <c r="EZ24" s="25">
        <v>54</v>
      </c>
      <c r="FA24" s="25">
        <v>72</v>
      </c>
      <c r="FB24" s="25">
        <v>90</v>
      </c>
      <c r="FC24" s="25">
        <v>108</v>
      </c>
      <c r="FD24" s="25">
        <v>126</v>
      </c>
      <c r="FE24" s="25">
        <v>136.80000000000001</v>
      </c>
      <c r="FF24" s="25">
        <v>153.9</v>
      </c>
      <c r="FG24" s="25">
        <v>171</v>
      </c>
      <c r="FH24" s="25">
        <v>188.1</v>
      </c>
      <c r="FI24" s="28">
        <v>205.2</v>
      </c>
      <c r="FJ24" s="29">
        <v>1.1000000000000001</v>
      </c>
      <c r="FK24" s="25">
        <v>222.3</v>
      </c>
      <c r="FL24" s="25">
        <v>239.4</v>
      </c>
      <c r="FM24" s="25">
        <v>256.5</v>
      </c>
      <c r="FN24" s="25">
        <v>273.60000000000002</v>
      </c>
      <c r="FO24" s="25">
        <v>290.7</v>
      </c>
      <c r="FP24" s="25">
        <v>307.8</v>
      </c>
      <c r="FQ24" s="25">
        <v>324.89999999999998</v>
      </c>
      <c r="FR24" s="25">
        <v>342</v>
      </c>
      <c r="FS24" s="25">
        <v>359.1</v>
      </c>
      <c r="FT24" s="25">
        <v>376.2</v>
      </c>
      <c r="FU24" s="25">
        <v>393.3</v>
      </c>
      <c r="FV24" s="28">
        <v>410.4</v>
      </c>
      <c r="FW24" s="49"/>
      <c r="FX24" s="22">
        <v>18</v>
      </c>
      <c r="FY24" s="23">
        <v>29</v>
      </c>
      <c r="FZ24" s="55">
        <v>16.2</v>
      </c>
      <c r="GA24" s="59">
        <v>0.23</v>
      </c>
      <c r="GB24" s="24" t="s">
        <v>91</v>
      </c>
      <c r="GC24" s="24" t="str">
        <f t="shared" ref="GC24:GC33" si="18">CONCATENATE(GC$22,"-",GB24)</f>
        <v>A-12-18-29</v>
      </c>
      <c r="GD24" s="25">
        <v>99999</v>
      </c>
      <c r="GE24" s="25">
        <v>99999</v>
      </c>
      <c r="GF24" s="25">
        <v>99999</v>
      </c>
      <c r="GG24" s="25">
        <v>99999</v>
      </c>
      <c r="GH24" s="25">
        <v>99999</v>
      </c>
      <c r="GI24" s="25">
        <v>99999</v>
      </c>
      <c r="GJ24" s="25">
        <v>99999</v>
      </c>
      <c r="GK24" s="25">
        <v>99999</v>
      </c>
      <c r="GL24" s="25">
        <v>99999</v>
      </c>
      <c r="GM24" s="25">
        <v>99999</v>
      </c>
      <c r="GN24" s="25">
        <v>99999</v>
      </c>
      <c r="GO24" s="29">
        <v>100</v>
      </c>
      <c r="GP24" s="49"/>
      <c r="GQ24" s="22">
        <v>18</v>
      </c>
      <c r="GR24" s="23">
        <v>29</v>
      </c>
      <c r="GS24" s="41">
        <v>15</v>
      </c>
      <c r="GT24" s="43">
        <v>0</v>
      </c>
      <c r="GU24" s="24" t="s">
        <v>91</v>
      </c>
      <c r="GV24" s="24" t="str">
        <f t="shared" ref="GV24:GV33" si="19">CONCATENATE(GV$22,"-",GU24)</f>
        <v>A-12-18-29</v>
      </c>
      <c r="GW24" s="25">
        <v>47.02</v>
      </c>
      <c r="GX24" s="25">
        <v>70.53</v>
      </c>
      <c r="GY24" s="25">
        <v>94.04</v>
      </c>
      <c r="GZ24" s="25">
        <v>117.55</v>
      </c>
      <c r="HA24" s="25">
        <v>141.06</v>
      </c>
      <c r="HB24" s="25">
        <v>164.57</v>
      </c>
      <c r="HC24" s="25">
        <v>178.68</v>
      </c>
      <c r="HD24" s="25">
        <v>201.01</v>
      </c>
      <c r="HE24" s="25">
        <v>223.35</v>
      </c>
      <c r="HF24" s="25">
        <v>245.68</v>
      </c>
      <c r="HG24" s="28">
        <v>268.01</v>
      </c>
      <c r="HH24" s="29">
        <v>100</v>
      </c>
      <c r="HI24" s="119">
        <v>290.35000000000002</v>
      </c>
      <c r="HJ24" s="119">
        <v>312.68</v>
      </c>
      <c r="HK24" s="119">
        <v>335.02</v>
      </c>
      <c r="HL24" s="119">
        <v>357.35</v>
      </c>
      <c r="HM24" s="119">
        <v>379.69</v>
      </c>
      <c r="HN24" s="119">
        <v>402.02</v>
      </c>
      <c r="HO24" s="119">
        <v>424.36</v>
      </c>
      <c r="HP24" s="119">
        <v>446.69</v>
      </c>
      <c r="HQ24" s="119">
        <v>469.02</v>
      </c>
      <c r="HR24" s="119">
        <v>491.36</v>
      </c>
      <c r="HS24" s="119">
        <v>513.69000000000005</v>
      </c>
      <c r="HT24" s="120">
        <v>536.03</v>
      </c>
      <c r="HU24" s="49"/>
    </row>
    <row r="25" spans="1:229" ht="14.4">
      <c r="B25" t="s">
        <v>157</v>
      </c>
      <c r="D25" s="22">
        <v>30</v>
      </c>
      <c r="E25" s="23">
        <v>39</v>
      </c>
      <c r="F25" s="41">
        <v>27</v>
      </c>
      <c r="G25" s="43">
        <v>0.3</v>
      </c>
      <c r="H25" s="24" t="s">
        <v>92</v>
      </c>
      <c r="I25" s="24" t="str">
        <f t="shared" si="10"/>
        <v>A-12-30-39</v>
      </c>
      <c r="J25" s="25">
        <v>54.6</v>
      </c>
      <c r="K25" s="25">
        <v>81.900000000000006</v>
      </c>
      <c r="L25" s="25">
        <v>109.2</v>
      </c>
      <c r="M25" s="25">
        <v>136.5</v>
      </c>
      <c r="N25" s="25">
        <v>163.80000000000001</v>
      </c>
      <c r="O25" s="25">
        <v>191.1</v>
      </c>
      <c r="P25" s="25">
        <v>207.6</v>
      </c>
      <c r="Q25" s="25">
        <v>233.55</v>
      </c>
      <c r="R25" s="25">
        <v>259.5</v>
      </c>
      <c r="S25" s="25">
        <v>285.45</v>
      </c>
      <c r="T25" s="28">
        <v>311.39999999999998</v>
      </c>
      <c r="U25" s="29">
        <v>1.1000000000000001</v>
      </c>
      <c r="W25" s="22">
        <v>30</v>
      </c>
      <c r="X25" s="23">
        <v>39</v>
      </c>
      <c r="Y25" s="55">
        <v>25</v>
      </c>
      <c r="Z25" s="43">
        <v>0.27</v>
      </c>
      <c r="AA25" s="24" t="s">
        <v>92</v>
      </c>
      <c r="AB25" s="24" t="str">
        <f t="shared" si="11"/>
        <v>A-12-30-39</v>
      </c>
      <c r="AC25" s="25">
        <v>50.54</v>
      </c>
      <c r="AD25" s="25">
        <v>75.81</v>
      </c>
      <c r="AE25" s="25">
        <v>101.08</v>
      </c>
      <c r="AF25" s="25">
        <v>126.35</v>
      </c>
      <c r="AG25" s="25">
        <v>151.62</v>
      </c>
      <c r="AH25" s="25">
        <v>176.89</v>
      </c>
      <c r="AI25" s="25">
        <v>192.16</v>
      </c>
      <c r="AJ25" s="25">
        <v>216.18</v>
      </c>
      <c r="AK25" s="25">
        <v>240.2</v>
      </c>
      <c r="AL25" s="25">
        <v>264.22000000000003</v>
      </c>
      <c r="AM25" s="28">
        <v>288.24</v>
      </c>
      <c r="AN25" s="29">
        <v>1.1000000000000001</v>
      </c>
      <c r="AP25" s="22">
        <v>30</v>
      </c>
      <c r="AQ25" s="23">
        <v>39</v>
      </c>
      <c r="AR25" s="41">
        <v>23</v>
      </c>
      <c r="AS25" s="43">
        <v>0.25</v>
      </c>
      <c r="AT25" s="24" t="s">
        <v>92</v>
      </c>
      <c r="AU25" s="24" t="str">
        <f t="shared" si="12"/>
        <v>A-12-30-39</v>
      </c>
      <c r="AV25" s="25">
        <v>46.5</v>
      </c>
      <c r="AW25" s="25">
        <v>69.75</v>
      </c>
      <c r="AX25" s="25">
        <v>93</v>
      </c>
      <c r="AY25" s="25">
        <v>116.25</v>
      </c>
      <c r="AZ25" s="25">
        <v>139.5</v>
      </c>
      <c r="BA25" s="25">
        <v>162.75</v>
      </c>
      <c r="BB25" s="25">
        <v>176.8</v>
      </c>
      <c r="BC25" s="25">
        <v>198.9</v>
      </c>
      <c r="BD25" s="25">
        <v>221</v>
      </c>
      <c r="BE25" s="25">
        <v>243.1</v>
      </c>
      <c r="BF25" s="28">
        <v>265.2</v>
      </c>
      <c r="BG25" s="29">
        <v>1.1000000000000001</v>
      </c>
      <c r="BI25" s="22">
        <v>30</v>
      </c>
      <c r="BJ25" s="23">
        <v>39</v>
      </c>
      <c r="BK25" s="41">
        <v>21</v>
      </c>
      <c r="BL25" s="43">
        <v>0.23</v>
      </c>
      <c r="BM25" s="24" t="s">
        <v>92</v>
      </c>
      <c r="BN25" s="24" t="str">
        <f t="shared" si="13"/>
        <v>A-12-30-39</v>
      </c>
      <c r="BO25" s="25">
        <v>42.46</v>
      </c>
      <c r="BP25" s="25">
        <v>63.69</v>
      </c>
      <c r="BQ25" s="25">
        <v>84.92</v>
      </c>
      <c r="BR25" s="25">
        <v>106.15</v>
      </c>
      <c r="BS25" s="25">
        <v>127.38</v>
      </c>
      <c r="BT25" s="25">
        <v>148.61000000000001</v>
      </c>
      <c r="BU25" s="25">
        <v>161.44</v>
      </c>
      <c r="BV25" s="25">
        <v>181.62</v>
      </c>
      <c r="BW25" s="25">
        <v>201.8</v>
      </c>
      <c r="BX25" s="25">
        <v>221.98</v>
      </c>
      <c r="BY25" s="28">
        <v>242.16</v>
      </c>
      <c r="BZ25" s="29">
        <v>1.1000000000000001</v>
      </c>
      <c r="CB25" s="22">
        <v>30</v>
      </c>
      <c r="CC25" s="23">
        <v>39</v>
      </c>
      <c r="CD25" s="41">
        <v>23</v>
      </c>
      <c r="CE25" s="43">
        <v>0</v>
      </c>
      <c r="CF25" s="24" t="s">
        <v>92</v>
      </c>
      <c r="CG25" s="24" t="str">
        <f t="shared" si="14"/>
        <v>A-12-30-39</v>
      </c>
      <c r="CH25" s="25">
        <v>46</v>
      </c>
      <c r="CI25" s="25">
        <v>69</v>
      </c>
      <c r="CJ25" s="25">
        <v>92</v>
      </c>
      <c r="CK25" s="25">
        <v>115</v>
      </c>
      <c r="CL25" s="25">
        <v>138</v>
      </c>
      <c r="CM25" s="25">
        <v>161</v>
      </c>
      <c r="CN25" s="25">
        <v>174.8</v>
      </c>
      <c r="CO25" s="25">
        <v>196.65</v>
      </c>
      <c r="CP25" s="25">
        <v>218.5</v>
      </c>
      <c r="CQ25" s="25">
        <v>240.35</v>
      </c>
      <c r="CR25" s="28">
        <v>262.2</v>
      </c>
      <c r="CS25" s="29">
        <v>1.1000000000000001</v>
      </c>
      <c r="CT25" s="25">
        <v>284.05</v>
      </c>
      <c r="CU25" s="25">
        <v>305.89999999999998</v>
      </c>
      <c r="CV25" s="25">
        <v>327.75</v>
      </c>
      <c r="CW25" s="25">
        <v>349.6</v>
      </c>
      <c r="CX25" s="25">
        <v>371.45</v>
      </c>
      <c r="CY25" s="25">
        <v>393.3</v>
      </c>
      <c r="CZ25" s="25">
        <v>415.15</v>
      </c>
      <c r="DA25" s="25">
        <v>437</v>
      </c>
      <c r="DB25" s="25">
        <v>458.85</v>
      </c>
      <c r="DC25" s="25">
        <v>480.7</v>
      </c>
      <c r="DD25" s="25">
        <v>502.55</v>
      </c>
      <c r="DE25" s="28">
        <v>524.4</v>
      </c>
      <c r="DG25" s="22">
        <v>30</v>
      </c>
      <c r="DH25" s="23">
        <v>39</v>
      </c>
      <c r="DI25" s="55">
        <v>25.31</v>
      </c>
      <c r="DJ25" s="59">
        <v>0.27</v>
      </c>
      <c r="DK25" s="24" t="s">
        <v>92</v>
      </c>
      <c r="DL25" s="24" t="str">
        <f t="shared" si="15"/>
        <v>A-12-30-39</v>
      </c>
      <c r="DM25" s="25">
        <v>51.16</v>
      </c>
      <c r="DN25" s="25">
        <v>76.739999999999995</v>
      </c>
      <c r="DO25" s="25">
        <v>102.32</v>
      </c>
      <c r="DP25" s="25">
        <v>127.9</v>
      </c>
      <c r="DQ25" s="25">
        <v>153.47999999999999</v>
      </c>
      <c r="DR25" s="25">
        <v>179.06</v>
      </c>
      <c r="DS25" s="25">
        <v>194.48</v>
      </c>
      <c r="DT25" s="25">
        <v>218.79</v>
      </c>
      <c r="DU25" s="25">
        <v>243.1</v>
      </c>
      <c r="DV25" s="25">
        <v>267.41000000000003</v>
      </c>
      <c r="DW25" s="28">
        <v>291.72000000000003</v>
      </c>
      <c r="DX25" s="29">
        <v>1.1000000000000001</v>
      </c>
      <c r="DY25" s="49"/>
      <c r="DZ25" s="22">
        <v>30</v>
      </c>
      <c r="EA25" s="23">
        <v>39</v>
      </c>
      <c r="EB25" s="55">
        <v>25.31</v>
      </c>
      <c r="EC25" s="59">
        <v>0.27</v>
      </c>
      <c r="ED25" s="24" t="s">
        <v>92</v>
      </c>
      <c r="EE25" s="24" t="str">
        <f t="shared" si="16"/>
        <v>A-12-30-39</v>
      </c>
      <c r="EF25" s="25">
        <v>43.1</v>
      </c>
      <c r="EG25" s="25">
        <v>64.650000000000006</v>
      </c>
      <c r="EH25" s="25">
        <v>86.2</v>
      </c>
      <c r="EI25" s="25">
        <v>107.75</v>
      </c>
      <c r="EJ25" s="25">
        <v>129.30000000000001</v>
      </c>
      <c r="EK25" s="25">
        <v>150.85</v>
      </c>
      <c r="EL25" s="25">
        <v>163.84</v>
      </c>
      <c r="EM25" s="25">
        <v>184.32</v>
      </c>
      <c r="EN25" s="25">
        <v>204.8</v>
      </c>
      <c r="EO25" s="25">
        <v>225.28</v>
      </c>
      <c r="EP25" s="28">
        <v>245.76</v>
      </c>
      <c r="EQ25" s="29">
        <v>1.1000000000000001</v>
      </c>
      <c r="ER25" s="49"/>
      <c r="ES25" s="22">
        <v>30</v>
      </c>
      <c r="ET25" s="23">
        <v>39</v>
      </c>
      <c r="EU25" s="41">
        <v>23</v>
      </c>
      <c r="EV25" s="43">
        <v>0</v>
      </c>
      <c r="EW25" s="24" t="s">
        <v>92</v>
      </c>
      <c r="EX25" s="24" t="str">
        <f t="shared" si="17"/>
        <v>A-12-30-39</v>
      </c>
      <c r="EY25" s="25">
        <v>54</v>
      </c>
      <c r="EZ25" s="25">
        <v>81</v>
      </c>
      <c r="FA25" s="25">
        <v>108</v>
      </c>
      <c r="FB25" s="25">
        <v>135</v>
      </c>
      <c r="FC25" s="25">
        <v>162</v>
      </c>
      <c r="FD25" s="25">
        <v>189</v>
      </c>
      <c r="FE25" s="25">
        <v>205.2</v>
      </c>
      <c r="FF25" s="25">
        <v>230.85</v>
      </c>
      <c r="FG25" s="25">
        <v>256.5</v>
      </c>
      <c r="FH25" s="25">
        <v>282.14999999999998</v>
      </c>
      <c r="FI25" s="28">
        <v>307.8</v>
      </c>
      <c r="FJ25" s="29">
        <v>1.1000000000000001</v>
      </c>
      <c r="FK25" s="25">
        <v>333.45</v>
      </c>
      <c r="FL25" s="25">
        <v>359.1</v>
      </c>
      <c r="FM25" s="25">
        <v>384.75</v>
      </c>
      <c r="FN25" s="25">
        <v>410.4</v>
      </c>
      <c r="FO25" s="25">
        <v>436.05</v>
      </c>
      <c r="FP25" s="25">
        <v>461.7</v>
      </c>
      <c r="FQ25" s="25">
        <v>487.35</v>
      </c>
      <c r="FR25" s="25">
        <v>513</v>
      </c>
      <c r="FS25" s="25">
        <v>538.65</v>
      </c>
      <c r="FT25" s="25">
        <v>564.29999999999995</v>
      </c>
      <c r="FU25" s="25">
        <v>589.95000000000005</v>
      </c>
      <c r="FV25" s="28">
        <v>615.6</v>
      </c>
      <c r="FW25" s="49"/>
      <c r="FX25" s="22">
        <v>30</v>
      </c>
      <c r="FY25" s="23">
        <v>39</v>
      </c>
      <c r="FZ25" s="55">
        <v>25.31</v>
      </c>
      <c r="GA25" s="59">
        <v>0.27</v>
      </c>
      <c r="GB25" s="24" t="s">
        <v>92</v>
      </c>
      <c r="GC25" s="24" t="str">
        <f t="shared" si="18"/>
        <v>A-12-30-39</v>
      </c>
      <c r="GD25" s="25">
        <v>99999</v>
      </c>
      <c r="GE25" s="25">
        <v>99999</v>
      </c>
      <c r="GF25" s="25">
        <v>99999</v>
      </c>
      <c r="GG25" s="25">
        <v>99999</v>
      </c>
      <c r="GH25" s="25">
        <v>99999</v>
      </c>
      <c r="GI25" s="25">
        <v>99999</v>
      </c>
      <c r="GJ25" s="25">
        <v>99999</v>
      </c>
      <c r="GK25" s="25">
        <v>99999</v>
      </c>
      <c r="GL25" s="25">
        <v>99999</v>
      </c>
      <c r="GM25" s="25">
        <v>99999</v>
      </c>
      <c r="GN25" s="25">
        <v>99999</v>
      </c>
      <c r="GO25" s="29">
        <v>100</v>
      </c>
      <c r="GP25" s="49"/>
      <c r="GQ25" s="22">
        <v>30</v>
      </c>
      <c r="GR25" s="23">
        <v>39</v>
      </c>
      <c r="GS25" s="41">
        <v>23</v>
      </c>
      <c r="GT25" s="43">
        <v>0</v>
      </c>
      <c r="GU25" s="24" t="s">
        <v>92</v>
      </c>
      <c r="GV25" s="24" t="str">
        <f t="shared" si="19"/>
        <v>A-12-30-39</v>
      </c>
      <c r="GW25" s="25">
        <v>103.56</v>
      </c>
      <c r="GX25" s="25">
        <v>155.34</v>
      </c>
      <c r="GY25" s="25">
        <v>207.12</v>
      </c>
      <c r="GZ25" s="25">
        <v>258.89999999999998</v>
      </c>
      <c r="HA25" s="25">
        <v>310.68</v>
      </c>
      <c r="HB25" s="25">
        <v>362.46</v>
      </c>
      <c r="HC25" s="25">
        <v>393.53</v>
      </c>
      <c r="HD25" s="25">
        <v>442.72</v>
      </c>
      <c r="HE25" s="25">
        <v>491.91</v>
      </c>
      <c r="HF25" s="25">
        <v>541.1</v>
      </c>
      <c r="HG25" s="28">
        <v>590.29</v>
      </c>
      <c r="HH25" s="29">
        <v>100</v>
      </c>
      <c r="HI25" s="119">
        <v>639.48</v>
      </c>
      <c r="HJ25" s="119">
        <v>688.67</v>
      </c>
      <c r="HK25" s="119">
        <v>737.87</v>
      </c>
      <c r="HL25" s="119">
        <v>787.06</v>
      </c>
      <c r="HM25" s="119">
        <v>836.25</v>
      </c>
      <c r="HN25" s="119">
        <v>885.44</v>
      </c>
      <c r="HO25" s="119">
        <v>934.63</v>
      </c>
      <c r="HP25" s="119">
        <v>983.82</v>
      </c>
      <c r="HQ25" s="119">
        <v>1033.01</v>
      </c>
      <c r="HR25" s="119">
        <v>1082.2</v>
      </c>
      <c r="HS25" s="119">
        <v>1131.3900000000001</v>
      </c>
      <c r="HT25" s="120">
        <v>1180.58</v>
      </c>
      <c r="HU25" s="49"/>
    </row>
    <row r="26" spans="1:229" ht="14.4">
      <c r="B26" t="e">
        <f>VLOOKUP(B25,TEST2,MATCH(B24,I50:U50,0),FALSE)</f>
        <v>#N/A</v>
      </c>
      <c r="D26" s="22">
        <v>40</v>
      </c>
      <c r="E26" s="23">
        <v>49</v>
      </c>
      <c r="F26" s="41">
        <v>56</v>
      </c>
      <c r="G26" s="43">
        <v>0.62</v>
      </c>
      <c r="H26" s="24" t="s">
        <v>93</v>
      </c>
      <c r="I26" s="24" t="str">
        <f t="shared" si="10"/>
        <v>A-12-40-49</v>
      </c>
      <c r="J26" s="25">
        <v>113.24</v>
      </c>
      <c r="K26" s="25">
        <v>169.86</v>
      </c>
      <c r="L26" s="25">
        <v>226.48</v>
      </c>
      <c r="M26" s="25">
        <v>283.10000000000002</v>
      </c>
      <c r="N26" s="25">
        <v>339.72</v>
      </c>
      <c r="O26" s="25">
        <v>396.34</v>
      </c>
      <c r="P26" s="25">
        <v>430.56</v>
      </c>
      <c r="Q26" s="25">
        <v>484.38</v>
      </c>
      <c r="R26" s="25">
        <v>538.20000000000005</v>
      </c>
      <c r="S26" s="25">
        <v>592.02</v>
      </c>
      <c r="T26" s="28">
        <v>645.84</v>
      </c>
      <c r="U26" s="29">
        <v>1.1499999999999999</v>
      </c>
      <c r="W26" s="22">
        <v>40</v>
      </c>
      <c r="X26" s="23">
        <v>49</v>
      </c>
      <c r="Y26" s="55">
        <v>51</v>
      </c>
      <c r="Z26" s="43">
        <v>0.56000000000000005</v>
      </c>
      <c r="AA26" s="24" t="s">
        <v>93</v>
      </c>
      <c r="AB26" s="24" t="str">
        <f t="shared" si="11"/>
        <v>A-12-40-49</v>
      </c>
      <c r="AC26" s="25">
        <v>103.12</v>
      </c>
      <c r="AD26" s="25">
        <v>154.68</v>
      </c>
      <c r="AE26" s="25">
        <v>206.24</v>
      </c>
      <c r="AF26" s="25">
        <v>257.8</v>
      </c>
      <c r="AG26" s="25">
        <v>309.36</v>
      </c>
      <c r="AH26" s="25">
        <v>360.92</v>
      </c>
      <c r="AI26" s="25">
        <v>392.08</v>
      </c>
      <c r="AJ26" s="25">
        <v>441.09</v>
      </c>
      <c r="AK26" s="25">
        <v>490.1</v>
      </c>
      <c r="AL26" s="25">
        <v>539.11</v>
      </c>
      <c r="AM26" s="28">
        <v>588.12</v>
      </c>
      <c r="AN26" s="29">
        <v>1.1499999999999999</v>
      </c>
      <c r="AP26" s="22">
        <v>40</v>
      </c>
      <c r="AQ26" s="23">
        <v>49</v>
      </c>
      <c r="AR26" s="41">
        <v>46</v>
      </c>
      <c r="AS26" s="43">
        <v>0.51</v>
      </c>
      <c r="AT26" s="24" t="s">
        <v>93</v>
      </c>
      <c r="AU26" s="24" t="str">
        <f t="shared" si="12"/>
        <v>A-12-40-49</v>
      </c>
      <c r="AV26" s="25">
        <v>93.02</v>
      </c>
      <c r="AW26" s="25">
        <v>139.53</v>
      </c>
      <c r="AX26" s="25">
        <v>186.04</v>
      </c>
      <c r="AY26" s="25">
        <v>232.55</v>
      </c>
      <c r="AZ26" s="25">
        <v>279.06</v>
      </c>
      <c r="BA26" s="25">
        <v>325.57</v>
      </c>
      <c r="BB26" s="25">
        <v>353.68</v>
      </c>
      <c r="BC26" s="25">
        <v>397.89</v>
      </c>
      <c r="BD26" s="25">
        <v>442.1</v>
      </c>
      <c r="BE26" s="25">
        <v>486.31</v>
      </c>
      <c r="BF26" s="28">
        <v>530.52</v>
      </c>
      <c r="BG26" s="29">
        <v>1.1499999999999999</v>
      </c>
      <c r="BI26" s="22">
        <v>40</v>
      </c>
      <c r="BJ26" s="23">
        <v>49</v>
      </c>
      <c r="BK26" s="41">
        <v>43</v>
      </c>
      <c r="BL26" s="43">
        <v>0.47</v>
      </c>
      <c r="BM26" s="24" t="s">
        <v>93</v>
      </c>
      <c r="BN26" s="24" t="str">
        <f t="shared" si="13"/>
        <v>A-12-40-49</v>
      </c>
      <c r="BO26" s="25">
        <v>86.94</v>
      </c>
      <c r="BP26" s="25">
        <v>130.41</v>
      </c>
      <c r="BQ26" s="25">
        <v>173.88</v>
      </c>
      <c r="BR26" s="25">
        <v>217.35</v>
      </c>
      <c r="BS26" s="25">
        <v>260.82</v>
      </c>
      <c r="BT26" s="25">
        <v>304.29000000000002</v>
      </c>
      <c r="BU26" s="25">
        <v>330.56</v>
      </c>
      <c r="BV26" s="25">
        <v>371.88</v>
      </c>
      <c r="BW26" s="25">
        <v>413.2</v>
      </c>
      <c r="BX26" s="25">
        <v>454.52</v>
      </c>
      <c r="BY26" s="28">
        <v>495.84</v>
      </c>
      <c r="BZ26" s="29">
        <v>1.1499999999999999</v>
      </c>
      <c r="CB26" s="22">
        <v>40</v>
      </c>
      <c r="CC26" s="23">
        <v>49</v>
      </c>
      <c r="CD26" s="41">
        <v>46</v>
      </c>
      <c r="CE26" s="43">
        <v>0</v>
      </c>
      <c r="CF26" s="24" t="s">
        <v>93</v>
      </c>
      <c r="CG26" s="24" t="str">
        <f t="shared" si="14"/>
        <v>A-12-40-49</v>
      </c>
      <c r="CH26" s="25">
        <v>92</v>
      </c>
      <c r="CI26" s="25">
        <v>138</v>
      </c>
      <c r="CJ26" s="25">
        <v>184</v>
      </c>
      <c r="CK26" s="25">
        <v>230</v>
      </c>
      <c r="CL26" s="25">
        <v>276</v>
      </c>
      <c r="CM26" s="25">
        <v>322</v>
      </c>
      <c r="CN26" s="25">
        <v>349.6</v>
      </c>
      <c r="CO26" s="25">
        <v>393.3</v>
      </c>
      <c r="CP26" s="25">
        <v>437</v>
      </c>
      <c r="CQ26" s="25">
        <v>480.7</v>
      </c>
      <c r="CR26" s="28">
        <v>524.4</v>
      </c>
      <c r="CS26" s="29">
        <v>1.1499999999999999</v>
      </c>
      <c r="CT26" s="25">
        <v>568.1</v>
      </c>
      <c r="CU26" s="25">
        <v>611.79999999999995</v>
      </c>
      <c r="CV26" s="25">
        <v>655.5</v>
      </c>
      <c r="CW26" s="25">
        <v>699.2</v>
      </c>
      <c r="CX26" s="25">
        <v>742.9</v>
      </c>
      <c r="CY26" s="25">
        <v>786.6</v>
      </c>
      <c r="CZ26" s="25">
        <v>830.3</v>
      </c>
      <c r="DA26" s="25">
        <v>874</v>
      </c>
      <c r="DB26" s="25">
        <v>917.7</v>
      </c>
      <c r="DC26" s="25">
        <v>961.4</v>
      </c>
      <c r="DD26" s="25">
        <v>1005.1</v>
      </c>
      <c r="DE26" s="28">
        <v>1048.8</v>
      </c>
      <c r="DG26" s="22">
        <v>40</v>
      </c>
      <c r="DH26" s="23">
        <v>49</v>
      </c>
      <c r="DI26" s="55">
        <v>51.64</v>
      </c>
      <c r="DJ26" s="59">
        <v>0.56999999999999995</v>
      </c>
      <c r="DK26" s="24" t="s">
        <v>93</v>
      </c>
      <c r="DL26" s="24" t="str">
        <f t="shared" si="15"/>
        <v>A-12-40-49</v>
      </c>
      <c r="DM26" s="25">
        <v>104.42</v>
      </c>
      <c r="DN26" s="25">
        <v>156.63</v>
      </c>
      <c r="DO26" s="25">
        <v>208.84</v>
      </c>
      <c r="DP26" s="25">
        <v>261.05</v>
      </c>
      <c r="DQ26" s="25">
        <v>313.26</v>
      </c>
      <c r="DR26" s="25">
        <v>365.47</v>
      </c>
      <c r="DS26" s="25">
        <v>397.04</v>
      </c>
      <c r="DT26" s="25">
        <v>446.67</v>
      </c>
      <c r="DU26" s="25">
        <v>496.3</v>
      </c>
      <c r="DV26" s="25">
        <v>545.92999999999995</v>
      </c>
      <c r="DW26" s="28">
        <v>595.55999999999995</v>
      </c>
      <c r="DX26" s="29">
        <v>1.1499999999999999</v>
      </c>
      <c r="DY26" s="49"/>
      <c r="DZ26" s="22">
        <v>40</v>
      </c>
      <c r="EA26" s="23">
        <v>49</v>
      </c>
      <c r="EB26" s="55">
        <v>51.64</v>
      </c>
      <c r="EC26" s="59">
        <v>0.56999999999999995</v>
      </c>
      <c r="ED26" s="24" t="s">
        <v>93</v>
      </c>
      <c r="EE26" s="24" t="str">
        <f t="shared" si="16"/>
        <v>A-12-40-49</v>
      </c>
      <c r="EF26" s="25">
        <v>88.26</v>
      </c>
      <c r="EG26" s="25">
        <v>132.38999999999999</v>
      </c>
      <c r="EH26" s="25">
        <v>176.52</v>
      </c>
      <c r="EI26" s="25">
        <v>220.65</v>
      </c>
      <c r="EJ26" s="25">
        <v>264.77999999999997</v>
      </c>
      <c r="EK26" s="25">
        <v>308.91000000000003</v>
      </c>
      <c r="EL26" s="25">
        <v>335.6</v>
      </c>
      <c r="EM26" s="25">
        <v>377.55</v>
      </c>
      <c r="EN26" s="25">
        <v>419.5</v>
      </c>
      <c r="EO26" s="25">
        <v>461.45</v>
      </c>
      <c r="EP26" s="28">
        <v>503.4</v>
      </c>
      <c r="EQ26" s="29">
        <v>1.1499999999999999</v>
      </c>
      <c r="ER26" s="49"/>
      <c r="ES26" s="22">
        <v>40</v>
      </c>
      <c r="ET26" s="23">
        <v>49</v>
      </c>
      <c r="EU26" s="41">
        <v>46</v>
      </c>
      <c r="EV26" s="43">
        <v>0</v>
      </c>
      <c r="EW26" s="24" t="s">
        <v>93</v>
      </c>
      <c r="EX26" s="24" t="str">
        <f t="shared" si="17"/>
        <v>A-12-40-49</v>
      </c>
      <c r="EY26" s="25">
        <v>112</v>
      </c>
      <c r="EZ26" s="25">
        <v>168</v>
      </c>
      <c r="FA26" s="25">
        <v>224</v>
      </c>
      <c r="FB26" s="25">
        <v>280</v>
      </c>
      <c r="FC26" s="25">
        <v>336</v>
      </c>
      <c r="FD26" s="25">
        <v>392</v>
      </c>
      <c r="FE26" s="25">
        <v>425.6</v>
      </c>
      <c r="FF26" s="25">
        <v>478.8</v>
      </c>
      <c r="FG26" s="25">
        <v>532</v>
      </c>
      <c r="FH26" s="25">
        <v>585.20000000000005</v>
      </c>
      <c r="FI26" s="28">
        <v>638.4</v>
      </c>
      <c r="FJ26" s="29">
        <v>1.1499999999999999</v>
      </c>
      <c r="FK26" s="25">
        <v>691.6</v>
      </c>
      <c r="FL26" s="25">
        <v>744.8</v>
      </c>
      <c r="FM26" s="25">
        <v>798</v>
      </c>
      <c r="FN26" s="25">
        <v>851.2</v>
      </c>
      <c r="FO26" s="25">
        <v>904.4</v>
      </c>
      <c r="FP26" s="25">
        <v>957.6</v>
      </c>
      <c r="FQ26" s="25">
        <v>1010.8</v>
      </c>
      <c r="FR26" s="25">
        <v>1064</v>
      </c>
      <c r="FS26" s="25">
        <v>1117.2</v>
      </c>
      <c r="FT26" s="25">
        <v>1170.4000000000001</v>
      </c>
      <c r="FU26" s="25">
        <v>1223.5999999999999</v>
      </c>
      <c r="FV26" s="28">
        <v>1276.8</v>
      </c>
      <c r="FW26" s="49"/>
      <c r="FX26" s="22">
        <v>40</v>
      </c>
      <c r="FY26" s="23">
        <v>49</v>
      </c>
      <c r="FZ26" s="55">
        <v>51.64</v>
      </c>
      <c r="GA26" s="59">
        <v>0.56999999999999995</v>
      </c>
      <c r="GB26" s="24" t="s">
        <v>93</v>
      </c>
      <c r="GC26" s="24" t="str">
        <f t="shared" si="18"/>
        <v>A-12-40-49</v>
      </c>
      <c r="GD26" s="25">
        <v>99999</v>
      </c>
      <c r="GE26" s="25">
        <v>99999</v>
      </c>
      <c r="GF26" s="25">
        <v>99999</v>
      </c>
      <c r="GG26" s="25">
        <v>99999</v>
      </c>
      <c r="GH26" s="25">
        <v>99999</v>
      </c>
      <c r="GI26" s="25">
        <v>99999</v>
      </c>
      <c r="GJ26" s="25">
        <v>99999</v>
      </c>
      <c r="GK26" s="25">
        <v>99999</v>
      </c>
      <c r="GL26" s="25">
        <v>99999</v>
      </c>
      <c r="GM26" s="25">
        <v>99999</v>
      </c>
      <c r="GN26" s="25">
        <v>99999</v>
      </c>
      <c r="GO26" s="29">
        <v>100</v>
      </c>
      <c r="GP26" s="49"/>
      <c r="GQ26" s="22">
        <v>40</v>
      </c>
      <c r="GR26" s="23">
        <v>49</v>
      </c>
      <c r="GS26" s="41">
        <v>46</v>
      </c>
      <c r="GT26" s="43">
        <v>0</v>
      </c>
      <c r="GU26" s="24" t="s">
        <v>93</v>
      </c>
      <c r="GV26" s="24" t="str">
        <f t="shared" si="19"/>
        <v>A-12-40-49</v>
      </c>
      <c r="GW26" s="25">
        <v>199.36</v>
      </c>
      <c r="GX26" s="25">
        <v>299.04000000000002</v>
      </c>
      <c r="GY26" s="25">
        <v>398.72</v>
      </c>
      <c r="GZ26" s="25">
        <v>498.4</v>
      </c>
      <c r="HA26" s="25">
        <v>598.08000000000004</v>
      </c>
      <c r="HB26" s="25">
        <v>697.76</v>
      </c>
      <c r="HC26" s="25">
        <v>757.57</v>
      </c>
      <c r="HD26" s="25">
        <v>852.26</v>
      </c>
      <c r="HE26" s="25">
        <v>946.96</v>
      </c>
      <c r="HF26" s="25">
        <v>1041.6600000000001</v>
      </c>
      <c r="HG26" s="28">
        <v>1136.3499999999999</v>
      </c>
      <c r="HH26" s="29">
        <v>100</v>
      </c>
      <c r="HI26" s="119">
        <v>1231.05</v>
      </c>
      <c r="HJ26" s="119">
        <v>1325.74</v>
      </c>
      <c r="HK26" s="119">
        <v>1420.44</v>
      </c>
      <c r="HL26" s="119">
        <v>1515.14</v>
      </c>
      <c r="HM26" s="119">
        <v>1609.83</v>
      </c>
      <c r="HN26" s="119">
        <v>1704.53</v>
      </c>
      <c r="HO26" s="119">
        <v>1799.22</v>
      </c>
      <c r="HP26" s="119">
        <v>1893.92</v>
      </c>
      <c r="HQ26" s="119">
        <v>1988.62</v>
      </c>
      <c r="HR26" s="119">
        <v>2083.31</v>
      </c>
      <c r="HS26" s="119">
        <v>2178.0100000000002</v>
      </c>
      <c r="HT26" s="120">
        <v>2272.6999999999998</v>
      </c>
      <c r="HU26" s="49"/>
    </row>
    <row r="27" spans="1:229" ht="14.4">
      <c r="D27" s="22">
        <v>50</v>
      </c>
      <c r="E27" s="23">
        <v>54</v>
      </c>
      <c r="F27" s="41">
        <v>92</v>
      </c>
      <c r="G27" s="43">
        <v>1.77</v>
      </c>
      <c r="H27" s="24" t="s">
        <v>94</v>
      </c>
      <c r="I27" s="24" t="str">
        <f t="shared" si="10"/>
        <v>A-12-50-54</v>
      </c>
      <c r="J27" s="25">
        <v>187.54</v>
      </c>
      <c r="K27" s="25">
        <v>281.31</v>
      </c>
      <c r="L27" s="25">
        <v>375.08</v>
      </c>
      <c r="M27" s="25">
        <v>468.85</v>
      </c>
      <c r="N27" s="25">
        <v>562.62</v>
      </c>
      <c r="O27" s="25">
        <v>656.39</v>
      </c>
      <c r="P27" s="25">
        <v>713.36</v>
      </c>
      <c r="Q27" s="25">
        <v>802.53</v>
      </c>
      <c r="R27" s="25">
        <v>891.7</v>
      </c>
      <c r="S27" s="25">
        <v>980.87</v>
      </c>
      <c r="T27" s="28">
        <v>1070.04</v>
      </c>
      <c r="U27" s="29">
        <v>1.1499999999999999</v>
      </c>
      <c r="W27" s="22">
        <v>50</v>
      </c>
      <c r="X27" s="23">
        <v>54</v>
      </c>
      <c r="Y27" s="55">
        <v>83</v>
      </c>
      <c r="Z27" s="43">
        <v>1.61</v>
      </c>
      <c r="AA27" s="24" t="s">
        <v>94</v>
      </c>
      <c r="AB27" s="24" t="str">
        <f t="shared" si="11"/>
        <v>A-12-50-54</v>
      </c>
      <c r="AC27" s="25">
        <v>169.22</v>
      </c>
      <c r="AD27" s="25">
        <v>253.83</v>
      </c>
      <c r="AE27" s="25">
        <v>338.44</v>
      </c>
      <c r="AF27" s="25">
        <v>423.05</v>
      </c>
      <c r="AG27" s="25">
        <v>507.66</v>
      </c>
      <c r="AH27" s="25">
        <v>592.27</v>
      </c>
      <c r="AI27" s="25">
        <v>643.67999999999995</v>
      </c>
      <c r="AJ27" s="25">
        <v>724.14</v>
      </c>
      <c r="AK27" s="25">
        <v>804.6</v>
      </c>
      <c r="AL27" s="25">
        <v>885.06</v>
      </c>
      <c r="AM27" s="28">
        <v>965.52</v>
      </c>
      <c r="AN27" s="29">
        <v>1.1499999999999999</v>
      </c>
      <c r="AP27" s="22">
        <v>50</v>
      </c>
      <c r="AQ27" s="23">
        <v>54</v>
      </c>
      <c r="AR27" s="41">
        <v>76</v>
      </c>
      <c r="AS27" s="43">
        <v>1.47</v>
      </c>
      <c r="AT27" s="24" t="s">
        <v>94</v>
      </c>
      <c r="AU27" s="24" t="str">
        <f t="shared" si="12"/>
        <v>A-12-50-54</v>
      </c>
      <c r="AV27" s="25">
        <v>154.94</v>
      </c>
      <c r="AW27" s="25">
        <v>232.41</v>
      </c>
      <c r="AX27" s="25">
        <v>309.88</v>
      </c>
      <c r="AY27" s="25">
        <v>387.35</v>
      </c>
      <c r="AZ27" s="25">
        <v>464.82</v>
      </c>
      <c r="BA27" s="25">
        <v>542.29</v>
      </c>
      <c r="BB27" s="25">
        <v>589.36</v>
      </c>
      <c r="BC27" s="25">
        <v>663.03</v>
      </c>
      <c r="BD27" s="25">
        <v>736.7</v>
      </c>
      <c r="BE27" s="25">
        <v>810.37</v>
      </c>
      <c r="BF27" s="28">
        <v>884.04</v>
      </c>
      <c r="BG27" s="29">
        <v>1.1499999999999999</v>
      </c>
      <c r="BI27" s="22">
        <v>50</v>
      </c>
      <c r="BJ27" s="23">
        <v>54</v>
      </c>
      <c r="BK27" s="41">
        <v>70</v>
      </c>
      <c r="BL27" s="43">
        <v>1.36</v>
      </c>
      <c r="BM27" s="24" t="s">
        <v>94</v>
      </c>
      <c r="BN27" s="24" t="str">
        <f t="shared" si="13"/>
        <v>A-12-50-54</v>
      </c>
      <c r="BO27" s="25">
        <v>142.72</v>
      </c>
      <c r="BP27" s="25">
        <v>214.08</v>
      </c>
      <c r="BQ27" s="25">
        <v>285.44</v>
      </c>
      <c r="BR27" s="25">
        <v>356.8</v>
      </c>
      <c r="BS27" s="25">
        <v>428.16</v>
      </c>
      <c r="BT27" s="25">
        <v>499.52</v>
      </c>
      <c r="BU27" s="25">
        <v>542.88</v>
      </c>
      <c r="BV27" s="25">
        <v>610.74</v>
      </c>
      <c r="BW27" s="25">
        <v>678.6</v>
      </c>
      <c r="BX27" s="25">
        <v>746.46</v>
      </c>
      <c r="BY27" s="28">
        <v>814.32</v>
      </c>
      <c r="BZ27" s="29">
        <v>1.1499999999999999</v>
      </c>
      <c r="CB27" s="22">
        <v>50</v>
      </c>
      <c r="CC27" s="23">
        <v>54</v>
      </c>
      <c r="CD27" s="41">
        <v>76</v>
      </c>
      <c r="CE27" s="43">
        <v>0</v>
      </c>
      <c r="CF27" s="24" t="s">
        <v>94</v>
      </c>
      <c r="CG27" s="24" t="str">
        <f t="shared" si="14"/>
        <v>A-12-50-54</v>
      </c>
      <c r="CH27" s="25">
        <v>152</v>
      </c>
      <c r="CI27" s="25">
        <v>228</v>
      </c>
      <c r="CJ27" s="25">
        <v>304</v>
      </c>
      <c r="CK27" s="25">
        <v>380</v>
      </c>
      <c r="CL27" s="25">
        <v>456</v>
      </c>
      <c r="CM27" s="25">
        <v>532</v>
      </c>
      <c r="CN27" s="25">
        <v>577.6</v>
      </c>
      <c r="CO27" s="25">
        <v>649.79999999999995</v>
      </c>
      <c r="CP27" s="25">
        <v>722</v>
      </c>
      <c r="CQ27" s="25">
        <v>794.2</v>
      </c>
      <c r="CR27" s="28">
        <v>866.4</v>
      </c>
      <c r="CS27" s="29">
        <v>1.1499999999999999</v>
      </c>
      <c r="CT27" s="25">
        <v>938.6</v>
      </c>
      <c r="CU27" s="25">
        <v>1010.8</v>
      </c>
      <c r="CV27" s="25">
        <v>1083</v>
      </c>
      <c r="CW27" s="25">
        <v>1155.2</v>
      </c>
      <c r="CX27" s="25">
        <v>1227.4000000000001</v>
      </c>
      <c r="CY27" s="25">
        <v>1299.5999999999999</v>
      </c>
      <c r="CZ27" s="25">
        <v>1371.8</v>
      </c>
      <c r="DA27" s="25">
        <v>1444</v>
      </c>
      <c r="DB27" s="25">
        <v>1516.2</v>
      </c>
      <c r="DC27" s="25">
        <v>1588.4</v>
      </c>
      <c r="DD27" s="25">
        <v>1660.6</v>
      </c>
      <c r="DE27" s="28">
        <v>1732.8</v>
      </c>
      <c r="DG27" s="22">
        <v>50</v>
      </c>
      <c r="DH27" s="23">
        <v>54</v>
      </c>
      <c r="DI27" s="55">
        <v>84.04</v>
      </c>
      <c r="DJ27" s="59">
        <v>1.63</v>
      </c>
      <c r="DK27" s="24" t="s">
        <v>94</v>
      </c>
      <c r="DL27" s="24" t="str">
        <f t="shared" si="15"/>
        <v>A-12-50-54</v>
      </c>
      <c r="DM27" s="25">
        <v>171.34</v>
      </c>
      <c r="DN27" s="25">
        <v>257.01</v>
      </c>
      <c r="DO27" s="25">
        <v>342.68</v>
      </c>
      <c r="DP27" s="25">
        <v>428.35</v>
      </c>
      <c r="DQ27" s="25">
        <v>514.02</v>
      </c>
      <c r="DR27" s="25">
        <v>599.69000000000005</v>
      </c>
      <c r="DS27" s="25">
        <v>651.76</v>
      </c>
      <c r="DT27" s="25">
        <v>733.23</v>
      </c>
      <c r="DU27" s="25">
        <v>814.7</v>
      </c>
      <c r="DV27" s="25">
        <v>896.17</v>
      </c>
      <c r="DW27" s="28">
        <v>977.64</v>
      </c>
      <c r="DX27" s="29">
        <v>1.1499999999999999</v>
      </c>
      <c r="DY27" s="49"/>
      <c r="DZ27" s="22">
        <v>50</v>
      </c>
      <c r="EA27" s="23">
        <v>54</v>
      </c>
      <c r="EB27" s="55">
        <v>84.04</v>
      </c>
      <c r="EC27" s="59">
        <v>1.63</v>
      </c>
      <c r="ED27" s="24" t="s">
        <v>94</v>
      </c>
      <c r="EE27" s="24" t="str">
        <f t="shared" si="16"/>
        <v>A-12-50-54</v>
      </c>
      <c r="EF27" s="25">
        <v>144.86000000000001</v>
      </c>
      <c r="EG27" s="25">
        <v>217.29</v>
      </c>
      <c r="EH27" s="25">
        <v>289.72000000000003</v>
      </c>
      <c r="EI27" s="25">
        <v>362.15</v>
      </c>
      <c r="EJ27" s="25">
        <v>434.58</v>
      </c>
      <c r="EK27" s="25">
        <v>507.01</v>
      </c>
      <c r="EL27" s="25">
        <v>551.04</v>
      </c>
      <c r="EM27" s="25">
        <v>619.91999999999996</v>
      </c>
      <c r="EN27" s="25">
        <v>688.8</v>
      </c>
      <c r="EO27" s="25">
        <v>757.68</v>
      </c>
      <c r="EP27" s="28">
        <v>826.56</v>
      </c>
      <c r="EQ27" s="29">
        <v>1.1499999999999999</v>
      </c>
      <c r="ER27" s="49"/>
      <c r="ES27" s="22">
        <v>50</v>
      </c>
      <c r="ET27" s="23">
        <v>54</v>
      </c>
      <c r="EU27" s="41">
        <v>76</v>
      </c>
      <c r="EV27" s="43">
        <v>0</v>
      </c>
      <c r="EW27" s="24" t="s">
        <v>94</v>
      </c>
      <c r="EX27" s="24" t="str">
        <f t="shared" si="17"/>
        <v>A-12-50-54</v>
      </c>
      <c r="EY27" s="25">
        <v>184</v>
      </c>
      <c r="EZ27" s="25">
        <v>276</v>
      </c>
      <c r="FA27" s="25">
        <v>368</v>
      </c>
      <c r="FB27" s="25">
        <v>460</v>
      </c>
      <c r="FC27" s="25">
        <v>552</v>
      </c>
      <c r="FD27" s="25">
        <v>644</v>
      </c>
      <c r="FE27" s="25">
        <v>699.2</v>
      </c>
      <c r="FF27" s="25">
        <v>786.6</v>
      </c>
      <c r="FG27" s="25">
        <v>874</v>
      </c>
      <c r="FH27" s="25">
        <v>961.4</v>
      </c>
      <c r="FI27" s="28">
        <v>1048.8</v>
      </c>
      <c r="FJ27" s="29">
        <v>1.1499999999999999</v>
      </c>
      <c r="FK27" s="25">
        <v>1136.2</v>
      </c>
      <c r="FL27" s="25">
        <v>1223.5999999999999</v>
      </c>
      <c r="FM27" s="25">
        <v>1311</v>
      </c>
      <c r="FN27" s="25">
        <v>1398.4</v>
      </c>
      <c r="FO27" s="25">
        <v>1485.8</v>
      </c>
      <c r="FP27" s="25">
        <v>1573.2</v>
      </c>
      <c r="FQ27" s="25">
        <v>1660.6</v>
      </c>
      <c r="FR27" s="25">
        <v>1748</v>
      </c>
      <c r="FS27" s="25">
        <v>1835.4</v>
      </c>
      <c r="FT27" s="25">
        <v>1922.8</v>
      </c>
      <c r="FU27" s="25">
        <v>2010.2</v>
      </c>
      <c r="FV27" s="28">
        <v>2097.6</v>
      </c>
      <c r="FW27" s="49"/>
      <c r="FX27" s="22">
        <v>50</v>
      </c>
      <c r="FY27" s="23">
        <v>54</v>
      </c>
      <c r="FZ27" s="55">
        <v>84.04</v>
      </c>
      <c r="GA27" s="59">
        <v>1.63</v>
      </c>
      <c r="GB27" s="24" t="s">
        <v>94</v>
      </c>
      <c r="GC27" s="24" t="str">
        <f t="shared" si="18"/>
        <v>A-12-50-54</v>
      </c>
      <c r="GD27" s="25">
        <v>99999</v>
      </c>
      <c r="GE27" s="25">
        <v>99999</v>
      </c>
      <c r="GF27" s="25">
        <v>99999</v>
      </c>
      <c r="GG27" s="25">
        <v>99999</v>
      </c>
      <c r="GH27" s="25">
        <v>99999</v>
      </c>
      <c r="GI27" s="25">
        <v>99999</v>
      </c>
      <c r="GJ27" s="25">
        <v>99999</v>
      </c>
      <c r="GK27" s="25">
        <v>99999</v>
      </c>
      <c r="GL27" s="25">
        <v>99999</v>
      </c>
      <c r="GM27" s="25">
        <v>99999</v>
      </c>
      <c r="GN27" s="25">
        <v>99999</v>
      </c>
      <c r="GO27" s="29">
        <v>100</v>
      </c>
      <c r="GP27" s="49"/>
      <c r="GQ27" s="22">
        <v>50</v>
      </c>
      <c r="GR27" s="23">
        <v>54</v>
      </c>
      <c r="GS27" s="41">
        <v>76</v>
      </c>
      <c r="GT27" s="43">
        <v>0</v>
      </c>
      <c r="GU27" s="24" t="s">
        <v>94</v>
      </c>
      <c r="GV27" s="24" t="str">
        <f t="shared" si="19"/>
        <v>A-12-50-54</v>
      </c>
      <c r="GW27" s="25">
        <v>287.16000000000003</v>
      </c>
      <c r="GX27" s="25">
        <v>430.74</v>
      </c>
      <c r="GY27" s="25">
        <v>574.32000000000005</v>
      </c>
      <c r="GZ27" s="25">
        <v>717.9</v>
      </c>
      <c r="HA27" s="25">
        <v>861.48</v>
      </c>
      <c r="HB27" s="25">
        <v>1005.06</v>
      </c>
      <c r="HC27" s="25">
        <v>1091.21</v>
      </c>
      <c r="HD27" s="25">
        <v>1227.6099999999999</v>
      </c>
      <c r="HE27" s="25">
        <v>1364.01</v>
      </c>
      <c r="HF27" s="25">
        <v>1500.41</v>
      </c>
      <c r="HG27" s="28">
        <v>1636.81</v>
      </c>
      <c r="HH27" s="29">
        <v>100</v>
      </c>
      <c r="HI27" s="119">
        <v>1773.21</v>
      </c>
      <c r="HJ27" s="119">
        <v>1909.61</v>
      </c>
      <c r="HK27" s="119">
        <v>2046.02</v>
      </c>
      <c r="HL27" s="119">
        <v>2182.42</v>
      </c>
      <c r="HM27" s="119">
        <v>2318.8200000000002</v>
      </c>
      <c r="HN27" s="119">
        <v>2455.2199999999998</v>
      </c>
      <c r="HO27" s="119">
        <v>2591.62</v>
      </c>
      <c r="HP27" s="119">
        <v>2728.02</v>
      </c>
      <c r="HQ27" s="119">
        <v>2864.42</v>
      </c>
      <c r="HR27" s="119">
        <v>3000.82</v>
      </c>
      <c r="HS27" s="119">
        <v>3137.22</v>
      </c>
      <c r="HT27" s="120">
        <v>3273.62</v>
      </c>
      <c r="HU27" s="49"/>
    </row>
    <row r="28" spans="1:229" ht="14.4">
      <c r="A28" t="s">
        <v>156</v>
      </c>
      <c r="B28" t="e">
        <f>VLOOKUP(B25,TEST1,MATCH(B24,I7:U7,0),FALSE)</f>
        <v>#N/A</v>
      </c>
      <c r="D28" s="22">
        <v>55</v>
      </c>
      <c r="E28" s="23">
        <v>59</v>
      </c>
      <c r="F28" s="41">
        <v>125</v>
      </c>
      <c r="G28" s="43">
        <v>3.6</v>
      </c>
      <c r="H28" s="24" t="s">
        <v>95</v>
      </c>
      <c r="I28" s="24" t="str">
        <f t="shared" si="10"/>
        <v>A-12-55-59</v>
      </c>
      <c r="J28" s="25">
        <v>257.2</v>
      </c>
      <c r="K28" s="25">
        <v>385.8</v>
      </c>
      <c r="L28" s="25">
        <v>514.4</v>
      </c>
      <c r="M28" s="25">
        <v>643</v>
      </c>
      <c r="N28" s="25">
        <v>771.6</v>
      </c>
      <c r="O28" s="25">
        <v>900.2</v>
      </c>
      <c r="P28" s="25">
        <v>978.8</v>
      </c>
      <c r="Q28" s="25">
        <v>1101.1500000000001</v>
      </c>
      <c r="R28" s="25">
        <v>1223.5</v>
      </c>
      <c r="S28" s="25">
        <v>1345.85</v>
      </c>
      <c r="T28" s="28">
        <v>1468.2</v>
      </c>
      <c r="U28" s="29">
        <v>1.2</v>
      </c>
      <c r="W28" s="22">
        <v>55</v>
      </c>
      <c r="X28" s="23">
        <v>59</v>
      </c>
      <c r="Y28" s="55">
        <v>113</v>
      </c>
      <c r="Z28" s="43">
        <v>3.26</v>
      </c>
      <c r="AA28" s="24" t="s">
        <v>95</v>
      </c>
      <c r="AB28" s="24" t="str">
        <f t="shared" si="11"/>
        <v>A-12-55-59</v>
      </c>
      <c r="AC28" s="25">
        <v>232.52</v>
      </c>
      <c r="AD28" s="25">
        <v>348.78</v>
      </c>
      <c r="AE28" s="25">
        <v>465.04</v>
      </c>
      <c r="AF28" s="25">
        <v>581.29999999999995</v>
      </c>
      <c r="AG28" s="25">
        <v>697.56</v>
      </c>
      <c r="AH28" s="25">
        <v>813.82</v>
      </c>
      <c r="AI28" s="25">
        <v>884.88</v>
      </c>
      <c r="AJ28" s="25">
        <v>995.49</v>
      </c>
      <c r="AK28" s="25">
        <v>1106.0999999999999</v>
      </c>
      <c r="AL28" s="25">
        <v>1216.71</v>
      </c>
      <c r="AM28" s="28">
        <v>1327.32</v>
      </c>
      <c r="AN28" s="29">
        <v>1.2</v>
      </c>
      <c r="AP28" s="22">
        <v>55</v>
      </c>
      <c r="AQ28" s="23">
        <v>59</v>
      </c>
      <c r="AR28" s="41">
        <v>104</v>
      </c>
      <c r="AS28" s="43">
        <v>3</v>
      </c>
      <c r="AT28" s="24" t="s">
        <v>95</v>
      </c>
      <c r="AU28" s="24" t="str">
        <f t="shared" si="12"/>
        <v>A-12-55-59</v>
      </c>
      <c r="AV28" s="25">
        <v>214</v>
      </c>
      <c r="AW28" s="25">
        <v>321</v>
      </c>
      <c r="AX28" s="25">
        <v>428</v>
      </c>
      <c r="AY28" s="25">
        <v>535</v>
      </c>
      <c r="AZ28" s="25">
        <v>642</v>
      </c>
      <c r="BA28" s="25">
        <v>749</v>
      </c>
      <c r="BB28" s="25">
        <v>814.4</v>
      </c>
      <c r="BC28" s="25">
        <v>916.2</v>
      </c>
      <c r="BD28" s="25">
        <v>1018</v>
      </c>
      <c r="BE28" s="25">
        <v>1119.8</v>
      </c>
      <c r="BF28" s="28">
        <v>1221.5999999999999</v>
      </c>
      <c r="BG28" s="29">
        <v>1.2</v>
      </c>
      <c r="BI28" s="22">
        <v>55</v>
      </c>
      <c r="BJ28" s="23">
        <v>59</v>
      </c>
      <c r="BK28" s="41">
        <v>96</v>
      </c>
      <c r="BL28" s="43">
        <v>2.76</v>
      </c>
      <c r="BM28" s="24" t="s">
        <v>95</v>
      </c>
      <c r="BN28" s="24" t="str">
        <f t="shared" si="13"/>
        <v>A-12-55-59</v>
      </c>
      <c r="BO28" s="25">
        <v>197.52</v>
      </c>
      <c r="BP28" s="25">
        <v>296.27999999999997</v>
      </c>
      <c r="BQ28" s="25">
        <v>395.04</v>
      </c>
      <c r="BR28" s="25">
        <v>493.8</v>
      </c>
      <c r="BS28" s="25">
        <v>592.55999999999995</v>
      </c>
      <c r="BT28" s="25">
        <v>691.32</v>
      </c>
      <c r="BU28" s="25">
        <v>751.68</v>
      </c>
      <c r="BV28" s="25">
        <v>845.64</v>
      </c>
      <c r="BW28" s="25">
        <v>939.6</v>
      </c>
      <c r="BX28" s="25">
        <v>1033.56</v>
      </c>
      <c r="BY28" s="28">
        <v>1127.52</v>
      </c>
      <c r="BZ28" s="29">
        <v>1.2</v>
      </c>
      <c r="CB28" s="22">
        <v>55</v>
      </c>
      <c r="CC28" s="23">
        <v>59</v>
      </c>
      <c r="CD28" s="41">
        <v>104</v>
      </c>
      <c r="CE28" s="43">
        <v>0</v>
      </c>
      <c r="CF28" s="24" t="s">
        <v>95</v>
      </c>
      <c r="CG28" s="24" t="str">
        <f t="shared" si="14"/>
        <v>A-12-55-59</v>
      </c>
      <c r="CH28" s="25">
        <v>208</v>
      </c>
      <c r="CI28" s="25">
        <v>312</v>
      </c>
      <c r="CJ28" s="25">
        <v>416</v>
      </c>
      <c r="CK28" s="25">
        <v>520</v>
      </c>
      <c r="CL28" s="25">
        <v>624</v>
      </c>
      <c r="CM28" s="25">
        <v>728</v>
      </c>
      <c r="CN28" s="25">
        <v>790.4</v>
      </c>
      <c r="CO28" s="25">
        <v>889.2</v>
      </c>
      <c r="CP28" s="25">
        <v>988</v>
      </c>
      <c r="CQ28" s="25">
        <v>1086.8</v>
      </c>
      <c r="CR28" s="28">
        <v>1185.5999999999999</v>
      </c>
      <c r="CS28" s="29">
        <v>1.2</v>
      </c>
      <c r="CT28" s="25">
        <v>1284.4000000000001</v>
      </c>
      <c r="CU28" s="25">
        <v>1383.2</v>
      </c>
      <c r="CV28" s="25">
        <v>1482</v>
      </c>
      <c r="CW28" s="25">
        <v>1580.8</v>
      </c>
      <c r="CX28" s="25">
        <v>1679.6</v>
      </c>
      <c r="CY28" s="25">
        <v>1778.4</v>
      </c>
      <c r="CZ28" s="25">
        <v>1877.2</v>
      </c>
      <c r="DA28" s="25">
        <v>1976</v>
      </c>
      <c r="DB28" s="25">
        <v>2074.8000000000002</v>
      </c>
      <c r="DC28" s="25">
        <v>2173.6</v>
      </c>
      <c r="DD28" s="25">
        <v>2272.4</v>
      </c>
      <c r="DE28" s="28">
        <v>2371.1999999999998</v>
      </c>
      <c r="DG28" s="22">
        <v>55</v>
      </c>
      <c r="DH28" s="23">
        <v>59</v>
      </c>
      <c r="DI28" s="55">
        <v>114.41</v>
      </c>
      <c r="DJ28" s="59">
        <v>3.3</v>
      </c>
      <c r="DK28" s="24" t="s">
        <v>95</v>
      </c>
      <c r="DL28" s="24" t="str">
        <f t="shared" si="15"/>
        <v>A-12-55-59</v>
      </c>
      <c r="DM28" s="25">
        <v>235.42</v>
      </c>
      <c r="DN28" s="25">
        <v>353.13</v>
      </c>
      <c r="DO28" s="25">
        <v>470.84</v>
      </c>
      <c r="DP28" s="25">
        <v>588.54999999999995</v>
      </c>
      <c r="DQ28" s="25">
        <v>706.26</v>
      </c>
      <c r="DR28" s="25">
        <v>823.97</v>
      </c>
      <c r="DS28" s="25">
        <v>895.92</v>
      </c>
      <c r="DT28" s="25">
        <v>1007.91</v>
      </c>
      <c r="DU28" s="25">
        <v>1119.9000000000001</v>
      </c>
      <c r="DV28" s="25">
        <v>1231.8900000000001</v>
      </c>
      <c r="DW28" s="28">
        <v>1343.88</v>
      </c>
      <c r="DX28" s="29">
        <v>1.2</v>
      </c>
      <c r="DY28" s="49"/>
      <c r="DZ28" s="22">
        <v>55</v>
      </c>
      <c r="EA28" s="23">
        <v>59</v>
      </c>
      <c r="EB28" s="55">
        <v>114.41</v>
      </c>
      <c r="EC28" s="59">
        <v>3.3</v>
      </c>
      <c r="ED28" s="24" t="s">
        <v>95</v>
      </c>
      <c r="EE28" s="24" t="str">
        <f t="shared" si="16"/>
        <v>A-12-55-59</v>
      </c>
      <c r="EF28" s="25">
        <v>200.48</v>
      </c>
      <c r="EG28" s="25">
        <v>300.72000000000003</v>
      </c>
      <c r="EH28" s="25">
        <v>400.96</v>
      </c>
      <c r="EI28" s="25">
        <v>501.2</v>
      </c>
      <c r="EJ28" s="25">
        <v>601.44000000000005</v>
      </c>
      <c r="EK28" s="25">
        <v>701.68</v>
      </c>
      <c r="EL28" s="25">
        <v>762.96</v>
      </c>
      <c r="EM28" s="25">
        <v>858.33</v>
      </c>
      <c r="EN28" s="25">
        <v>953.7</v>
      </c>
      <c r="EO28" s="25">
        <v>1049.07</v>
      </c>
      <c r="EP28" s="28">
        <v>1144.44</v>
      </c>
      <c r="EQ28" s="29">
        <v>1.2</v>
      </c>
      <c r="ER28" s="49"/>
      <c r="ES28" s="22">
        <v>55</v>
      </c>
      <c r="ET28" s="23">
        <v>59</v>
      </c>
      <c r="EU28" s="41">
        <v>104</v>
      </c>
      <c r="EV28" s="43">
        <v>0</v>
      </c>
      <c r="EW28" s="24" t="s">
        <v>95</v>
      </c>
      <c r="EX28" s="24" t="str">
        <f t="shared" si="17"/>
        <v>A-12-55-59</v>
      </c>
      <c r="EY28" s="25">
        <v>250</v>
      </c>
      <c r="EZ28" s="25">
        <v>375</v>
      </c>
      <c r="FA28" s="25">
        <v>500</v>
      </c>
      <c r="FB28" s="25">
        <v>625</v>
      </c>
      <c r="FC28" s="25">
        <v>750</v>
      </c>
      <c r="FD28" s="25">
        <v>875</v>
      </c>
      <c r="FE28" s="25">
        <v>950</v>
      </c>
      <c r="FF28" s="25">
        <v>1068.75</v>
      </c>
      <c r="FG28" s="25">
        <v>1187.5</v>
      </c>
      <c r="FH28" s="25">
        <v>1306.25</v>
      </c>
      <c r="FI28" s="28">
        <v>1425</v>
      </c>
      <c r="FJ28" s="29">
        <v>1.2</v>
      </c>
      <c r="FK28" s="25">
        <v>1543.75</v>
      </c>
      <c r="FL28" s="25">
        <v>1662.5</v>
      </c>
      <c r="FM28" s="25">
        <v>1781.25</v>
      </c>
      <c r="FN28" s="25">
        <v>1900</v>
      </c>
      <c r="FO28" s="25">
        <v>2018.75</v>
      </c>
      <c r="FP28" s="25">
        <v>2137.5</v>
      </c>
      <c r="FQ28" s="25">
        <v>2256.25</v>
      </c>
      <c r="FR28" s="25">
        <v>2375</v>
      </c>
      <c r="FS28" s="25">
        <v>2493.75</v>
      </c>
      <c r="FT28" s="25">
        <v>2612.5</v>
      </c>
      <c r="FU28" s="25">
        <v>2731.25</v>
      </c>
      <c r="FV28" s="28">
        <v>2850</v>
      </c>
      <c r="FW28" s="49"/>
      <c r="FX28" s="22">
        <v>55</v>
      </c>
      <c r="FY28" s="23">
        <v>59</v>
      </c>
      <c r="FZ28" s="55">
        <v>114.41</v>
      </c>
      <c r="GA28" s="59">
        <v>3.3</v>
      </c>
      <c r="GB28" s="24" t="s">
        <v>95</v>
      </c>
      <c r="GC28" s="24" t="str">
        <f t="shared" si="18"/>
        <v>A-12-55-59</v>
      </c>
      <c r="GD28" s="25">
        <v>99999</v>
      </c>
      <c r="GE28" s="25">
        <v>99999</v>
      </c>
      <c r="GF28" s="25">
        <v>99999</v>
      </c>
      <c r="GG28" s="25">
        <v>99999</v>
      </c>
      <c r="GH28" s="25">
        <v>99999</v>
      </c>
      <c r="GI28" s="25">
        <v>99999</v>
      </c>
      <c r="GJ28" s="25">
        <v>99999</v>
      </c>
      <c r="GK28" s="25">
        <v>99999</v>
      </c>
      <c r="GL28" s="25">
        <v>99999</v>
      </c>
      <c r="GM28" s="25">
        <v>99999</v>
      </c>
      <c r="GN28" s="25">
        <v>99999</v>
      </c>
      <c r="GO28" s="29">
        <v>100</v>
      </c>
      <c r="GP28" s="49"/>
      <c r="GQ28" s="22">
        <v>55</v>
      </c>
      <c r="GR28" s="23">
        <v>59</v>
      </c>
      <c r="GS28" s="41">
        <v>104</v>
      </c>
      <c r="GT28" s="43">
        <v>0</v>
      </c>
      <c r="GU28" s="24" t="s">
        <v>95</v>
      </c>
      <c r="GV28" s="24" t="str">
        <f t="shared" si="19"/>
        <v>A-12-55-59</v>
      </c>
      <c r="GW28" s="25">
        <v>354.2</v>
      </c>
      <c r="GX28" s="25">
        <v>531.29999999999995</v>
      </c>
      <c r="GY28" s="25">
        <v>708.4</v>
      </c>
      <c r="GZ28" s="25">
        <v>885.5</v>
      </c>
      <c r="HA28" s="25">
        <v>1062.5999999999999</v>
      </c>
      <c r="HB28" s="25">
        <v>1239.7</v>
      </c>
      <c r="HC28" s="25">
        <v>1345.96</v>
      </c>
      <c r="HD28" s="25">
        <v>1514.21</v>
      </c>
      <c r="HE28" s="25">
        <v>1682.45</v>
      </c>
      <c r="HF28" s="25">
        <v>1850.7</v>
      </c>
      <c r="HG28" s="28">
        <v>2018.94</v>
      </c>
      <c r="HH28" s="29">
        <v>100</v>
      </c>
      <c r="HI28" s="119">
        <v>2187.19</v>
      </c>
      <c r="HJ28" s="119">
        <v>2355.4299999999998</v>
      </c>
      <c r="HK28" s="119">
        <v>2523.6799999999998</v>
      </c>
      <c r="HL28" s="119">
        <v>2691.92</v>
      </c>
      <c r="HM28" s="119">
        <v>2860.17</v>
      </c>
      <c r="HN28" s="119">
        <v>3028.41</v>
      </c>
      <c r="HO28" s="119">
        <v>3196.66</v>
      </c>
      <c r="HP28" s="119">
        <v>3364.9</v>
      </c>
      <c r="HQ28" s="119">
        <v>3533.15</v>
      </c>
      <c r="HR28" s="119">
        <v>3701.39</v>
      </c>
      <c r="HS28" s="119">
        <v>3869.64</v>
      </c>
      <c r="HT28" s="120">
        <v>4037.88</v>
      </c>
      <c r="HU28" s="49"/>
    </row>
    <row r="29" spans="1:229" ht="14.4">
      <c r="D29" s="22">
        <v>60</v>
      </c>
      <c r="E29" s="23">
        <v>64</v>
      </c>
      <c r="F29" s="41">
        <v>164</v>
      </c>
      <c r="G29" s="43">
        <v>6.55</v>
      </c>
      <c r="H29" s="24" t="s">
        <v>96</v>
      </c>
      <c r="I29" s="24" t="str">
        <f t="shared" si="10"/>
        <v>A-12-60-64</v>
      </c>
      <c r="J29" s="25">
        <v>341.1</v>
      </c>
      <c r="K29" s="25">
        <v>511.65</v>
      </c>
      <c r="L29" s="25">
        <v>682.2</v>
      </c>
      <c r="M29" s="25">
        <v>852.75</v>
      </c>
      <c r="N29" s="25">
        <v>1023.3</v>
      </c>
      <c r="O29" s="25">
        <v>1193.8499999999999</v>
      </c>
      <c r="P29" s="25">
        <v>1298.8</v>
      </c>
      <c r="Q29" s="25">
        <v>1461.15</v>
      </c>
      <c r="R29" s="25">
        <v>1623.5</v>
      </c>
      <c r="S29" s="25">
        <v>1785.85</v>
      </c>
      <c r="T29" s="28">
        <v>1948.2</v>
      </c>
      <c r="U29" s="29">
        <v>1.25</v>
      </c>
      <c r="W29" s="22">
        <v>60</v>
      </c>
      <c r="X29" s="23">
        <v>64</v>
      </c>
      <c r="Y29" s="55">
        <v>149</v>
      </c>
      <c r="Z29" s="43">
        <v>5.94</v>
      </c>
      <c r="AA29" s="24" t="s">
        <v>96</v>
      </c>
      <c r="AB29" s="24" t="str">
        <f t="shared" si="11"/>
        <v>A-12-60-64</v>
      </c>
      <c r="AC29" s="25">
        <v>309.88</v>
      </c>
      <c r="AD29" s="25">
        <v>464.82</v>
      </c>
      <c r="AE29" s="25">
        <v>619.76</v>
      </c>
      <c r="AF29" s="25">
        <v>774.7</v>
      </c>
      <c r="AG29" s="25">
        <v>929.64</v>
      </c>
      <c r="AH29" s="25">
        <v>1084.58</v>
      </c>
      <c r="AI29" s="25">
        <v>1179.92</v>
      </c>
      <c r="AJ29" s="25">
        <v>1327.41</v>
      </c>
      <c r="AK29" s="25">
        <v>1474.9</v>
      </c>
      <c r="AL29" s="25">
        <v>1622.39</v>
      </c>
      <c r="AM29" s="28">
        <v>1769.88</v>
      </c>
      <c r="AN29" s="29">
        <v>1.25</v>
      </c>
      <c r="AP29" s="22">
        <v>60</v>
      </c>
      <c r="AQ29" s="23">
        <v>64</v>
      </c>
      <c r="AR29" s="41">
        <v>136</v>
      </c>
      <c r="AS29" s="43">
        <v>5.44</v>
      </c>
      <c r="AT29" s="24" t="s">
        <v>96</v>
      </c>
      <c r="AU29" s="24" t="str">
        <f t="shared" si="12"/>
        <v>A-12-60-64</v>
      </c>
      <c r="AV29" s="25">
        <v>282.88</v>
      </c>
      <c r="AW29" s="25">
        <v>424.32</v>
      </c>
      <c r="AX29" s="25">
        <v>565.76</v>
      </c>
      <c r="AY29" s="25">
        <v>707.2</v>
      </c>
      <c r="AZ29" s="25">
        <v>848.64</v>
      </c>
      <c r="BA29" s="25">
        <v>990.08</v>
      </c>
      <c r="BB29" s="25">
        <v>1077.1199999999999</v>
      </c>
      <c r="BC29" s="25">
        <v>1211.76</v>
      </c>
      <c r="BD29" s="25">
        <v>1346.4</v>
      </c>
      <c r="BE29" s="25">
        <v>1481.04</v>
      </c>
      <c r="BF29" s="28">
        <v>1615.68</v>
      </c>
      <c r="BG29" s="29">
        <v>1.25</v>
      </c>
      <c r="BI29" s="22">
        <v>60</v>
      </c>
      <c r="BJ29" s="23">
        <v>64</v>
      </c>
      <c r="BK29" s="41">
        <v>126</v>
      </c>
      <c r="BL29" s="43">
        <v>5.0199999999999996</v>
      </c>
      <c r="BM29" s="24" t="s">
        <v>96</v>
      </c>
      <c r="BN29" s="24" t="str">
        <f t="shared" si="13"/>
        <v>A-12-60-64</v>
      </c>
      <c r="BO29" s="25">
        <v>262.04000000000002</v>
      </c>
      <c r="BP29" s="25">
        <v>393.06</v>
      </c>
      <c r="BQ29" s="25">
        <v>524.08000000000004</v>
      </c>
      <c r="BR29" s="25">
        <v>655.1</v>
      </c>
      <c r="BS29" s="25">
        <v>786.12</v>
      </c>
      <c r="BT29" s="25">
        <v>917.14</v>
      </c>
      <c r="BU29" s="25">
        <v>997.76</v>
      </c>
      <c r="BV29" s="25">
        <v>1122.48</v>
      </c>
      <c r="BW29" s="25">
        <v>1247.2</v>
      </c>
      <c r="BX29" s="25">
        <v>1371.92</v>
      </c>
      <c r="BY29" s="28">
        <v>1496.64</v>
      </c>
      <c r="BZ29" s="29">
        <v>1.22</v>
      </c>
      <c r="CB29" s="22">
        <v>60</v>
      </c>
      <c r="CC29" s="23">
        <v>64</v>
      </c>
      <c r="CD29" s="41">
        <v>136</v>
      </c>
      <c r="CE29" s="43">
        <v>0</v>
      </c>
      <c r="CF29" s="24" t="s">
        <v>96</v>
      </c>
      <c r="CG29" s="24" t="str">
        <f t="shared" si="14"/>
        <v>A-12-60-64</v>
      </c>
      <c r="CH29" s="25">
        <v>272</v>
      </c>
      <c r="CI29" s="25">
        <v>408</v>
      </c>
      <c r="CJ29" s="25">
        <v>544</v>
      </c>
      <c r="CK29" s="25">
        <v>680</v>
      </c>
      <c r="CL29" s="25">
        <v>816</v>
      </c>
      <c r="CM29" s="25">
        <v>952</v>
      </c>
      <c r="CN29" s="25">
        <v>1033.5999999999999</v>
      </c>
      <c r="CO29" s="25">
        <v>1162.8</v>
      </c>
      <c r="CP29" s="25">
        <v>1292</v>
      </c>
      <c r="CQ29" s="25">
        <v>1421.2</v>
      </c>
      <c r="CR29" s="28">
        <v>1550.4</v>
      </c>
      <c r="CS29" s="29">
        <v>1.25</v>
      </c>
      <c r="CT29" s="25">
        <v>1679.6</v>
      </c>
      <c r="CU29" s="25">
        <v>1808.8</v>
      </c>
      <c r="CV29" s="25">
        <v>1938</v>
      </c>
      <c r="CW29" s="25">
        <v>2067.1999999999998</v>
      </c>
      <c r="CX29" s="25">
        <v>2196.4</v>
      </c>
      <c r="CY29" s="25">
        <v>2325.6</v>
      </c>
      <c r="CZ29" s="25">
        <v>2454.8000000000002</v>
      </c>
      <c r="DA29" s="25">
        <v>2584</v>
      </c>
      <c r="DB29" s="25">
        <v>2713.2</v>
      </c>
      <c r="DC29" s="25">
        <v>2842.4</v>
      </c>
      <c r="DD29" s="25">
        <v>2971.6</v>
      </c>
      <c r="DE29" s="28">
        <v>3100.8</v>
      </c>
      <c r="DG29" s="22">
        <v>60</v>
      </c>
      <c r="DH29" s="23">
        <v>64</v>
      </c>
      <c r="DI29" s="55">
        <v>150.86000000000001</v>
      </c>
      <c r="DJ29" s="59">
        <v>6.01</v>
      </c>
      <c r="DK29" s="24" t="s">
        <v>96</v>
      </c>
      <c r="DL29" s="24" t="str">
        <f t="shared" si="15"/>
        <v>A-12-60-64</v>
      </c>
      <c r="DM29" s="25">
        <v>313.74</v>
      </c>
      <c r="DN29" s="25">
        <v>470.61</v>
      </c>
      <c r="DO29" s="25">
        <v>627.48</v>
      </c>
      <c r="DP29" s="25">
        <v>784.35</v>
      </c>
      <c r="DQ29" s="25">
        <v>941.22</v>
      </c>
      <c r="DR29" s="25">
        <v>1098.0899999999999</v>
      </c>
      <c r="DS29" s="25">
        <v>1194.6400000000001</v>
      </c>
      <c r="DT29" s="25">
        <v>1343.97</v>
      </c>
      <c r="DU29" s="25">
        <v>1493.3</v>
      </c>
      <c r="DV29" s="25">
        <v>1642.63</v>
      </c>
      <c r="DW29" s="28">
        <v>1791.96</v>
      </c>
      <c r="DX29" s="29">
        <v>1.25</v>
      </c>
      <c r="DY29" s="49"/>
      <c r="DZ29" s="22">
        <v>60</v>
      </c>
      <c r="EA29" s="23">
        <v>64</v>
      </c>
      <c r="EB29" s="55">
        <v>150.86000000000001</v>
      </c>
      <c r="EC29" s="59">
        <v>6.01</v>
      </c>
      <c r="ED29" s="24" t="s">
        <v>96</v>
      </c>
      <c r="EE29" s="24" t="str">
        <f t="shared" si="16"/>
        <v>A-12-60-64</v>
      </c>
      <c r="EF29" s="25">
        <v>265.98</v>
      </c>
      <c r="EG29" s="25">
        <v>398.97</v>
      </c>
      <c r="EH29" s="25">
        <v>531.96</v>
      </c>
      <c r="EI29" s="25">
        <v>664.95</v>
      </c>
      <c r="EJ29" s="25">
        <v>797.94</v>
      </c>
      <c r="EK29" s="25">
        <v>930.93</v>
      </c>
      <c r="EL29" s="25">
        <v>1012.8</v>
      </c>
      <c r="EM29" s="25">
        <v>1139.4000000000001</v>
      </c>
      <c r="EN29" s="25">
        <v>1266</v>
      </c>
      <c r="EO29" s="25">
        <v>1392.6</v>
      </c>
      <c r="EP29" s="28">
        <v>1519.2</v>
      </c>
      <c r="EQ29" s="29">
        <v>1.25</v>
      </c>
      <c r="ER29" s="49"/>
      <c r="ES29" s="22">
        <v>60</v>
      </c>
      <c r="ET29" s="23">
        <v>64</v>
      </c>
      <c r="EU29" s="41">
        <v>136</v>
      </c>
      <c r="EV29" s="43">
        <v>0</v>
      </c>
      <c r="EW29" s="24" t="s">
        <v>96</v>
      </c>
      <c r="EX29" s="24" t="str">
        <f t="shared" si="17"/>
        <v>A-12-60-64</v>
      </c>
      <c r="EY29" s="25">
        <v>328</v>
      </c>
      <c r="EZ29" s="25">
        <v>492</v>
      </c>
      <c r="FA29" s="25">
        <v>656</v>
      </c>
      <c r="FB29" s="25">
        <v>820</v>
      </c>
      <c r="FC29" s="25">
        <v>984</v>
      </c>
      <c r="FD29" s="25">
        <v>1148</v>
      </c>
      <c r="FE29" s="25">
        <v>1246.4000000000001</v>
      </c>
      <c r="FF29" s="25">
        <v>1402.2</v>
      </c>
      <c r="FG29" s="25">
        <v>1558</v>
      </c>
      <c r="FH29" s="25">
        <v>1713.8</v>
      </c>
      <c r="FI29" s="28">
        <v>1869.6</v>
      </c>
      <c r="FJ29" s="29">
        <v>1.25</v>
      </c>
      <c r="FK29" s="25">
        <v>2025.4</v>
      </c>
      <c r="FL29" s="25">
        <v>2181.1999999999998</v>
      </c>
      <c r="FM29" s="25">
        <v>2337</v>
      </c>
      <c r="FN29" s="25">
        <v>2492.8000000000002</v>
      </c>
      <c r="FO29" s="25">
        <v>2648.6</v>
      </c>
      <c r="FP29" s="25">
        <v>2804.4</v>
      </c>
      <c r="FQ29" s="25">
        <v>2960.2</v>
      </c>
      <c r="FR29" s="25">
        <v>3116</v>
      </c>
      <c r="FS29" s="25">
        <v>3271.8</v>
      </c>
      <c r="FT29" s="25">
        <v>3427.6</v>
      </c>
      <c r="FU29" s="25">
        <v>3583.4</v>
      </c>
      <c r="FV29" s="28">
        <v>3739.2</v>
      </c>
      <c r="FW29" s="49"/>
      <c r="FX29" s="22">
        <v>60</v>
      </c>
      <c r="FY29" s="23">
        <v>64</v>
      </c>
      <c r="FZ29" s="55">
        <v>150.86000000000001</v>
      </c>
      <c r="GA29" s="59">
        <v>6.01</v>
      </c>
      <c r="GB29" s="24" t="s">
        <v>96</v>
      </c>
      <c r="GC29" s="24" t="str">
        <f t="shared" si="18"/>
        <v>A-12-60-64</v>
      </c>
      <c r="GD29" s="25">
        <v>357.48</v>
      </c>
      <c r="GE29" s="25">
        <v>536.22</v>
      </c>
      <c r="GF29" s="25">
        <v>714.96</v>
      </c>
      <c r="GG29" s="25">
        <v>893.7</v>
      </c>
      <c r="GH29" s="25">
        <v>1072.44</v>
      </c>
      <c r="GI29" s="25">
        <v>1251.18</v>
      </c>
      <c r="GJ29" s="25">
        <v>1361.04</v>
      </c>
      <c r="GK29" s="25">
        <v>1531.17</v>
      </c>
      <c r="GL29" s="25">
        <v>1701.3</v>
      </c>
      <c r="GM29" s="25">
        <v>1871.43</v>
      </c>
      <c r="GN29" s="28">
        <v>2041.56</v>
      </c>
      <c r="GO29" s="29">
        <v>1.25</v>
      </c>
      <c r="GP29" s="49"/>
      <c r="GQ29" s="22">
        <v>60</v>
      </c>
      <c r="GR29" s="23">
        <v>64</v>
      </c>
      <c r="GS29" s="41">
        <v>136</v>
      </c>
      <c r="GT29" s="43">
        <v>0</v>
      </c>
      <c r="GU29" s="24" t="s">
        <v>96</v>
      </c>
      <c r="GV29" s="24" t="str">
        <f t="shared" si="19"/>
        <v>A-12-60-64</v>
      </c>
      <c r="GW29" s="25">
        <v>426.22</v>
      </c>
      <c r="GX29" s="25">
        <v>639.33000000000004</v>
      </c>
      <c r="GY29" s="25">
        <v>852.44</v>
      </c>
      <c r="GZ29" s="25">
        <v>1065.55</v>
      </c>
      <c r="HA29" s="25">
        <v>1278.6600000000001</v>
      </c>
      <c r="HB29" s="25">
        <v>1491.77</v>
      </c>
      <c r="HC29" s="25">
        <v>1619.64</v>
      </c>
      <c r="HD29" s="25">
        <v>1822.09</v>
      </c>
      <c r="HE29" s="25">
        <v>2024.55</v>
      </c>
      <c r="HF29" s="25">
        <v>2227</v>
      </c>
      <c r="HG29" s="28">
        <v>2429.4499999999998</v>
      </c>
      <c r="HH29" s="29">
        <v>100</v>
      </c>
      <c r="HI29" s="119">
        <v>2631.91</v>
      </c>
      <c r="HJ29" s="119">
        <v>2834.36</v>
      </c>
      <c r="HK29" s="119">
        <v>3036.82</v>
      </c>
      <c r="HL29" s="119">
        <v>3239.27</v>
      </c>
      <c r="HM29" s="119">
        <v>3441.73</v>
      </c>
      <c r="HN29" s="119">
        <v>3644.18</v>
      </c>
      <c r="HO29" s="119">
        <v>3846.64</v>
      </c>
      <c r="HP29" s="119">
        <v>4049.09</v>
      </c>
      <c r="HQ29" s="119">
        <v>4251.54</v>
      </c>
      <c r="HR29" s="119">
        <v>4454</v>
      </c>
      <c r="HS29" s="119">
        <v>4656.45</v>
      </c>
      <c r="HT29" s="120">
        <v>4858.91</v>
      </c>
      <c r="HU29" s="49"/>
    </row>
    <row r="30" spans="1:229" ht="14.4">
      <c r="A30" t="s">
        <v>158</v>
      </c>
      <c r="B30">
        <f>VLOOKUP(B25,CHART50,MATCH(B24,I7:U7,0),FALSE)</f>
        <v>423.2</v>
      </c>
      <c r="D30" s="22">
        <v>65</v>
      </c>
      <c r="E30" s="23">
        <v>69</v>
      </c>
      <c r="F30" s="41">
        <v>207</v>
      </c>
      <c r="G30" s="43">
        <v>12.33</v>
      </c>
      <c r="H30" s="24" t="s">
        <v>97</v>
      </c>
      <c r="I30" s="24" t="str">
        <f t="shared" si="10"/>
        <v>A-12-65-69</v>
      </c>
      <c r="J30" s="25">
        <v>438.66</v>
      </c>
      <c r="K30" s="25">
        <v>657.99</v>
      </c>
      <c r="L30" s="25">
        <v>877.32</v>
      </c>
      <c r="M30" s="25">
        <v>1096.6500000000001</v>
      </c>
      <c r="N30" s="25">
        <v>1315.98</v>
      </c>
      <c r="O30" s="25">
        <v>1535.31</v>
      </c>
      <c r="P30" s="25">
        <v>1671.84</v>
      </c>
      <c r="Q30" s="25">
        <v>1880.82</v>
      </c>
      <c r="R30" s="25">
        <v>2089.8000000000002</v>
      </c>
      <c r="S30" s="25">
        <v>2298.7800000000002</v>
      </c>
      <c r="T30" s="28">
        <v>2507.7600000000002</v>
      </c>
      <c r="U30" s="29">
        <v>1.25</v>
      </c>
      <c r="W30" s="22">
        <v>65</v>
      </c>
      <c r="X30" s="23">
        <v>69</v>
      </c>
      <c r="Y30" s="55">
        <v>188</v>
      </c>
      <c r="Z30" s="43">
        <v>11.18</v>
      </c>
      <c r="AA30" s="24" t="s">
        <v>97</v>
      </c>
      <c r="AB30" s="24" t="str">
        <f t="shared" si="11"/>
        <v>A-12-65-69</v>
      </c>
      <c r="AC30" s="25">
        <v>398.36</v>
      </c>
      <c r="AD30" s="25">
        <v>597.54</v>
      </c>
      <c r="AE30" s="25">
        <v>796.72</v>
      </c>
      <c r="AF30" s="25">
        <v>995.9</v>
      </c>
      <c r="AG30" s="25">
        <v>1195.08</v>
      </c>
      <c r="AH30" s="25">
        <v>1394.26</v>
      </c>
      <c r="AI30" s="25">
        <v>1518.24</v>
      </c>
      <c r="AJ30" s="25">
        <v>1708.02</v>
      </c>
      <c r="AK30" s="25">
        <v>1897.8</v>
      </c>
      <c r="AL30" s="25">
        <v>2087.58</v>
      </c>
      <c r="AM30" s="28">
        <v>2277.36</v>
      </c>
      <c r="AN30" s="29">
        <v>1.25</v>
      </c>
      <c r="AP30" s="22">
        <v>65</v>
      </c>
      <c r="AQ30" s="23">
        <v>69</v>
      </c>
      <c r="AR30" s="41">
        <v>172</v>
      </c>
      <c r="AS30" s="43">
        <v>10.25</v>
      </c>
      <c r="AT30" s="24" t="s">
        <v>97</v>
      </c>
      <c r="AU30" s="24" t="str">
        <f t="shared" si="12"/>
        <v>A-12-65-69</v>
      </c>
      <c r="AV30" s="25">
        <v>364.5</v>
      </c>
      <c r="AW30" s="25">
        <v>546.75</v>
      </c>
      <c r="AX30" s="25">
        <v>729</v>
      </c>
      <c r="AY30" s="25">
        <v>911.25</v>
      </c>
      <c r="AZ30" s="25">
        <v>1093.5</v>
      </c>
      <c r="BA30" s="25">
        <v>1275.75</v>
      </c>
      <c r="BB30" s="25">
        <v>1389.2</v>
      </c>
      <c r="BC30" s="25">
        <v>1562.85</v>
      </c>
      <c r="BD30" s="25">
        <v>1736.5</v>
      </c>
      <c r="BE30" s="25">
        <v>1910.15</v>
      </c>
      <c r="BF30" s="28">
        <v>2083.8000000000002</v>
      </c>
      <c r="BG30" s="29">
        <v>1.25</v>
      </c>
      <c r="BI30" s="22">
        <v>65</v>
      </c>
      <c r="BJ30" s="23">
        <v>69</v>
      </c>
      <c r="BK30" s="41">
        <v>159</v>
      </c>
      <c r="BL30" s="43">
        <v>9.4499999999999993</v>
      </c>
      <c r="BM30" s="24" t="s">
        <v>97</v>
      </c>
      <c r="BN30" s="24" t="str">
        <f t="shared" si="13"/>
        <v>A-12-65-69</v>
      </c>
      <c r="BO30" s="25">
        <v>336.9</v>
      </c>
      <c r="BP30" s="25">
        <v>505.35</v>
      </c>
      <c r="BQ30" s="25">
        <v>673.8</v>
      </c>
      <c r="BR30" s="25">
        <v>842.25</v>
      </c>
      <c r="BS30" s="25">
        <v>1010.7</v>
      </c>
      <c r="BT30" s="25">
        <v>1179.1500000000001</v>
      </c>
      <c r="BU30" s="25">
        <v>1284</v>
      </c>
      <c r="BV30" s="25">
        <v>1444.5</v>
      </c>
      <c r="BW30" s="25">
        <v>1605</v>
      </c>
      <c r="BX30" s="25">
        <v>1765.5</v>
      </c>
      <c r="BY30" s="28">
        <v>1926</v>
      </c>
      <c r="BZ30" s="29">
        <v>1.22</v>
      </c>
      <c r="CB30" s="22">
        <v>65</v>
      </c>
      <c r="CC30" s="23">
        <v>69</v>
      </c>
      <c r="CD30" s="41">
        <v>172</v>
      </c>
      <c r="CE30" s="43">
        <v>0</v>
      </c>
      <c r="CF30" s="24" t="s">
        <v>97</v>
      </c>
      <c r="CG30" s="24" t="str">
        <f t="shared" si="14"/>
        <v>A-12-65-69</v>
      </c>
      <c r="CH30" s="25">
        <v>344</v>
      </c>
      <c r="CI30" s="25">
        <v>516</v>
      </c>
      <c r="CJ30" s="25">
        <v>688</v>
      </c>
      <c r="CK30" s="25">
        <v>860</v>
      </c>
      <c r="CL30" s="25">
        <v>1032</v>
      </c>
      <c r="CM30" s="25">
        <v>1204</v>
      </c>
      <c r="CN30" s="25">
        <v>1307.2</v>
      </c>
      <c r="CO30" s="25">
        <v>1470.6</v>
      </c>
      <c r="CP30" s="25">
        <v>1634</v>
      </c>
      <c r="CQ30" s="25">
        <v>1797.4</v>
      </c>
      <c r="CR30" s="28">
        <v>1960.8</v>
      </c>
      <c r="CS30" s="29">
        <v>1.25</v>
      </c>
      <c r="CT30" s="25">
        <v>2124.1999999999998</v>
      </c>
      <c r="CU30" s="25">
        <v>2287.6</v>
      </c>
      <c r="CV30" s="25">
        <v>2451</v>
      </c>
      <c r="CW30" s="25">
        <v>2614.4</v>
      </c>
      <c r="CX30" s="25">
        <v>2777.8</v>
      </c>
      <c r="CY30" s="25">
        <v>2941.2</v>
      </c>
      <c r="CZ30" s="25">
        <v>3104.6</v>
      </c>
      <c r="DA30" s="25">
        <v>3268</v>
      </c>
      <c r="DB30" s="25">
        <v>3431.4</v>
      </c>
      <c r="DC30" s="25">
        <v>3594.8</v>
      </c>
      <c r="DD30" s="25">
        <v>3758.2</v>
      </c>
      <c r="DE30" s="28">
        <v>3921.6</v>
      </c>
      <c r="DG30" s="22">
        <v>65</v>
      </c>
      <c r="DH30" s="23">
        <v>69</v>
      </c>
      <c r="DI30" s="55">
        <v>190.35</v>
      </c>
      <c r="DJ30" s="59">
        <v>11.32</v>
      </c>
      <c r="DK30" s="24" t="s">
        <v>97</v>
      </c>
      <c r="DL30" s="24" t="str">
        <f t="shared" si="15"/>
        <v>A-12-65-69</v>
      </c>
      <c r="DM30" s="25">
        <v>403.34</v>
      </c>
      <c r="DN30" s="25">
        <v>605.01</v>
      </c>
      <c r="DO30" s="25">
        <v>806.68</v>
      </c>
      <c r="DP30" s="25">
        <v>1008.35</v>
      </c>
      <c r="DQ30" s="25">
        <v>1210.02</v>
      </c>
      <c r="DR30" s="25">
        <v>1411.69</v>
      </c>
      <c r="DS30" s="25">
        <v>1537.2</v>
      </c>
      <c r="DT30" s="25">
        <v>1729.35</v>
      </c>
      <c r="DU30" s="25">
        <v>1921.5</v>
      </c>
      <c r="DV30" s="25">
        <v>2113.65</v>
      </c>
      <c r="DW30" s="28">
        <v>2305.8000000000002</v>
      </c>
      <c r="DX30" s="29">
        <v>1.25</v>
      </c>
      <c r="DY30" s="49"/>
      <c r="DZ30" s="22">
        <v>65</v>
      </c>
      <c r="EA30" s="23">
        <v>69</v>
      </c>
      <c r="EB30" s="55">
        <v>190.35</v>
      </c>
      <c r="EC30" s="59">
        <v>11.32</v>
      </c>
      <c r="ED30" s="24" t="s">
        <v>97</v>
      </c>
      <c r="EE30" s="24" t="str">
        <f t="shared" si="16"/>
        <v>A-12-65-69</v>
      </c>
      <c r="EF30" s="25">
        <v>341.96</v>
      </c>
      <c r="EG30" s="25">
        <v>512.94000000000005</v>
      </c>
      <c r="EH30" s="25">
        <v>683.92</v>
      </c>
      <c r="EI30" s="25">
        <v>854.9</v>
      </c>
      <c r="EJ30" s="25">
        <v>1025.8800000000001</v>
      </c>
      <c r="EK30" s="25">
        <v>1196.8599999999999</v>
      </c>
      <c r="EL30" s="25">
        <v>1303.28</v>
      </c>
      <c r="EM30" s="25">
        <v>1466.19</v>
      </c>
      <c r="EN30" s="25">
        <v>1629.1</v>
      </c>
      <c r="EO30" s="25">
        <v>1792.01</v>
      </c>
      <c r="EP30" s="28">
        <v>1954.92</v>
      </c>
      <c r="EQ30" s="29">
        <v>1.25</v>
      </c>
      <c r="ER30" s="49"/>
      <c r="ES30" s="22">
        <v>65</v>
      </c>
      <c r="ET30" s="23">
        <v>69</v>
      </c>
      <c r="EU30" s="41">
        <v>172</v>
      </c>
      <c r="EV30" s="43">
        <v>0</v>
      </c>
      <c r="EW30" s="24" t="s">
        <v>97</v>
      </c>
      <c r="EX30" s="24" t="str">
        <f t="shared" si="17"/>
        <v>A-12-65-69</v>
      </c>
      <c r="EY30" s="25">
        <v>414</v>
      </c>
      <c r="EZ30" s="25">
        <v>621</v>
      </c>
      <c r="FA30" s="25">
        <v>828</v>
      </c>
      <c r="FB30" s="25">
        <v>1035</v>
      </c>
      <c r="FC30" s="25">
        <v>1242</v>
      </c>
      <c r="FD30" s="25">
        <v>1449</v>
      </c>
      <c r="FE30" s="25">
        <v>1573.2</v>
      </c>
      <c r="FF30" s="25">
        <v>1769.85</v>
      </c>
      <c r="FG30" s="25">
        <v>1966.5</v>
      </c>
      <c r="FH30" s="25">
        <v>2163.15</v>
      </c>
      <c r="FI30" s="28">
        <v>2359.8000000000002</v>
      </c>
      <c r="FJ30" s="29">
        <v>1.25</v>
      </c>
      <c r="FK30" s="25">
        <v>2556.4499999999998</v>
      </c>
      <c r="FL30" s="25">
        <v>2753.1</v>
      </c>
      <c r="FM30" s="25">
        <v>2949.75</v>
      </c>
      <c r="FN30" s="25">
        <v>3146.4</v>
      </c>
      <c r="FO30" s="25">
        <v>3343.05</v>
      </c>
      <c r="FP30" s="25">
        <v>3539.7</v>
      </c>
      <c r="FQ30" s="25">
        <v>3736.35</v>
      </c>
      <c r="FR30" s="25">
        <v>3933</v>
      </c>
      <c r="FS30" s="25">
        <v>4129.6499999999996</v>
      </c>
      <c r="FT30" s="25">
        <v>4326.3</v>
      </c>
      <c r="FU30" s="25">
        <v>4522.95</v>
      </c>
      <c r="FV30" s="28">
        <v>4719.6000000000004</v>
      </c>
      <c r="FW30" s="49"/>
      <c r="FX30" s="22">
        <v>65</v>
      </c>
      <c r="FY30" s="23">
        <v>69</v>
      </c>
      <c r="FZ30" s="55">
        <v>190.35</v>
      </c>
      <c r="GA30" s="59">
        <v>11.32</v>
      </c>
      <c r="GB30" s="24" t="s">
        <v>97</v>
      </c>
      <c r="GC30" s="24" t="str">
        <f t="shared" si="18"/>
        <v>A-12-65-69</v>
      </c>
      <c r="GD30" s="25">
        <v>459.4</v>
      </c>
      <c r="GE30" s="25">
        <v>689.1</v>
      </c>
      <c r="GF30" s="25">
        <v>918.8</v>
      </c>
      <c r="GG30" s="25">
        <v>1148.5</v>
      </c>
      <c r="GH30" s="25">
        <v>1378.2</v>
      </c>
      <c r="GI30" s="25">
        <v>1607.9</v>
      </c>
      <c r="GJ30" s="25">
        <v>1750.64</v>
      </c>
      <c r="GK30" s="25">
        <v>1969.47</v>
      </c>
      <c r="GL30" s="25">
        <v>2188.3000000000002</v>
      </c>
      <c r="GM30" s="25">
        <v>2407.13</v>
      </c>
      <c r="GN30" s="28">
        <v>2625.96</v>
      </c>
      <c r="GO30" s="29">
        <v>1.25</v>
      </c>
      <c r="GP30" s="49"/>
      <c r="GQ30" s="22">
        <v>65</v>
      </c>
      <c r="GR30" s="23">
        <v>69</v>
      </c>
      <c r="GS30" s="41">
        <v>172</v>
      </c>
      <c r="GT30" s="43">
        <v>0</v>
      </c>
      <c r="GU30" s="24" t="s">
        <v>97</v>
      </c>
      <c r="GV30" s="24" t="str">
        <f t="shared" si="19"/>
        <v>A-12-65-69</v>
      </c>
      <c r="GW30" s="25">
        <v>483.52</v>
      </c>
      <c r="GX30" s="25">
        <v>725.28</v>
      </c>
      <c r="GY30" s="25">
        <v>967.04</v>
      </c>
      <c r="GZ30" s="25">
        <v>1208.8</v>
      </c>
      <c r="HA30" s="25">
        <v>1450.56</v>
      </c>
      <c r="HB30" s="25">
        <v>1692.32</v>
      </c>
      <c r="HC30" s="25">
        <v>1837.38</v>
      </c>
      <c r="HD30" s="25">
        <v>2067.0500000000002</v>
      </c>
      <c r="HE30" s="25">
        <v>2296.7199999999998</v>
      </c>
      <c r="HF30" s="25">
        <v>2526.39</v>
      </c>
      <c r="HG30" s="28">
        <v>2756.06</v>
      </c>
      <c r="HH30" s="29">
        <v>100</v>
      </c>
      <c r="HI30" s="119">
        <v>2985.74</v>
      </c>
      <c r="HJ30" s="119">
        <v>3215.41</v>
      </c>
      <c r="HK30" s="119">
        <v>3445.08</v>
      </c>
      <c r="HL30" s="119">
        <v>3674.75</v>
      </c>
      <c r="HM30" s="119">
        <v>3904.42</v>
      </c>
      <c r="HN30" s="119">
        <v>4134.1000000000004</v>
      </c>
      <c r="HO30" s="119">
        <v>4363.7700000000004</v>
      </c>
      <c r="HP30" s="119">
        <v>4593.4399999999996</v>
      </c>
      <c r="HQ30" s="119">
        <v>4823.1099999999997</v>
      </c>
      <c r="HR30" s="119">
        <v>5052.78</v>
      </c>
      <c r="HS30" s="119">
        <v>5282.46</v>
      </c>
      <c r="HT30" s="120">
        <v>5512.13</v>
      </c>
      <c r="HU30" s="49"/>
    </row>
    <row r="31" spans="1:229">
      <c r="D31" s="22">
        <v>70</v>
      </c>
      <c r="E31" s="23">
        <v>74</v>
      </c>
      <c r="F31" s="41">
        <v>248</v>
      </c>
      <c r="G31" s="43">
        <v>21.2</v>
      </c>
      <c r="H31" s="24" t="s">
        <v>98</v>
      </c>
      <c r="I31" s="24" t="str">
        <f t="shared" si="10"/>
        <v>A-12-70-74</v>
      </c>
      <c r="J31" s="25">
        <v>538.4</v>
      </c>
      <c r="K31" s="25">
        <v>807.6</v>
      </c>
      <c r="L31" s="25">
        <v>1076.8</v>
      </c>
      <c r="M31" s="25">
        <v>1346</v>
      </c>
      <c r="N31" s="25">
        <v>1615.2</v>
      </c>
      <c r="O31" s="25">
        <v>1884.4</v>
      </c>
      <c r="P31" s="25">
        <v>2054.4</v>
      </c>
      <c r="Q31" s="25">
        <v>2311.1999999999998</v>
      </c>
      <c r="R31" s="25">
        <v>2568</v>
      </c>
      <c r="S31" s="25">
        <v>2824.8</v>
      </c>
      <c r="T31" s="28">
        <v>3081.6</v>
      </c>
      <c r="U31" s="30" t="s">
        <v>76</v>
      </c>
      <c r="W31" s="22">
        <v>70</v>
      </c>
      <c r="X31" s="23">
        <v>74</v>
      </c>
      <c r="Y31" s="55">
        <v>225</v>
      </c>
      <c r="Z31" s="43">
        <v>19.21</v>
      </c>
      <c r="AA31" s="24" t="s">
        <v>98</v>
      </c>
      <c r="AB31" s="24" t="str">
        <f t="shared" si="11"/>
        <v>A-12-70-74</v>
      </c>
      <c r="AC31" s="25">
        <v>488.42</v>
      </c>
      <c r="AD31" s="25">
        <v>732.63</v>
      </c>
      <c r="AE31" s="25">
        <v>976.84</v>
      </c>
      <c r="AF31" s="25">
        <v>1221.05</v>
      </c>
      <c r="AG31" s="25">
        <v>1465.26</v>
      </c>
      <c r="AH31" s="25">
        <v>1709.47</v>
      </c>
      <c r="AI31" s="25">
        <v>1863.68</v>
      </c>
      <c r="AJ31" s="25">
        <v>2096.64</v>
      </c>
      <c r="AK31" s="25">
        <v>2329.6</v>
      </c>
      <c r="AL31" s="25">
        <v>2562.56</v>
      </c>
      <c r="AM31" s="28">
        <v>2795.52</v>
      </c>
      <c r="AN31" s="30" t="s">
        <v>265</v>
      </c>
      <c r="AP31" s="22">
        <v>70</v>
      </c>
      <c r="AQ31" s="23">
        <v>74</v>
      </c>
      <c r="AR31" s="41">
        <v>206</v>
      </c>
      <c r="AS31" s="43">
        <v>17.62</v>
      </c>
      <c r="AT31" s="24" t="s">
        <v>98</v>
      </c>
      <c r="AU31" s="24" t="str">
        <f t="shared" si="12"/>
        <v>A-12-70-74</v>
      </c>
      <c r="AV31" s="25">
        <v>447.24</v>
      </c>
      <c r="AW31" s="25">
        <v>670.86</v>
      </c>
      <c r="AX31" s="25">
        <v>894.48</v>
      </c>
      <c r="AY31" s="25">
        <v>1118.0999999999999</v>
      </c>
      <c r="AZ31" s="25">
        <v>1341.72</v>
      </c>
      <c r="BA31" s="25">
        <v>1565.34</v>
      </c>
      <c r="BB31" s="25">
        <v>1706.56</v>
      </c>
      <c r="BC31" s="25">
        <v>1919.88</v>
      </c>
      <c r="BD31" s="25">
        <v>2133.1999999999998</v>
      </c>
      <c r="BE31" s="25">
        <v>2346.52</v>
      </c>
      <c r="BF31" s="28">
        <v>2559.84</v>
      </c>
      <c r="BG31" s="30" t="s">
        <v>265</v>
      </c>
      <c r="BI31" s="22">
        <v>70</v>
      </c>
      <c r="BJ31" s="23">
        <v>74</v>
      </c>
      <c r="BK31" s="41">
        <v>190</v>
      </c>
      <c r="BL31" s="43">
        <v>16.239999999999998</v>
      </c>
      <c r="BM31" s="24" t="s">
        <v>98</v>
      </c>
      <c r="BN31" s="24" t="str">
        <f t="shared" si="13"/>
        <v>A-12-70-74</v>
      </c>
      <c r="BO31" s="25">
        <v>412.48</v>
      </c>
      <c r="BP31" s="25">
        <v>618.72</v>
      </c>
      <c r="BQ31" s="25">
        <v>824.96</v>
      </c>
      <c r="BR31" s="25">
        <v>1031.2</v>
      </c>
      <c r="BS31" s="25">
        <v>1237.44</v>
      </c>
      <c r="BT31" s="25">
        <v>1443.68</v>
      </c>
      <c r="BU31" s="25">
        <v>1573.92</v>
      </c>
      <c r="BV31" s="25">
        <v>1770.66</v>
      </c>
      <c r="BW31" s="25">
        <v>1967.4</v>
      </c>
      <c r="BX31" s="25">
        <v>2164.14</v>
      </c>
      <c r="BY31" s="28">
        <v>2360.88</v>
      </c>
      <c r="BZ31" s="30" t="s">
        <v>265</v>
      </c>
      <c r="CB31" s="22">
        <v>70</v>
      </c>
      <c r="CC31" s="23">
        <v>74</v>
      </c>
      <c r="CD31" s="41">
        <v>206</v>
      </c>
      <c r="CE31" s="43">
        <v>0</v>
      </c>
      <c r="CF31" s="24" t="s">
        <v>98</v>
      </c>
      <c r="CG31" s="24" t="str">
        <f t="shared" si="14"/>
        <v>A-12-70-74</v>
      </c>
      <c r="CH31" s="25">
        <v>412</v>
      </c>
      <c r="CI31" s="25">
        <v>618</v>
      </c>
      <c r="CJ31" s="25">
        <v>824</v>
      </c>
      <c r="CK31" s="25">
        <v>1030</v>
      </c>
      <c r="CL31" s="25">
        <v>1236</v>
      </c>
      <c r="CM31" s="25">
        <v>1442</v>
      </c>
      <c r="CN31" s="25">
        <v>1565.6</v>
      </c>
      <c r="CO31" s="25">
        <v>1761.3</v>
      </c>
      <c r="CP31" s="25">
        <v>1957</v>
      </c>
      <c r="CQ31" s="25">
        <v>2152.6999999999998</v>
      </c>
      <c r="CR31" s="28">
        <v>2348.4</v>
      </c>
      <c r="CS31" s="30" t="s">
        <v>265</v>
      </c>
      <c r="CT31" s="25">
        <v>2544.1</v>
      </c>
      <c r="CU31" s="25">
        <v>2739.8</v>
      </c>
      <c r="CV31" s="25">
        <v>2935.5</v>
      </c>
      <c r="CW31" s="25">
        <v>3131.2</v>
      </c>
      <c r="CX31" s="25">
        <v>3326.9</v>
      </c>
      <c r="CY31" s="25">
        <v>3522.6</v>
      </c>
      <c r="CZ31" s="25">
        <v>3718.3</v>
      </c>
      <c r="DA31" s="25">
        <v>3914</v>
      </c>
      <c r="DB31" s="25">
        <v>4109.7</v>
      </c>
      <c r="DC31" s="25">
        <v>4305.3999999999996</v>
      </c>
      <c r="DD31" s="25">
        <v>4501.1000000000004</v>
      </c>
      <c r="DE31" s="28">
        <v>4696.8</v>
      </c>
      <c r="DG31" s="22">
        <v>70</v>
      </c>
      <c r="DH31" s="23">
        <v>74</v>
      </c>
      <c r="DI31" s="55">
        <v>227.81</v>
      </c>
      <c r="DJ31" s="59">
        <v>19.45</v>
      </c>
      <c r="DK31" s="24" t="s">
        <v>98</v>
      </c>
      <c r="DL31" s="24" t="str">
        <f t="shared" si="15"/>
        <v>A-12-70-74</v>
      </c>
      <c r="DM31" s="25">
        <v>494.52</v>
      </c>
      <c r="DN31" s="25">
        <v>741.78</v>
      </c>
      <c r="DO31" s="25">
        <v>989.04</v>
      </c>
      <c r="DP31" s="25">
        <v>1236.3</v>
      </c>
      <c r="DQ31" s="25">
        <v>1483.56</v>
      </c>
      <c r="DR31" s="25">
        <v>1730.82</v>
      </c>
      <c r="DS31" s="25">
        <v>1886.96</v>
      </c>
      <c r="DT31" s="25">
        <v>2122.83</v>
      </c>
      <c r="DU31" s="25">
        <v>2358.6999999999998</v>
      </c>
      <c r="DV31" s="25">
        <v>2594.5700000000002</v>
      </c>
      <c r="DW31" s="28">
        <v>2830.44</v>
      </c>
      <c r="DX31" s="30" t="s">
        <v>265</v>
      </c>
      <c r="DY31" s="49"/>
      <c r="DZ31" s="22">
        <v>70</v>
      </c>
      <c r="EA31" s="23">
        <v>74</v>
      </c>
      <c r="EB31" s="55">
        <v>227.81</v>
      </c>
      <c r="EC31" s="59">
        <v>19.45</v>
      </c>
      <c r="ED31" s="24" t="s">
        <v>98</v>
      </c>
      <c r="EE31" s="24" t="str">
        <f t="shared" si="16"/>
        <v>A-12-70-74</v>
      </c>
      <c r="EF31" s="25">
        <v>418.66</v>
      </c>
      <c r="EG31" s="25">
        <v>627.99</v>
      </c>
      <c r="EH31" s="25">
        <v>837.32</v>
      </c>
      <c r="EI31" s="25">
        <v>1046.6500000000001</v>
      </c>
      <c r="EJ31" s="25">
        <v>1255.98</v>
      </c>
      <c r="EK31" s="25">
        <v>1465.31</v>
      </c>
      <c r="EL31" s="25">
        <v>1597.52</v>
      </c>
      <c r="EM31" s="25">
        <v>1797.21</v>
      </c>
      <c r="EN31" s="25">
        <v>1996.9</v>
      </c>
      <c r="EO31" s="25">
        <v>2196.59</v>
      </c>
      <c r="EP31" s="28">
        <v>2396.2800000000002</v>
      </c>
      <c r="EQ31" s="30" t="s">
        <v>265</v>
      </c>
      <c r="ER31" s="49"/>
      <c r="ES31" s="22">
        <v>70</v>
      </c>
      <c r="ET31" s="23">
        <v>74</v>
      </c>
      <c r="EU31" s="41">
        <v>206</v>
      </c>
      <c r="EV31" s="43">
        <v>0</v>
      </c>
      <c r="EW31" s="24" t="s">
        <v>98</v>
      </c>
      <c r="EX31" s="24" t="str">
        <f t="shared" si="17"/>
        <v>A-12-70-74</v>
      </c>
      <c r="EY31" s="25">
        <v>496</v>
      </c>
      <c r="EZ31" s="25">
        <v>744</v>
      </c>
      <c r="FA31" s="25">
        <v>992</v>
      </c>
      <c r="FB31" s="25">
        <v>1240</v>
      </c>
      <c r="FC31" s="25">
        <v>1488</v>
      </c>
      <c r="FD31" s="25">
        <v>1736</v>
      </c>
      <c r="FE31" s="25">
        <v>1884.8</v>
      </c>
      <c r="FF31" s="25">
        <v>2120.4</v>
      </c>
      <c r="FG31" s="25">
        <v>2356</v>
      </c>
      <c r="FH31" s="25">
        <v>2591.6</v>
      </c>
      <c r="FI31" s="28">
        <v>2827.2</v>
      </c>
      <c r="FJ31" s="30" t="s">
        <v>265</v>
      </c>
      <c r="FK31" s="25">
        <v>3062.8</v>
      </c>
      <c r="FL31" s="25">
        <v>3298.4</v>
      </c>
      <c r="FM31" s="25">
        <v>3534</v>
      </c>
      <c r="FN31" s="25">
        <v>3769.6</v>
      </c>
      <c r="FO31" s="25">
        <v>4005.2</v>
      </c>
      <c r="FP31" s="25">
        <v>4240.8</v>
      </c>
      <c r="FQ31" s="25">
        <v>4476.3999999999996</v>
      </c>
      <c r="FR31" s="25">
        <v>4712</v>
      </c>
      <c r="FS31" s="25">
        <v>4947.6000000000004</v>
      </c>
      <c r="FT31" s="25">
        <v>5183.2</v>
      </c>
      <c r="FU31" s="25">
        <v>5418.8</v>
      </c>
      <c r="FV31" s="28">
        <v>5654.4</v>
      </c>
      <c r="FW31" s="49"/>
      <c r="FX31" s="22">
        <v>70</v>
      </c>
      <c r="FY31" s="23">
        <v>74</v>
      </c>
      <c r="FZ31" s="55">
        <v>227.81</v>
      </c>
      <c r="GA31" s="59">
        <v>19.45</v>
      </c>
      <c r="GB31" s="24" t="s">
        <v>98</v>
      </c>
      <c r="GC31" s="24" t="str">
        <f t="shared" si="18"/>
        <v>A-12-70-74</v>
      </c>
      <c r="GD31" s="25">
        <v>562.76</v>
      </c>
      <c r="GE31" s="25">
        <v>844.14</v>
      </c>
      <c r="GF31" s="25">
        <v>1125.52</v>
      </c>
      <c r="GG31" s="25">
        <v>1406.9</v>
      </c>
      <c r="GH31" s="25">
        <v>1688.28</v>
      </c>
      <c r="GI31" s="25">
        <v>1969.66</v>
      </c>
      <c r="GJ31" s="25">
        <v>2146.96</v>
      </c>
      <c r="GK31" s="25">
        <v>2415.33</v>
      </c>
      <c r="GL31" s="25">
        <v>2683.7</v>
      </c>
      <c r="GM31" s="25">
        <v>2952.07</v>
      </c>
      <c r="GN31" s="28">
        <v>3220.44</v>
      </c>
      <c r="GO31" s="30" t="s">
        <v>265</v>
      </c>
      <c r="GP31" s="49"/>
      <c r="GQ31" s="22">
        <v>70</v>
      </c>
      <c r="GR31" s="23">
        <v>74</v>
      </c>
      <c r="GS31" s="41">
        <v>206</v>
      </c>
      <c r="GT31" s="43">
        <v>0</v>
      </c>
      <c r="GU31" s="24" t="s">
        <v>98</v>
      </c>
      <c r="GV31" s="24" t="str">
        <f t="shared" si="19"/>
        <v>A-12-70-74</v>
      </c>
      <c r="GW31" s="25">
        <v>521.78</v>
      </c>
      <c r="GX31" s="25">
        <v>782.67</v>
      </c>
      <c r="GY31" s="25">
        <v>1043.56</v>
      </c>
      <c r="GZ31" s="25">
        <v>1304.45</v>
      </c>
      <c r="HA31" s="25">
        <v>1565.34</v>
      </c>
      <c r="HB31" s="25">
        <v>1826.23</v>
      </c>
      <c r="HC31" s="25">
        <v>1982.76</v>
      </c>
      <c r="HD31" s="25">
        <v>2230.61</v>
      </c>
      <c r="HE31" s="25">
        <v>2478.46</v>
      </c>
      <c r="HF31" s="25">
        <v>2726.3</v>
      </c>
      <c r="HG31" s="28">
        <v>2974.15</v>
      </c>
      <c r="HH31" s="30" t="s">
        <v>265</v>
      </c>
      <c r="HI31" s="119">
        <v>3221.99</v>
      </c>
      <c r="HJ31" s="119">
        <v>3469.84</v>
      </c>
      <c r="HK31" s="119">
        <v>3717.68</v>
      </c>
      <c r="HL31" s="119">
        <v>3965.53</v>
      </c>
      <c r="HM31" s="119">
        <v>4213.37</v>
      </c>
      <c r="HN31" s="119">
        <v>4461.22</v>
      </c>
      <c r="HO31" s="119">
        <v>4709.0600000000004</v>
      </c>
      <c r="HP31" s="119">
        <v>4956.91</v>
      </c>
      <c r="HQ31" s="119">
        <v>5204.76</v>
      </c>
      <c r="HR31" s="119">
        <v>5452.6</v>
      </c>
      <c r="HS31" s="119">
        <v>5700.45</v>
      </c>
      <c r="HT31" s="120">
        <v>5948.29</v>
      </c>
      <c r="HU31" s="49"/>
    </row>
    <row r="32" spans="1:229">
      <c r="D32" s="22">
        <v>75</v>
      </c>
      <c r="E32" s="23">
        <v>79</v>
      </c>
      <c r="F32" s="41">
        <v>283</v>
      </c>
      <c r="G32" s="43">
        <v>34.69</v>
      </c>
      <c r="H32" s="24" t="s">
        <v>99</v>
      </c>
      <c r="I32" s="24" t="str">
        <f t="shared" si="10"/>
        <v>A-12-75-79</v>
      </c>
      <c r="J32" s="25">
        <v>635.38</v>
      </c>
      <c r="K32" s="25">
        <v>953.07</v>
      </c>
      <c r="L32" s="25">
        <v>1270.76</v>
      </c>
      <c r="M32" s="25">
        <v>1588.45</v>
      </c>
      <c r="N32" s="25">
        <v>1906.14</v>
      </c>
      <c r="O32" s="25">
        <v>2223.83</v>
      </c>
      <c r="P32" s="25">
        <v>2428.3200000000002</v>
      </c>
      <c r="Q32" s="25">
        <v>2731.86</v>
      </c>
      <c r="R32" s="25">
        <v>3035.4</v>
      </c>
      <c r="S32" s="25">
        <v>3338.94</v>
      </c>
      <c r="T32" s="28">
        <v>3642.48</v>
      </c>
      <c r="U32" s="30" t="s">
        <v>76</v>
      </c>
      <c r="W32" s="22">
        <v>75</v>
      </c>
      <c r="X32" s="23">
        <v>79</v>
      </c>
      <c r="Y32" s="55">
        <v>257</v>
      </c>
      <c r="Z32" s="43">
        <v>31.43</v>
      </c>
      <c r="AA32" s="24" t="s">
        <v>99</v>
      </c>
      <c r="AB32" s="24" t="str">
        <f t="shared" si="11"/>
        <v>A-12-75-79</v>
      </c>
      <c r="AC32" s="25">
        <v>576.86</v>
      </c>
      <c r="AD32" s="25">
        <v>865.29</v>
      </c>
      <c r="AE32" s="25">
        <v>1153.72</v>
      </c>
      <c r="AF32" s="25">
        <v>1442.15</v>
      </c>
      <c r="AG32" s="25">
        <v>1730.58</v>
      </c>
      <c r="AH32" s="25">
        <v>2019.01</v>
      </c>
      <c r="AI32" s="25">
        <v>2204.64</v>
      </c>
      <c r="AJ32" s="25">
        <v>2480.2199999999998</v>
      </c>
      <c r="AK32" s="25">
        <v>2755.8</v>
      </c>
      <c r="AL32" s="25">
        <v>3031.38</v>
      </c>
      <c r="AM32" s="28">
        <v>3306.96</v>
      </c>
      <c r="AN32" s="30" t="s">
        <v>265</v>
      </c>
      <c r="AP32" s="22">
        <v>75</v>
      </c>
      <c r="AQ32" s="23">
        <v>79</v>
      </c>
      <c r="AR32" s="41">
        <v>236</v>
      </c>
      <c r="AS32" s="43">
        <v>28.83</v>
      </c>
      <c r="AT32" s="24" t="s">
        <v>99</v>
      </c>
      <c r="AU32" s="24" t="str">
        <f t="shared" si="12"/>
        <v>A-12-75-79</v>
      </c>
      <c r="AV32" s="25">
        <v>529.66</v>
      </c>
      <c r="AW32" s="25">
        <v>794.49</v>
      </c>
      <c r="AX32" s="25">
        <v>1059.32</v>
      </c>
      <c r="AY32" s="25">
        <v>1324.15</v>
      </c>
      <c r="AZ32" s="25">
        <v>1588.98</v>
      </c>
      <c r="BA32" s="25">
        <v>1853.81</v>
      </c>
      <c r="BB32" s="25">
        <v>2024.24</v>
      </c>
      <c r="BC32" s="25">
        <v>2277.27</v>
      </c>
      <c r="BD32" s="25">
        <v>2530.3000000000002</v>
      </c>
      <c r="BE32" s="25">
        <v>2783.33</v>
      </c>
      <c r="BF32" s="28">
        <v>3036.36</v>
      </c>
      <c r="BG32" s="30" t="s">
        <v>265</v>
      </c>
      <c r="BI32" s="22">
        <v>75</v>
      </c>
      <c r="BJ32" s="23">
        <v>79</v>
      </c>
      <c r="BK32" s="41">
        <v>217</v>
      </c>
      <c r="BL32" s="43">
        <v>26.58</v>
      </c>
      <c r="BM32" s="24" t="s">
        <v>99</v>
      </c>
      <c r="BN32" s="24" t="str">
        <f t="shared" si="13"/>
        <v>A-12-75-79</v>
      </c>
      <c r="BO32" s="25">
        <v>487.16</v>
      </c>
      <c r="BP32" s="25">
        <v>730.74</v>
      </c>
      <c r="BQ32" s="25">
        <v>974.32</v>
      </c>
      <c r="BR32" s="25">
        <v>1217.9000000000001</v>
      </c>
      <c r="BS32" s="25">
        <v>1461.48</v>
      </c>
      <c r="BT32" s="25">
        <v>1705.06</v>
      </c>
      <c r="BU32" s="25">
        <v>1861.84</v>
      </c>
      <c r="BV32" s="25">
        <v>2094.5700000000002</v>
      </c>
      <c r="BW32" s="25">
        <v>2327.3000000000002</v>
      </c>
      <c r="BX32" s="25">
        <v>2560.0300000000002</v>
      </c>
      <c r="BY32" s="28">
        <v>2792.76</v>
      </c>
      <c r="BZ32" s="30" t="s">
        <v>265</v>
      </c>
      <c r="CB32" s="22">
        <v>75</v>
      </c>
      <c r="CC32" s="23">
        <v>79</v>
      </c>
      <c r="CD32" s="41">
        <v>236</v>
      </c>
      <c r="CE32" s="43">
        <v>0</v>
      </c>
      <c r="CF32" s="24" t="s">
        <v>99</v>
      </c>
      <c r="CG32" s="24" t="str">
        <f t="shared" si="14"/>
        <v>A-12-75-79</v>
      </c>
      <c r="CH32" s="25">
        <v>472</v>
      </c>
      <c r="CI32" s="25">
        <v>708</v>
      </c>
      <c r="CJ32" s="25">
        <v>944</v>
      </c>
      <c r="CK32" s="25">
        <v>1180</v>
      </c>
      <c r="CL32" s="25">
        <v>1416</v>
      </c>
      <c r="CM32" s="25">
        <v>1652</v>
      </c>
      <c r="CN32" s="25">
        <v>1793.6</v>
      </c>
      <c r="CO32" s="25">
        <v>2017.8</v>
      </c>
      <c r="CP32" s="25">
        <v>2242</v>
      </c>
      <c r="CQ32" s="25">
        <v>2466.1999999999998</v>
      </c>
      <c r="CR32" s="28">
        <v>2690.4</v>
      </c>
      <c r="CS32" s="30" t="s">
        <v>265</v>
      </c>
      <c r="CT32" s="25">
        <v>2914.6</v>
      </c>
      <c r="CU32" s="25">
        <v>3138.8</v>
      </c>
      <c r="CV32" s="25">
        <v>3363</v>
      </c>
      <c r="CW32" s="25">
        <v>3587.2</v>
      </c>
      <c r="CX32" s="25">
        <v>3811.4</v>
      </c>
      <c r="CY32" s="25">
        <v>4035.6</v>
      </c>
      <c r="CZ32" s="25">
        <v>4259.8</v>
      </c>
      <c r="DA32" s="25">
        <v>4484</v>
      </c>
      <c r="DB32" s="25">
        <v>4708.2</v>
      </c>
      <c r="DC32" s="25">
        <v>4932.3999999999996</v>
      </c>
      <c r="DD32" s="25">
        <v>5156.6000000000004</v>
      </c>
      <c r="DE32" s="28">
        <v>5380.8</v>
      </c>
      <c r="DG32" s="22">
        <v>75</v>
      </c>
      <c r="DH32" s="23">
        <v>79</v>
      </c>
      <c r="DI32" s="55">
        <v>260.20999999999998</v>
      </c>
      <c r="DJ32" s="59">
        <v>31.82</v>
      </c>
      <c r="DK32" s="24" t="s">
        <v>99</v>
      </c>
      <c r="DL32" s="24" t="str">
        <f t="shared" si="15"/>
        <v>A-12-75-79</v>
      </c>
      <c r="DM32" s="25">
        <v>584.05999999999995</v>
      </c>
      <c r="DN32" s="25">
        <v>876.09</v>
      </c>
      <c r="DO32" s="25">
        <v>1168.1199999999999</v>
      </c>
      <c r="DP32" s="25">
        <v>1460.15</v>
      </c>
      <c r="DQ32" s="25">
        <v>1752.18</v>
      </c>
      <c r="DR32" s="25">
        <v>2044.21</v>
      </c>
      <c r="DS32" s="25">
        <v>2232.16</v>
      </c>
      <c r="DT32" s="25">
        <v>2511.1799999999998</v>
      </c>
      <c r="DU32" s="25">
        <v>2790.2</v>
      </c>
      <c r="DV32" s="25">
        <v>3069.22</v>
      </c>
      <c r="DW32" s="28">
        <v>3348.24</v>
      </c>
      <c r="DX32" s="30" t="s">
        <v>265</v>
      </c>
      <c r="DY32" s="49"/>
      <c r="DZ32" s="22">
        <v>75</v>
      </c>
      <c r="EA32" s="23">
        <v>79</v>
      </c>
      <c r="EB32" s="55">
        <v>260.20999999999998</v>
      </c>
      <c r="EC32" s="59">
        <v>31.82</v>
      </c>
      <c r="ED32" s="24" t="s">
        <v>99</v>
      </c>
      <c r="EE32" s="24" t="str">
        <f t="shared" si="16"/>
        <v>A-12-75-79</v>
      </c>
      <c r="EF32" s="25">
        <v>494.48</v>
      </c>
      <c r="EG32" s="25">
        <v>741.72</v>
      </c>
      <c r="EH32" s="25">
        <v>988.96</v>
      </c>
      <c r="EI32" s="25">
        <v>1236.2</v>
      </c>
      <c r="EJ32" s="25">
        <v>1483.44</v>
      </c>
      <c r="EK32" s="25">
        <v>1730.68</v>
      </c>
      <c r="EL32" s="25">
        <v>1889.84</v>
      </c>
      <c r="EM32" s="25">
        <v>2126.0700000000002</v>
      </c>
      <c r="EN32" s="25">
        <v>2362.3000000000002</v>
      </c>
      <c r="EO32" s="25">
        <v>2598.5300000000002</v>
      </c>
      <c r="EP32" s="28">
        <v>2834.76</v>
      </c>
      <c r="EQ32" s="30" t="s">
        <v>265</v>
      </c>
      <c r="ER32" s="49"/>
      <c r="ES32" s="22">
        <v>75</v>
      </c>
      <c r="ET32" s="23">
        <v>79</v>
      </c>
      <c r="EU32" s="41">
        <v>236</v>
      </c>
      <c r="EV32" s="43">
        <v>0</v>
      </c>
      <c r="EW32" s="24" t="s">
        <v>99</v>
      </c>
      <c r="EX32" s="24" t="str">
        <f t="shared" si="17"/>
        <v>A-12-75-79</v>
      </c>
      <c r="EY32" s="25">
        <v>566</v>
      </c>
      <c r="EZ32" s="25">
        <v>849</v>
      </c>
      <c r="FA32" s="25">
        <v>1132</v>
      </c>
      <c r="FB32" s="25">
        <v>1415</v>
      </c>
      <c r="FC32" s="25">
        <v>1698</v>
      </c>
      <c r="FD32" s="25">
        <v>1981</v>
      </c>
      <c r="FE32" s="25">
        <v>2150.8000000000002</v>
      </c>
      <c r="FF32" s="25">
        <v>2419.65</v>
      </c>
      <c r="FG32" s="25">
        <v>2688.5</v>
      </c>
      <c r="FH32" s="25">
        <v>2957.35</v>
      </c>
      <c r="FI32" s="28">
        <v>3226.2</v>
      </c>
      <c r="FJ32" s="30" t="s">
        <v>265</v>
      </c>
      <c r="FK32" s="25">
        <v>3495.05</v>
      </c>
      <c r="FL32" s="25">
        <v>3763.9</v>
      </c>
      <c r="FM32" s="25">
        <v>4032.75</v>
      </c>
      <c r="FN32" s="25">
        <v>4301.6000000000004</v>
      </c>
      <c r="FO32" s="25">
        <v>4570.45</v>
      </c>
      <c r="FP32" s="25">
        <v>4839.3</v>
      </c>
      <c r="FQ32" s="25">
        <v>5108.1499999999996</v>
      </c>
      <c r="FR32" s="25">
        <v>5377</v>
      </c>
      <c r="FS32" s="25">
        <v>5645.85</v>
      </c>
      <c r="FT32" s="25">
        <v>5914.7</v>
      </c>
      <c r="FU32" s="25">
        <v>6183.55</v>
      </c>
      <c r="FV32" s="28">
        <v>6452.4</v>
      </c>
      <c r="FW32" s="49"/>
      <c r="FX32" s="22">
        <v>75</v>
      </c>
      <c r="FY32" s="23">
        <v>79</v>
      </c>
      <c r="FZ32" s="55">
        <v>260.20999999999998</v>
      </c>
      <c r="GA32" s="59">
        <v>31.82</v>
      </c>
      <c r="GB32" s="24" t="s">
        <v>99</v>
      </c>
      <c r="GC32" s="24" t="str">
        <f t="shared" si="18"/>
        <v>A-12-75-79</v>
      </c>
      <c r="GD32" s="25">
        <v>663.94</v>
      </c>
      <c r="GE32" s="25">
        <v>995.91</v>
      </c>
      <c r="GF32" s="25">
        <v>1327.88</v>
      </c>
      <c r="GG32" s="25">
        <v>1659.85</v>
      </c>
      <c r="GH32" s="25">
        <v>1991.82</v>
      </c>
      <c r="GI32" s="25">
        <v>2323.79</v>
      </c>
      <c r="GJ32" s="25">
        <v>2536.88</v>
      </c>
      <c r="GK32" s="25">
        <v>2853.99</v>
      </c>
      <c r="GL32" s="25">
        <v>3171.1</v>
      </c>
      <c r="GM32" s="25">
        <v>3488.21</v>
      </c>
      <c r="GN32" s="28">
        <v>3805.32</v>
      </c>
      <c r="GO32" s="30" t="s">
        <v>265</v>
      </c>
      <c r="GP32" s="49"/>
      <c r="GQ32" s="22">
        <v>75</v>
      </c>
      <c r="GR32" s="23">
        <v>79</v>
      </c>
      <c r="GS32" s="41">
        <v>236</v>
      </c>
      <c r="GT32" s="43">
        <v>0</v>
      </c>
      <c r="GU32" s="24" t="s">
        <v>99</v>
      </c>
      <c r="GV32" s="24" t="str">
        <f t="shared" si="19"/>
        <v>A-12-75-79</v>
      </c>
      <c r="GW32" s="25">
        <v>546.79999999999995</v>
      </c>
      <c r="GX32" s="25">
        <v>820.2</v>
      </c>
      <c r="GY32" s="25">
        <v>1093.5999999999999</v>
      </c>
      <c r="GZ32" s="25">
        <v>1367</v>
      </c>
      <c r="HA32" s="25">
        <v>1640.4</v>
      </c>
      <c r="HB32" s="25">
        <v>1913.8</v>
      </c>
      <c r="HC32" s="25">
        <v>2077.84</v>
      </c>
      <c r="HD32" s="25">
        <v>2337.5700000000002</v>
      </c>
      <c r="HE32" s="25">
        <v>2597.3000000000002</v>
      </c>
      <c r="HF32" s="25">
        <v>2857.03</v>
      </c>
      <c r="HG32" s="28">
        <v>3116.76</v>
      </c>
      <c r="HH32" s="30" t="s">
        <v>265</v>
      </c>
      <c r="HI32" s="119">
        <v>3376.49</v>
      </c>
      <c r="HJ32" s="119">
        <v>3636.22</v>
      </c>
      <c r="HK32" s="119">
        <v>3895.95</v>
      </c>
      <c r="HL32" s="119">
        <v>4155.68</v>
      </c>
      <c r="HM32" s="119">
        <v>4415.41</v>
      </c>
      <c r="HN32" s="119">
        <v>4675.1400000000003</v>
      </c>
      <c r="HO32" s="119">
        <v>4934.87</v>
      </c>
      <c r="HP32" s="119">
        <v>5194.6000000000004</v>
      </c>
      <c r="HQ32" s="119">
        <v>5454.33</v>
      </c>
      <c r="HR32" s="119">
        <v>5714.06</v>
      </c>
      <c r="HS32" s="119">
        <v>5973.79</v>
      </c>
      <c r="HT32" s="120">
        <v>6233.52</v>
      </c>
      <c r="HU32" s="49"/>
    </row>
    <row r="33" spans="4:229" ht="13.8" thickBot="1">
      <c r="D33" s="31">
        <v>80</v>
      </c>
      <c r="E33" s="32">
        <v>84</v>
      </c>
      <c r="F33" s="44">
        <v>300</v>
      </c>
      <c r="G33" s="45">
        <v>52.42</v>
      </c>
      <c r="H33" s="33" t="s">
        <v>100</v>
      </c>
      <c r="I33" s="24" t="str">
        <f t="shared" si="10"/>
        <v>A-12-80-84</v>
      </c>
      <c r="J33" s="34">
        <v>704.84</v>
      </c>
      <c r="K33" s="34">
        <v>1057.26</v>
      </c>
      <c r="L33" s="34">
        <v>1409.68</v>
      </c>
      <c r="M33" s="34">
        <v>1762.1</v>
      </c>
      <c r="N33" s="34">
        <v>2114.52</v>
      </c>
      <c r="O33" s="34">
        <v>2466.94</v>
      </c>
      <c r="P33" s="34">
        <v>2699.36</v>
      </c>
      <c r="Q33" s="34">
        <v>3036.78</v>
      </c>
      <c r="R33" s="34">
        <v>3374.2</v>
      </c>
      <c r="S33" s="34">
        <v>3711.62</v>
      </c>
      <c r="T33" s="35">
        <v>4049.04</v>
      </c>
      <c r="U33" s="36" t="s">
        <v>76</v>
      </c>
      <c r="W33" s="31">
        <v>80</v>
      </c>
      <c r="X33" s="32">
        <v>84</v>
      </c>
      <c r="Y33" s="54">
        <v>272</v>
      </c>
      <c r="Z33" s="54">
        <v>47.49</v>
      </c>
      <c r="AA33" s="33" t="s">
        <v>100</v>
      </c>
      <c r="AB33" s="24" t="str">
        <f t="shared" si="11"/>
        <v>A-12-80-84</v>
      </c>
      <c r="AC33" s="34">
        <v>638.98</v>
      </c>
      <c r="AD33" s="34">
        <v>958.47</v>
      </c>
      <c r="AE33" s="34">
        <v>1277.96</v>
      </c>
      <c r="AF33" s="34">
        <v>1597.45</v>
      </c>
      <c r="AG33" s="34">
        <v>1916.94</v>
      </c>
      <c r="AH33" s="34">
        <v>2236.4299999999998</v>
      </c>
      <c r="AI33" s="34">
        <v>2447.12</v>
      </c>
      <c r="AJ33" s="34">
        <v>2753.01</v>
      </c>
      <c r="AK33" s="34">
        <v>3058.9</v>
      </c>
      <c r="AL33" s="34">
        <v>3364.79</v>
      </c>
      <c r="AM33" s="35">
        <v>3670.68</v>
      </c>
      <c r="AN33" s="36" t="s">
        <v>265</v>
      </c>
      <c r="AP33" s="31">
        <v>80</v>
      </c>
      <c r="AQ33" s="32">
        <v>84</v>
      </c>
      <c r="AR33" s="44">
        <v>249</v>
      </c>
      <c r="AS33" s="45">
        <v>43.56</v>
      </c>
      <c r="AT33" s="33" t="s">
        <v>100</v>
      </c>
      <c r="AU33" s="24" t="str">
        <f t="shared" si="12"/>
        <v>A-12-80-84</v>
      </c>
      <c r="AV33" s="34">
        <v>585.12</v>
      </c>
      <c r="AW33" s="34">
        <v>877.68</v>
      </c>
      <c r="AX33" s="34">
        <v>1170.24</v>
      </c>
      <c r="AY33" s="34">
        <v>1462.8</v>
      </c>
      <c r="AZ33" s="34">
        <v>1755.36</v>
      </c>
      <c r="BA33" s="34">
        <v>2047.92</v>
      </c>
      <c r="BB33" s="34">
        <v>2240.88</v>
      </c>
      <c r="BC33" s="34">
        <v>2520.9899999999998</v>
      </c>
      <c r="BD33" s="34">
        <v>2801.1</v>
      </c>
      <c r="BE33" s="34">
        <v>3081.21</v>
      </c>
      <c r="BF33" s="35">
        <v>3361.32</v>
      </c>
      <c r="BG33" s="36" t="s">
        <v>265</v>
      </c>
      <c r="BI33" s="31">
        <v>80</v>
      </c>
      <c r="BJ33" s="32">
        <v>84</v>
      </c>
      <c r="BK33" s="44">
        <v>230</v>
      </c>
      <c r="BL33" s="45">
        <v>40.159999999999997</v>
      </c>
      <c r="BM33" s="33" t="s">
        <v>100</v>
      </c>
      <c r="BN33" s="24" t="str">
        <f t="shared" si="13"/>
        <v>A-12-80-84</v>
      </c>
      <c r="BO33" s="34">
        <v>540.32000000000005</v>
      </c>
      <c r="BP33" s="34">
        <v>810.48</v>
      </c>
      <c r="BQ33" s="34">
        <v>1080.6400000000001</v>
      </c>
      <c r="BR33" s="34">
        <v>1350.8</v>
      </c>
      <c r="BS33" s="34">
        <v>1620.96</v>
      </c>
      <c r="BT33" s="34">
        <v>1891.12</v>
      </c>
      <c r="BU33" s="34">
        <v>2069.2800000000002</v>
      </c>
      <c r="BV33" s="34">
        <v>2327.94</v>
      </c>
      <c r="BW33" s="34">
        <v>2586.6</v>
      </c>
      <c r="BX33" s="34">
        <v>2845.26</v>
      </c>
      <c r="BY33" s="35">
        <v>3103.92</v>
      </c>
      <c r="BZ33" s="36" t="s">
        <v>265</v>
      </c>
      <c r="CB33" s="31">
        <v>80</v>
      </c>
      <c r="CC33" s="32">
        <v>84</v>
      </c>
      <c r="CD33" s="44">
        <v>249</v>
      </c>
      <c r="CE33" s="43">
        <v>0</v>
      </c>
      <c r="CF33" s="33" t="s">
        <v>100</v>
      </c>
      <c r="CG33" s="24" t="str">
        <f t="shared" si="14"/>
        <v>A-12-80-84</v>
      </c>
      <c r="CH33" s="34">
        <v>498</v>
      </c>
      <c r="CI33" s="34">
        <v>747</v>
      </c>
      <c r="CJ33" s="34">
        <v>996</v>
      </c>
      <c r="CK33" s="34">
        <v>1245</v>
      </c>
      <c r="CL33" s="34">
        <v>1494</v>
      </c>
      <c r="CM33" s="34">
        <v>1743</v>
      </c>
      <c r="CN33" s="34">
        <v>1892.4</v>
      </c>
      <c r="CO33" s="34">
        <v>2128.9499999999998</v>
      </c>
      <c r="CP33" s="34">
        <v>2365.5</v>
      </c>
      <c r="CQ33" s="34">
        <v>2602.0500000000002</v>
      </c>
      <c r="CR33" s="35">
        <v>2838.6</v>
      </c>
      <c r="CS33" s="36" t="s">
        <v>265</v>
      </c>
      <c r="CT33" s="34">
        <v>3075.15</v>
      </c>
      <c r="CU33" s="34">
        <v>3311.7</v>
      </c>
      <c r="CV33" s="34">
        <v>3548.25</v>
      </c>
      <c r="CW33" s="34">
        <v>3784.8</v>
      </c>
      <c r="CX33" s="34">
        <v>4021.35</v>
      </c>
      <c r="CY33" s="34">
        <v>4257.8999999999996</v>
      </c>
      <c r="CZ33" s="34">
        <v>4494.45</v>
      </c>
      <c r="DA33" s="34">
        <v>4731</v>
      </c>
      <c r="DB33" s="34">
        <v>4967.55</v>
      </c>
      <c r="DC33" s="34">
        <v>5204.1000000000004</v>
      </c>
      <c r="DD33" s="34">
        <v>5440.65</v>
      </c>
      <c r="DE33" s="35">
        <v>5677.2</v>
      </c>
      <c r="DG33" s="31">
        <v>80</v>
      </c>
      <c r="DH33" s="32">
        <v>84</v>
      </c>
      <c r="DI33" s="54">
        <v>275.39999999999998</v>
      </c>
      <c r="DJ33" s="59">
        <v>48.08</v>
      </c>
      <c r="DK33" s="33" t="s">
        <v>100</v>
      </c>
      <c r="DL33" s="24" t="str">
        <f t="shared" si="15"/>
        <v>A-12-80-84</v>
      </c>
      <c r="DM33" s="34">
        <v>646.96</v>
      </c>
      <c r="DN33" s="34">
        <v>970.44</v>
      </c>
      <c r="DO33" s="34">
        <v>1293.92</v>
      </c>
      <c r="DP33" s="34">
        <v>1617.4</v>
      </c>
      <c r="DQ33" s="34">
        <v>1940.88</v>
      </c>
      <c r="DR33" s="34">
        <v>2264.36</v>
      </c>
      <c r="DS33" s="34">
        <v>2477.6799999999998</v>
      </c>
      <c r="DT33" s="34">
        <v>2787.39</v>
      </c>
      <c r="DU33" s="34">
        <v>3097.1</v>
      </c>
      <c r="DV33" s="34">
        <v>3406.81</v>
      </c>
      <c r="DW33" s="35">
        <v>3716.52</v>
      </c>
      <c r="DX33" s="36" t="s">
        <v>265</v>
      </c>
      <c r="DY33" s="49"/>
      <c r="DZ33" s="31">
        <v>80</v>
      </c>
      <c r="EA33" s="32">
        <v>84</v>
      </c>
      <c r="EB33" s="54">
        <v>275.39999999999998</v>
      </c>
      <c r="EC33" s="59">
        <v>48.08</v>
      </c>
      <c r="ED33" s="33" t="s">
        <v>100</v>
      </c>
      <c r="EE33" s="24" t="str">
        <f t="shared" si="16"/>
        <v>A-12-80-84</v>
      </c>
      <c r="EF33" s="34">
        <v>548.41999999999996</v>
      </c>
      <c r="EG33" s="34">
        <v>822.63</v>
      </c>
      <c r="EH33" s="34">
        <v>1096.8399999999999</v>
      </c>
      <c r="EI33" s="34">
        <v>1371.05</v>
      </c>
      <c r="EJ33" s="34">
        <v>1645.26</v>
      </c>
      <c r="EK33" s="34">
        <v>1919.47</v>
      </c>
      <c r="EL33" s="34">
        <v>2100.3200000000002</v>
      </c>
      <c r="EM33" s="34">
        <v>2362.86</v>
      </c>
      <c r="EN33" s="34">
        <v>2625.4</v>
      </c>
      <c r="EO33" s="34">
        <v>2887.94</v>
      </c>
      <c r="EP33" s="35">
        <v>3150.48</v>
      </c>
      <c r="EQ33" s="36" t="s">
        <v>265</v>
      </c>
      <c r="ER33" s="49"/>
      <c r="ES33" s="31">
        <v>80</v>
      </c>
      <c r="ET33" s="32">
        <v>84</v>
      </c>
      <c r="EU33" s="44">
        <v>249</v>
      </c>
      <c r="EV33" s="43">
        <v>0</v>
      </c>
      <c r="EW33" s="33" t="s">
        <v>100</v>
      </c>
      <c r="EX33" s="24" t="str">
        <f t="shared" si="17"/>
        <v>A-12-80-84</v>
      </c>
      <c r="EY33" s="34">
        <v>600</v>
      </c>
      <c r="EZ33" s="34">
        <v>900</v>
      </c>
      <c r="FA33" s="34">
        <v>1200</v>
      </c>
      <c r="FB33" s="34">
        <v>1500</v>
      </c>
      <c r="FC33" s="34">
        <v>1800</v>
      </c>
      <c r="FD33" s="34">
        <v>2100</v>
      </c>
      <c r="FE33" s="34">
        <v>2280</v>
      </c>
      <c r="FF33" s="34">
        <v>2565</v>
      </c>
      <c r="FG33" s="34">
        <v>2850</v>
      </c>
      <c r="FH33" s="34">
        <v>3135</v>
      </c>
      <c r="FI33" s="35">
        <v>3420</v>
      </c>
      <c r="FJ33" s="36" t="s">
        <v>265</v>
      </c>
      <c r="FK33" s="34">
        <v>3705</v>
      </c>
      <c r="FL33" s="34">
        <v>3990</v>
      </c>
      <c r="FM33" s="34">
        <v>4275</v>
      </c>
      <c r="FN33" s="34">
        <v>4560</v>
      </c>
      <c r="FO33" s="34">
        <v>4845</v>
      </c>
      <c r="FP33" s="34">
        <v>5130</v>
      </c>
      <c r="FQ33" s="34">
        <v>5415</v>
      </c>
      <c r="FR33" s="34">
        <v>5700</v>
      </c>
      <c r="FS33" s="34">
        <v>5985</v>
      </c>
      <c r="FT33" s="34">
        <v>6270</v>
      </c>
      <c r="FU33" s="34">
        <v>6555</v>
      </c>
      <c r="FV33" s="35">
        <v>6840</v>
      </c>
      <c r="FW33" s="49"/>
      <c r="FX33" s="31">
        <v>80</v>
      </c>
      <c r="FY33" s="32">
        <v>84</v>
      </c>
      <c r="FZ33" s="54">
        <v>275.39999999999998</v>
      </c>
      <c r="GA33" s="59">
        <v>48.08</v>
      </c>
      <c r="GB33" s="33" t="s">
        <v>100</v>
      </c>
      <c r="GC33" s="24" t="str">
        <f t="shared" si="18"/>
        <v>A-12-80-84</v>
      </c>
      <c r="GD33" s="34">
        <v>733.64</v>
      </c>
      <c r="GE33" s="34">
        <v>1100.46</v>
      </c>
      <c r="GF33" s="34">
        <v>1467.28</v>
      </c>
      <c r="GG33" s="34">
        <v>1834.1</v>
      </c>
      <c r="GH33" s="34">
        <v>2200.92</v>
      </c>
      <c r="GI33" s="34">
        <v>2567.7399999999998</v>
      </c>
      <c r="GJ33" s="34">
        <v>2808.8</v>
      </c>
      <c r="GK33" s="34">
        <v>3159.9</v>
      </c>
      <c r="GL33" s="34">
        <v>3511</v>
      </c>
      <c r="GM33" s="34">
        <v>3862.1</v>
      </c>
      <c r="GN33" s="35">
        <v>4213.2</v>
      </c>
      <c r="GO33" s="36" t="s">
        <v>265</v>
      </c>
      <c r="GP33" s="49"/>
      <c r="GQ33" s="31">
        <v>80</v>
      </c>
      <c r="GR33" s="32">
        <v>84</v>
      </c>
      <c r="GS33" s="44">
        <v>249</v>
      </c>
      <c r="GT33" s="43">
        <v>0</v>
      </c>
      <c r="GU33" s="33" t="s">
        <v>100</v>
      </c>
      <c r="GV33" s="24" t="str">
        <f t="shared" si="19"/>
        <v>A-12-80-84</v>
      </c>
      <c r="GW33" s="34">
        <v>554.04</v>
      </c>
      <c r="GX33" s="34">
        <v>831.06</v>
      </c>
      <c r="GY33" s="34">
        <v>1108.08</v>
      </c>
      <c r="GZ33" s="34">
        <v>1385.1</v>
      </c>
      <c r="HA33" s="34">
        <v>1662.12</v>
      </c>
      <c r="HB33" s="34">
        <v>1939.14</v>
      </c>
      <c r="HC33" s="34">
        <v>2105.35</v>
      </c>
      <c r="HD33" s="34">
        <v>2368.52</v>
      </c>
      <c r="HE33" s="34">
        <v>2631.69</v>
      </c>
      <c r="HF33" s="34">
        <v>2894.86</v>
      </c>
      <c r="HG33" s="35">
        <v>3158.03</v>
      </c>
      <c r="HH33" s="36" t="s">
        <v>265</v>
      </c>
      <c r="HI33" s="121">
        <v>3421.2</v>
      </c>
      <c r="HJ33" s="121">
        <v>3684.37</v>
      </c>
      <c r="HK33" s="121">
        <v>3947.54</v>
      </c>
      <c r="HL33" s="121">
        <v>4210.7</v>
      </c>
      <c r="HM33" s="121">
        <v>4473.87</v>
      </c>
      <c r="HN33" s="121">
        <v>4737.04</v>
      </c>
      <c r="HO33" s="121">
        <v>5000.21</v>
      </c>
      <c r="HP33" s="121">
        <v>5263.38</v>
      </c>
      <c r="HQ33" s="121">
        <v>5526.55</v>
      </c>
      <c r="HR33" s="121">
        <v>5789.72</v>
      </c>
      <c r="HS33" s="121">
        <v>6052.89</v>
      </c>
      <c r="HT33" s="122">
        <v>6316.06</v>
      </c>
      <c r="HU33" s="49"/>
    </row>
    <row r="34" spans="4:229">
      <c r="D34" s="23"/>
      <c r="E34" s="23"/>
      <c r="F34" s="23"/>
      <c r="G34" s="23"/>
      <c r="H34" s="23"/>
      <c r="I34" s="23"/>
      <c r="J34" s="25"/>
      <c r="K34" s="25"/>
      <c r="L34" s="25"/>
      <c r="M34" s="25"/>
      <c r="N34" s="25"/>
      <c r="O34" s="25"/>
      <c r="P34" s="25"/>
      <c r="Q34" s="25"/>
      <c r="R34" s="25"/>
      <c r="S34" s="25"/>
      <c r="T34" s="25"/>
      <c r="U34" s="25"/>
      <c r="W34" s="23"/>
      <c r="X34" s="23"/>
      <c r="Y34" s="23"/>
      <c r="Z34" s="23"/>
      <c r="AA34" s="23"/>
      <c r="AB34" s="23"/>
      <c r="AC34" s="25"/>
      <c r="AD34" s="25"/>
      <c r="AE34" s="25"/>
      <c r="AF34" s="25"/>
      <c r="AG34" s="25"/>
      <c r="AH34" s="25"/>
      <c r="AI34" s="25"/>
      <c r="AJ34" s="25"/>
      <c r="AK34" s="25"/>
      <c r="AL34" s="25"/>
      <c r="AM34" s="25"/>
      <c r="AN34" s="25"/>
      <c r="AP34" s="23"/>
      <c r="AQ34" s="23"/>
      <c r="AR34" s="23"/>
      <c r="AS34" s="23"/>
      <c r="AT34" s="23"/>
      <c r="AU34" s="23"/>
      <c r="AV34" s="25"/>
      <c r="AW34" s="25"/>
      <c r="AX34" s="25"/>
      <c r="AY34" s="25"/>
      <c r="AZ34" s="25"/>
      <c r="BA34" s="25"/>
      <c r="BB34" s="25"/>
      <c r="BC34" s="25"/>
      <c r="BD34" s="25"/>
      <c r="BE34" s="25"/>
      <c r="BF34" s="25"/>
      <c r="BG34" s="25"/>
      <c r="BI34" s="23"/>
      <c r="BJ34" s="23"/>
      <c r="BK34" s="23"/>
      <c r="BL34" s="23"/>
      <c r="BM34" s="23"/>
      <c r="BN34" s="23"/>
      <c r="BO34" s="25"/>
      <c r="BP34" s="25"/>
      <c r="BQ34" s="25"/>
      <c r="BR34" s="25"/>
      <c r="BS34" s="25"/>
      <c r="BT34" s="25"/>
      <c r="BU34" s="25"/>
      <c r="BV34" s="25"/>
      <c r="BW34" s="25"/>
      <c r="BX34" s="25"/>
      <c r="BY34" s="25"/>
      <c r="BZ34" s="25"/>
      <c r="CB34" s="23"/>
      <c r="CC34" s="23"/>
      <c r="CD34" s="23"/>
      <c r="CE34" s="23"/>
      <c r="CF34" s="23"/>
      <c r="CG34" s="23"/>
      <c r="CH34" s="25"/>
      <c r="CI34" s="25"/>
      <c r="CJ34" s="25"/>
      <c r="CK34" s="25"/>
      <c r="CL34" s="25"/>
      <c r="CM34" s="25"/>
      <c r="CN34" s="25"/>
      <c r="CO34" s="25"/>
      <c r="CP34" s="25"/>
      <c r="CQ34" s="25"/>
      <c r="CR34" s="25"/>
      <c r="CS34" s="25"/>
      <c r="DG34" s="23"/>
      <c r="DH34" s="23"/>
      <c r="DI34" s="23"/>
      <c r="DJ34" s="23"/>
      <c r="DK34" s="23"/>
      <c r="DL34" s="23"/>
      <c r="DM34" s="25"/>
      <c r="DN34" s="25"/>
      <c r="DO34" s="25"/>
      <c r="DP34" s="25"/>
      <c r="DQ34" s="25"/>
      <c r="DR34" s="25"/>
      <c r="DS34" s="25"/>
      <c r="DT34" s="25"/>
      <c r="DU34" s="25"/>
      <c r="DV34" s="25"/>
      <c r="DW34" s="25"/>
      <c r="DX34" s="25"/>
      <c r="DY34" s="49"/>
      <c r="DZ34" s="23"/>
      <c r="EA34" s="23"/>
      <c r="EB34" s="23"/>
      <c r="EC34" s="23"/>
      <c r="ED34" s="23"/>
      <c r="EE34" s="23"/>
      <c r="EF34" s="25"/>
      <c r="EG34" s="25"/>
      <c r="EH34" s="25"/>
      <c r="EI34" s="25"/>
      <c r="EJ34" s="25"/>
      <c r="EK34" s="25"/>
      <c r="EL34" s="25"/>
      <c r="EM34" s="25"/>
      <c r="EN34" s="25"/>
      <c r="EO34" s="25"/>
      <c r="EP34" s="25"/>
      <c r="EQ34" s="25"/>
      <c r="ER34" s="49"/>
      <c r="ES34" s="23"/>
      <c r="ET34" s="23"/>
      <c r="EU34" s="23"/>
      <c r="EV34" s="23"/>
      <c r="EW34" s="23"/>
      <c r="EX34" s="23"/>
      <c r="EY34" s="25"/>
      <c r="EZ34" s="25"/>
      <c r="FA34" s="25"/>
      <c r="FB34" s="25"/>
      <c r="FC34" s="25"/>
      <c r="FD34" s="25"/>
      <c r="FE34" s="25"/>
      <c r="FF34" s="25"/>
      <c r="FG34" s="25"/>
      <c r="FH34" s="25"/>
      <c r="FI34" s="25"/>
      <c r="FJ34" s="25"/>
      <c r="FW34" s="49"/>
      <c r="FX34" s="23"/>
      <c r="FY34" s="23"/>
      <c r="FZ34" s="23"/>
      <c r="GA34" s="23"/>
      <c r="GB34" s="23"/>
      <c r="GC34" s="23"/>
      <c r="GD34" s="25"/>
      <c r="GE34" s="25"/>
      <c r="GF34" s="25"/>
      <c r="GG34" s="25"/>
      <c r="GH34" s="25"/>
      <c r="GI34" s="25"/>
      <c r="GJ34" s="25"/>
      <c r="GK34" s="25"/>
      <c r="GL34" s="25"/>
      <c r="GM34" s="25"/>
      <c r="GN34" s="25"/>
      <c r="GO34" s="25"/>
      <c r="GP34" s="49"/>
      <c r="GQ34" s="23"/>
      <c r="GR34" s="23"/>
      <c r="GS34" s="23"/>
      <c r="GT34" s="23"/>
      <c r="GU34" s="23"/>
      <c r="GV34" s="23"/>
      <c r="GW34" s="25"/>
      <c r="GX34" s="25"/>
      <c r="GY34" s="25"/>
      <c r="GZ34" s="25"/>
      <c r="HA34" s="25"/>
      <c r="HB34" s="25"/>
      <c r="HC34" s="25"/>
      <c r="HD34" s="25"/>
      <c r="HE34" s="25"/>
      <c r="HF34" s="25"/>
      <c r="HG34" s="25"/>
      <c r="HH34" s="25"/>
      <c r="HU34" s="49"/>
    </row>
    <row r="35" spans="4:229" ht="16.2" thickBot="1">
      <c r="D35" s="46"/>
      <c r="E35" s="46"/>
      <c r="F35" s="46"/>
      <c r="G35" s="46"/>
      <c r="H35" s="46"/>
      <c r="I35" s="46"/>
      <c r="J35" s="46"/>
      <c r="K35" s="46"/>
      <c r="L35" s="46"/>
      <c r="M35" s="46"/>
      <c r="N35" s="46"/>
      <c r="O35" s="46"/>
      <c r="P35" s="46"/>
      <c r="Q35" s="46"/>
      <c r="R35" s="46"/>
      <c r="S35" s="46"/>
      <c r="T35" s="46"/>
      <c r="U35" s="46"/>
      <c r="W35" s="46"/>
      <c r="X35" s="46"/>
      <c r="Y35" s="46"/>
      <c r="Z35" s="46"/>
      <c r="AA35" s="46"/>
      <c r="AB35" s="46"/>
      <c r="AC35" s="46"/>
      <c r="AD35" s="46"/>
      <c r="AE35" s="46"/>
      <c r="AF35" s="46"/>
      <c r="AG35" s="46"/>
      <c r="AH35" s="46"/>
      <c r="AI35" s="46"/>
      <c r="AJ35" s="46"/>
      <c r="AK35" s="46"/>
      <c r="AL35" s="46"/>
      <c r="AM35" s="46"/>
      <c r="AN35" s="46"/>
      <c r="AP35" s="46"/>
      <c r="AQ35" s="46"/>
      <c r="AR35" s="46"/>
      <c r="AS35" s="46"/>
      <c r="AT35" s="46"/>
      <c r="AU35" s="46"/>
      <c r="AV35" s="46"/>
      <c r="AW35" s="46"/>
      <c r="AX35" s="46"/>
      <c r="AY35" s="46"/>
      <c r="AZ35" s="46"/>
      <c r="BA35" s="46"/>
      <c r="BB35" s="46"/>
      <c r="BC35" s="46"/>
      <c r="BD35" s="46"/>
      <c r="BE35" s="46"/>
      <c r="BF35" s="46"/>
      <c r="BG35" s="46"/>
      <c r="BI35" s="46"/>
      <c r="BJ35" s="46"/>
      <c r="BK35" s="46"/>
      <c r="BL35" s="46"/>
      <c r="BM35" s="46"/>
      <c r="BN35" s="46"/>
      <c r="BO35" s="46"/>
      <c r="BP35" s="46"/>
      <c r="BQ35" s="46"/>
      <c r="BR35" s="46"/>
      <c r="BS35" s="46"/>
      <c r="BT35" s="46"/>
      <c r="BU35" s="46"/>
      <c r="BV35" s="46"/>
      <c r="BW35" s="46"/>
      <c r="BX35" s="46"/>
      <c r="BY35" s="46"/>
      <c r="BZ35" s="46"/>
      <c r="CB35" s="46"/>
      <c r="CC35" s="46"/>
      <c r="CD35" s="46"/>
      <c r="CE35" s="46"/>
      <c r="CF35" s="46"/>
      <c r="CG35" s="46"/>
      <c r="CH35" s="46"/>
      <c r="CI35" s="46"/>
      <c r="CJ35" s="46"/>
      <c r="CK35" s="46"/>
      <c r="CL35" s="46"/>
      <c r="CM35" s="46"/>
      <c r="CN35" s="46"/>
      <c r="CO35" s="46"/>
      <c r="CP35" s="46"/>
      <c r="CQ35" s="46"/>
      <c r="CR35" s="46"/>
      <c r="CS35" s="46"/>
      <c r="DG35" s="46"/>
      <c r="DH35" s="46"/>
      <c r="DI35" s="46"/>
      <c r="DJ35" s="46"/>
      <c r="DK35" s="46"/>
      <c r="DL35" s="46"/>
      <c r="DM35" s="46"/>
      <c r="DN35" s="46"/>
      <c r="DO35" s="46"/>
      <c r="DP35" s="46"/>
      <c r="DQ35" s="46"/>
      <c r="DR35" s="46"/>
      <c r="DS35" s="46"/>
      <c r="DT35" s="46"/>
      <c r="DU35" s="46"/>
      <c r="DV35" s="46"/>
      <c r="DW35" s="46"/>
      <c r="DX35" s="46"/>
      <c r="DY35" s="49"/>
      <c r="DZ35" s="46"/>
      <c r="EA35" s="46"/>
      <c r="EB35" s="46"/>
      <c r="EC35" s="46"/>
      <c r="ED35" s="46"/>
      <c r="EE35" s="46"/>
      <c r="EF35" s="46"/>
      <c r="EG35" s="46"/>
      <c r="EH35" s="46"/>
      <c r="EI35" s="46"/>
      <c r="EJ35" s="46"/>
      <c r="EK35" s="46"/>
      <c r="EL35" s="46"/>
      <c r="EM35" s="46"/>
      <c r="EN35" s="46"/>
      <c r="EO35" s="46"/>
      <c r="EP35" s="46"/>
      <c r="EQ35" s="46"/>
      <c r="ER35" s="49"/>
      <c r="ES35" s="46"/>
      <c r="ET35" s="46"/>
      <c r="EU35" s="46"/>
      <c r="EV35" s="46"/>
      <c r="EW35" s="46"/>
      <c r="EX35" s="46"/>
      <c r="EY35" s="46"/>
      <c r="EZ35" s="46"/>
      <c r="FA35" s="46"/>
      <c r="FB35" s="46"/>
      <c r="FC35" s="46"/>
      <c r="FD35" s="46"/>
      <c r="FE35" s="46"/>
      <c r="FF35" s="46"/>
      <c r="FG35" s="46"/>
      <c r="FH35" s="46"/>
      <c r="FI35" s="46"/>
      <c r="FJ35" s="46"/>
      <c r="FW35" s="49"/>
      <c r="FX35" s="46"/>
      <c r="FY35" s="46"/>
      <c r="FZ35" s="46"/>
      <c r="GA35" s="46"/>
      <c r="GB35" s="46"/>
      <c r="GC35" s="46"/>
      <c r="GD35" s="46"/>
      <c r="GE35" s="46"/>
      <c r="GF35" s="46"/>
      <c r="GG35" s="46"/>
      <c r="GH35" s="46"/>
      <c r="GI35" s="46"/>
      <c r="GJ35" s="46"/>
      <c r="GK35" s="46"/>
      <c r="GL35" s="46"/>
      <c r="GM35" s="46"/>
      <c r="GN35" s="46"/>
      <c r="GO35" s="46"/>
      <c r="GP35" s="49"/>
      <c r="GQ35" s="46"/>
      <c r="GR35" s="46"/>
      <c r="GS35" s="46"/>
      <c r="GT35" s="46"/>
      <c r="GU35" s="46"/>
      <c r="GV35" s="46"/>
      <c r="GW35" s="46"/>
      <c r="GX35" s="46"/>
      <c r="GY35" s="46"/>
      <c r="GZ35" s="46"/>
      <c r="HA35" s="46"/>
      <c r="HB35" s="46"/>
      <c r="HC35" s="46"/>
      <c r="HD35" s="46"/>
      <c r="HE35" s="46"/>
      <c r="HF35" s="46"/>
      <c r="HG35" s="46"/>
      <c r="HH35" s="46"/>
      <c r="HU35" s="49"/>
    </row>
    <row r="36" spans="4:229">
      <c r="D36" s="9"/>
      <c r="E36" s="10"/>
      <c r="F36" s="10"/>
      <c r="G36" s="10"/>
      <c r="H36" s="10"/>
      <c r="I36" s="10"/>
      <c r="J36" s="11">
        <v>500</v>
      </c>
      <c r="K36" s="12">
        <v>750</v>
      </c>
      <c r="L36" s="11">
        <v>1000</v>
      </c>
      <c r="M36" s="11">
        <v>1250</v>
      </c>
      <c r="N36" s="11">
        <v>1500</v>
      </c>
      <c r="O36" s="11">
        <v>1750</v>
      </c>
      <c r="P36" s="11">
        <v>2000</v>
      </c>
      <c r="Q36" s="11">
        <v>2250</v>
      </c>
      <c r="R36" s="11">
        <v>2500</v>
      </c>
      <c r="S36" s="11">
        <v>2750</v>
      </c>
      <c r="T36" s="14">
        <v>3000</v>
      </c>
      <c r="U36" s="15" t="s">
        <v>74</v>
      </c>
      <c r="W36" s="9"/>
      <c r="X36" s="10"/>
      <c r="Y36" s="10"/>
      <c r="Z36" s="10"/>
      <c r="AA36" s="10"/>
      <c r="AB36" s="10"/>
      <c r="AC36" s="11">
        <v>500</v>
      </c>
      <c r="AD36" s="12">
        <v>750</v>
      </c>
      <c r="AE36" s="11">
        <v>1000</v>
      </c>
      <c r="AF36" s="11">
        <v>1250</v>
      </c>
      <c r="AG36" s="11">
        <v>1500</v>
      </c>
      <c r="AH36" s="11">
        <v>1750</v>
      </c>
      <c r="AI36" s="11">
        <v>2000</v>
      </c>
      <c r="AJ36" s="11">
        <v>2250</v>
      </c>
      <c r="AK36" s="11">
        <v>2500</v>
      </c>
      <c r="AL36" s="11">
        <v>2750</v>
      </c>
      <c r="AM36" s="14">
        <v>3000</v>
      </c>
      <c r="AN36" s="15" t="s">
        <v>74</v>
      </c>
      <c r="AP36" s="9"/>
      <c r="AQ36" s="10"/>
      <c r="AR36" s="10"/>
      <c r="AS36" s="10"/>
      <c r="AT36" s="10"/>
      <c r="AU36" s="10"/>
      <c r="AV36" s="11">
        <v>500</v>
      </c>
      <c r="AW36" s="12">
        <v>750</v>
      </c>
      <c r="AX36" s="11">
        <v>1000</v>
      </c>
      <c r="AY36" s="11">
        <v>1250</v>
      </c>
      <c r="AZ36" s="11">
        <v>1500</v>
      </c>
      <c r="BA36" s="11">
        <v>1750</v>
      </c>
      <c r="BB36" s="11">
        <v>2000</v>
      </c>
      <c r="BC36" s="11">
        <v>2250</v>
      </c>
      <c r="BD36" s="11">
        <v>2500</v>
      </c>
      <c r="BE36" s="11">
        <v>2750</v>
      </c>
      <c r="BF36" s="14">
        <v>3000</v>
      </c>
      <c r="BG36" s="15" t="s">
        <v>74</v>
      </c>
      <c r="BI36" s="9"/>
      <c r="BJ36" s="10"/>
      <c r="BK36" s="10"/>
      <c r="BL36" s="10"/>
      <c r="BM36" s="10"/>
      <c r="BN36" s="10"/>
      <c r="BO36" s="11">
        <v>500</v>
      </c>
      <c r="BP36" s="12">
        <v>750</v>
      </c>
      <c r="BQ36" s="11">
        <v>1000</v>
      </c>
      <c r="BR36" s="11">
        <v>1250</v>
      </c>
      <c r="BS36" s="11">
        <v>1500</v>
      </c>
      <c r="BT36" s="11">
        <v>1750</v>
      </c>
      <c r="BU36" s="11">
        <v>2000</v>
      </c>
      <c r="BV36" s="11">
        <v>2250</v>
      </c>
      <c r="BW36" s="11">
        <v>2500</v>
      </c>
      <c r="BX36" s="11">
        <v>2750</v>
      </c>
      <c r="BY36" s="14">
        <v>3000</v>
      </c>
      <c r="BZ36" s="15" t="s">
        <v>74</v>
      </c>
      <c r="CB36" s="9"/>
      <c r="CC36" s="10"/>
      <c r="CD36" s="10"/>
      <c r="CE36" s="10"/>
      <c r="CF36" s="10"/>
      <c r="CG36" s="10"/>
      <c r="CH36" s="11">
        <v>500</v>
      </c>
      <c r="CI36" s="12">
        <v>750</v>
      </c>
      <c r="CJ36" s="11">
        <v>1000</v>
      </c>
      <c r="CK36" s="11">
        <v>1250</v>
      </c>
      <c r="CL36" s="11">
        <v>1500</v>
      </c>
      <c r="CM36" s="11">
        <v>1750</v>
      </c>
      <c r="CN36" s="11">
        <v>2000</v>
      </c>
      <c r="CO36" s="11">
        <v>2250</v>
      </c>
      <c r="CP36" s="11">
        <v>2500</v>
      </c>
      <c r="CQ36" s="11">
        <v>2750</v>
      </c>
      <c r="CR36" s="14">
        <v>3000</v>
      </c>
      <c r="CS36" s="15" t="s">
        <v>74</v>
      </c>
      <c r="CT36" s="11">
        <v>3250</v>
      </c>
      <c r="CU36" s="12">
        <v>3500</v>
      </c>
      <c r="CV36" s="11">
        <v>3750</v>
      </c>
      <c r="CW36" s="11">
        <v>4000</v>
      </c>
      <c r="CX36" s="11">
        <v>4250</v>
      </c>
      <c r="CY36" s="11">
        <v>4500</v>
      </c>
      <c r="CZ36" s="11">
        <v>4750</v>
      </c>
      <c r="DA36" s="11">
        <v>5000</v>
      </c>
      <c r="DB36" s="11">
        <v>5250</v>
      </c>
      <c r="DC36" s="11">
        <v>5500</v>
      </c>
      <c r="DD36" s="11">
        <v>5750</v>
      </c>
      <c r="DE36" s="14">
        <v>6000</v>
      </c>
      <c r="DG36" s="9"/>
      <c r="DH36" s="10"/>
      <c r="DI36" s="10"/>
      <c r="DJ36" s="10"/>
      <c r="DK36" s="10"/>
      <c r="DL36" s="10"/>
      <c r="DM36" s="11">
        <v>500</v>
      </c>
      <c r="DN36" s="12">
        <v>750</v>
      </c>
      <c r="DO36" s="11">
        <v>1000</v>
      </c>
      <c r="DP36" s="11">
        <v>1250</v>
      </c>
      <c r="DQ36" s="11">
        <v>1500</v>
      </c>
      <c r="DR36" s="11">
        <v>1750</v>
      </c>
      <c r="DS36" s="11">
        <v>2000</v>
      </c>
      <c r="DT36" s="11">
        <v>2250</v>
      </c>
      <c r="DU36" s="11">
        <v>2500</v>
      </c>
      <c r="DV36" s="11">
        <v>2750</v>
      </c>
      <c r="DW36" s="14">
        <v>3000</v>
      </c>
      <c r="DX36" s="15" t="s">
        <v>74</v>
      </c>
      <c r="DY36" s="49"/>
      <c r="DZ36" s="9"/>
      <c r="EA36" s="10"/>
      <c r="EB36" s="10"/>
      <c r="EC36" s="10"/>
      <c r="ED36" s="10"/>
      <c r="EE36" s="10"/>
      <c r="EF36" s="11">
        <v>500</v>
      </c>
      <c r="EG36" s="12">
        <v>750</v>
      </c>
      <c r="EH36" s="11">
        <v>1000</v>
      </c>
      <c r="EI36" s="11">
        <v>1250</v>
      </c>
      <c r="EJ36" s="11">
        <v>1500</v>
      </c>
      <c r="EK36" s="11">
        <v>1750</v>
      </c>
      <c r="EL36" s="11">
        <v>2000</v>
      </c>
      <c r="EM36" s="11">
        <v>2250</v>
      </c>
      <c r="EN36" s="11">
        <v>2500</v>
      </c>
      <c r="EO36" s="11">
        <v>2750</v>
      </c>
      <c r="EP36" s="14">
        <v>3000</v>
      </c>
      <c r="EQ36" s="15" t="s">
        <v>74</v>
      </c>
      <c r="ER36" s="49"/>
      <c r="ES36" s="9"/>
      <c r="ET36" s="10"/>
      <c r="EU36" s="10"/>
      <c r="EV36" s="10"/>
      <c r="EW36" s="10"/>
      <c r="EX36" s="10"/>
      <c r="EY36" s="11">
        <v>500</v>
      </c>
      <c r="EZ36" s="12">
        <v>750</v>
      </c>
      <c r="FA36" s="11">
        <v>1000</v>
      </c>
      <c r="FB36" s="11">
        <v>1250</v>
      </c>
      <c r="FC36" s="11">
        <v>1500</v>
      </c>
      <c r="FD36" s="11">
        <v>1750</v>
      </c>
      <c r="FE36" s="11">
        <v>2000</v>
      </c>
      <c r="FF36" s="11">
        <v>2250</v>
      </c>
      <c r="FG36" s="11">
        <v>2500</v>
      </c>
      <c r="FH36" s="11">
        <v>2750</v>
      </c>
      <c r="FI36" s="14">
        <v>3000</v>
      </c>
      <c r="FJ36" s="15" t="s">
        <v>74</v>
      </c>
      <c r="FK36" s="11">
        <v>3250</v>
      </c>
      <c r="FL36" s="12">
        <v>3500</v>
      </c>
      <c r="FM36" s="11">
        <v>3750</v>
      </c>
      <c r="FN36" s="11">
        <v>4000</v>
      </c>
      <c r="FO36" s="11">
        <v>4250</v>
      </c>
      <c r="FP36" s="11">
        <v>4500</v>
      </c>
      <c r="FQ36" s="11">
        <v>4750</v>
      </c>
      <c r="FR36" s="11">
        <v>5000</v>
      </c>
      <c r="FS36" s="11">
        <v>5250</v>
      </c>
      <c r="FT36" s="11">
        <v>5500</v>
      </c>
      <c r="FU36" s="11">
        <v>5750</v>
      </c>
      <c r="FV36" s="14">
        <v>6000</v>
      </c>
      <c r="FW36" s="49"/>
      <c r="FX36" s="9"/>
      <c r="FY36" s="10"/>
      <c r="FZ36" s="10"/>
      <c r="GA36" s="10"/>
      <c r="GB36" s="10"/>
      <c r="GC36" s="10"/>
      <c r="GD36" s="11">
        <v>500</v>
      </c>
      <c r="GE36" s="12">
        <v>750</v>
      </c>
      <c r="GF36" s="11">
        <v>1000</v>
      </c>
      <c r="GG36" s="11">
        <v>1250</v>
      </c>
      <c r="GH36" s="11">
        <v>1500</v>
      </c>
      <c r="GI36" s="11">
        <v>1750</v>
      </c>
      <c r="GJ36" s="11">
        <v>2000</v>
      </c>
      <c r="GK36" s="11">
        <v>2250</v>
      </c>
      <c r="GL36" s="11">
        <v>2500</v>
      </c>
      <c r="GM36" s="11">
        <v>2750</v>
      </c>
      <c r="GN36" s="14">
        <v>3000</v>
      </c>
      <c r="GO36" s="15" t="s">
        <v>74</v>
      </c>
      <c r="GP36" s="49"/>
      <c r="GQ36" s="9"/>
      <c r="GR36" s="10"/>
      <c r="GS36" s="10"/>
      <c r="GT36" s="10"/>
      <c r="GU36" s="10"/>
      <c r="GV36" s="10"/>
      <c r="GW36" s="11">
        <v>500</v>
      </c>
      <c r="GX36" s="12">
        <v>750</v>
      </c>
      <c r="GY36" s="11">
        <v>1000</v>
      </c>
      <c r="GZ36" s="11">
        <v>1250</v>
      </c>
      <c r="HA36" s="11">
        <v>1500</v>
      </c>
      <c r="HB36" s="11">
        <v>1750</v>
      </c>
      <c r="HC36" s="11">
        <v>2000</v>
      </c>
      <c r="HD36" s="11">
        <v>2250</v>
      </c>
      <c r="HE36" s="11">
        <v>2500</v>
      </c>
      <c r="HF36" s="11">
        <v>2750</v>
      </c>
      <c r="HG36" s="14">
        <v>3000</v>
      </c>
      <c r="HH36" s="15" t="s">
        <v>74</v>
      </c>
      <c r="HI36" s="11">
        <v>3250</v>
      </c>
      <c r="HJ36" s="12">
        <v>3500</v>
      </c>
      <c r="HK36" s="11">
        <v>3750</v>
      </c>
      <c r="HL36" s="11">
        <v>4000</v>
      </c>
      <c r="HM36" s="11">
        <v>4250</v>
      </c>
      <c r="HN36" s="11">
        <v>4500</v>
      </c>
      <c r="HO36" s="11">
        <v>4750</v>
      </c>
      <c r="HP36" s="11">
        <v>5000</v>
      </c>
      <c r="HQ36" s="11">
        <v>5250</v>
      </c>
      <c r="HR36" s="11">
        <v>5500</v>
      </c>
      <c r="HS36" s="11">
        <v>5750</v>
      </c>
      <c r="HT36" s="14">
        <v>6000</v>
      </c>
      <c r="HU36" s="49"/>
    </row>
    <row r="37" spans="4:229">
      <c r="D37" s="16"/>
      <c r="E37" s="17"/>
      <c r="F37" s="17"/>
      <c r="G37" s="17"/>
      <c r="H37" s="17"/>
      <c r="I37" s="70" t="s">
        <v>146</v>
      </c>
      <c r="J37" s="18">
        <v>2</v>
      </c>
      <c r="K37" s="19">
        <v>3</v>
      </c>
      <c r="L37" s="18">
        <v>4</v>
      </c>
      <c r="M37" s="18">
        <v>5</v>
      </c>
      <c r="N37" s="18">
        <v>6</v>
      </c>
      <c r="O37" s="18">
        <v>7</v>
      </c>
      <c r="P37" s="18">
        <v>8</v>
      </c>
      <c r="Q37" s="18">
        <v>9</v>
      </c>
      <c r="R37" s="18">
        <v>10</v>
      </c>
      <c r="S37" s="18">
        <v>11</v>
      </c>
      <c r="T37" s="20">
        <v>12</v>
      </c>
      <c r="U37" s="21"/>
      <c r="W37" s="16"/>
      <c r="X37" s="17"/>
      <c r="Y37" s="17"/>
      <c r="Z37" s="17"/>
      <c r="AA37" s="17"/>
      <c r="AB37" s="70" t="s">
        <v>146</v>
      </c>
      <c r="AC37" s="18">
        <v>2</v>
      </c>
      <c r="AD37" s="19">
        <v>3</v>
      </c>
      <c r="AE37" s="18">
        <v>4</v>
      </c>
      <c r="AF37" s="18">
        <v>5</v>
      </c>
      <c r="AG37" s="18">
        <v>6</v>
      </c>
      <c r="AH37" s="18">
        <v>7</v>
      </c>
      <c r="AI37" s="18">
        <v>8</v>
      </c>
      <c r="AJ37" s="18">
        <v>9</v>
      </c>
      <c r="AK37" s="18">
        <v>10</v>
      </c>
      <c r="AL37" s="18">
        <v>11</v>
      </c>
      <c r="AM37" s="20">
        <v>12</v>
      </c>
      <c r="AN37" s="21"/>
      <c r="AP37" s="16"/>
      <c r="AQ37" s="17"/>
      <c r="AR37" s="17"/>
      <c r="AS37" s="17"/>
      <c r="AT37" s="17"/>
      <c r="AU37" s="70" t="s">
        <v>146</v>
      </c>
      <c r="AV37" s="18">
        <v>2</v>
      </c>
      <c r="AW37" s="19">
        <v>3</v>
      </c>
      <c r="AX37" s="18">
        <v>4</v>
      </c>
      <c r="AY37" s="18">
        <v>5</v>
      </c>
      <c r="AZ37" s="18">
        <v>6</v>
      </c>
      <c r="BA37" s="18">
        <v>7</v>
      </c>
      <c r="BB37" s="18">
        <v>8</v>
      </c>
      <c r="BC37" s="18">
        <v>9</v>
      </c>
      <c r="BD37" s="18">
        <v>10</v>
      </c>
      <c r="BE37" s="18">
        <v>11</v>
      </c>
      <c r="BF37" s="20">
        <v>12</v>
      </c>
      <c r="BG37" s="21"/>
      <c r="BI37" s="16"/>
      <c r="BJ37" s="17"/>
      <c r="BK37" s="17"/>
      <c r="BL37" s="17"/>
      <c r="BM37" s="17"/>
      <c r="BN37" s="70" t="s">
        <v>146</v>
      </c>
      <c r="BO37" s="18">
        <v>2</v>
      </c>
      <c r="BP37" s="19">
        <v>3</v>
      </c>
      <c r="BQ37" s="18">
        <v>4</v>
      </c>
      <c r="BR37" s="18">
        <v>5</v>
      </c>
      <c r="BS37" s="18">
        <v>6</v>
      </c>
      <c r="BT37" s="18">
        <v>7</v>
      </c>
      <c r="BU37" s="18">
        <v>8</v>
      </c>
      <c r="BV37" s="18">
        <v>9</v>
      </c>
      <c r="BW37" s="18">
        <v>10</v>
      </c>
      <c r="BX37" s="18">
        <v>11</v>
      </c>
      <c r="BY37" s="20">
        <v>12</v>
      </c>
      <c r="BZ37" s="21"/>
      <c r="CB37" s="16"/>
      <c r="CC37" s="17"/>
      <c r="CD37" s="17"/>
      <c r="CE37" s="17"/>
      <c r="CF37" s="17"/>
      <c r="CG37" s="70" t="s">
        <v>146</v>
      </c>
      <c r="CH37" s="18">
        <v>2</v>
      </c>
      <c r="CI37" s="19">
        <v>3</v>
      </c>
      <c r="CJ37" s="18">
        <v>4</v>
      </c>
      <c r="CK37" s="18">
        <v>5</v>
      </c>
      <c r="CL37" s="18">
        <v>6</v>
      </c>
      <c r="CM37" s="18">
        <v>7</v>
      </c>
      <c r="CN37" s="18">
        <v>8</v>
      </c>
      <c r="CO37" s="18">
        <v>9</v>
      </c>
      <c r="CP37" s="18">
        <v>10</v>
      </c>
      <c r="CQ37" s="18">
        <v>11</v>
      </c>
      <c r="CR37" s="20">
        <v>12</v>
      </c>
      <c r="CS37" s="21"/>
      <c r="CT37" s="18">
        <v>13</v>
      </c>
      <c r="CU37" s="19">
        <v>14</v>
      </c>
      <c r="CV37" s="18">
        <v>15</v>
      </c>
      <c r="CW37" s="18">
        <v>16</v>
      </c>
      <c r="CX37" s="18">
        <v>17</v>
      </c>
      <c r="CY37" s="18">
        <v>18</v>
      </c>
      <c r="CZ37" s="18">
        <v>19</v>
      </c>
      <c r="DA37" s="18">
        <v>20</v>
      </c>
      <c r="DB37" s="18">
        <v>21</v>
      </c>
      <c r="DC37" s="18">
        <v>22</v>
      </c>
      <c r="DD37" s="18">
        <v>23</v>
      </c>
      <c r="DE37" s="20">
        <v>24</v>
      </c>
      <c r="DG37" s="16"/>
      <c r="DH37" s="17"/>
      <c r="DI37" s="17"/>
      <c r="DJ37" s="17"/>
      <c r="DK37" s="17"/>
      <c r="DL37" s="70" t="s">
        <v>146</v>
      </c>
      <c r="DM37" s="18">
        <v>2</v>
      </c>
      <c r="DN37" s="19">
        <v>3</v>
      </c>
      <c r="DO37" s="18">
        <v>4</v>
      </c>
      <c r="DP37" s="18">
        <v>5</v>
      </c>
      <c r="DQ37" s="18">
        <v>6</v>
      </c>
      <c r="DR37" s="18">
        <v>7</v>
      </c>
      <c r="DS37" s="18">
        <v>8</v>
      </c>
      <c r="DT37" s="18">
        <v>9</v>
      </c>
      <c r="DU37" s="18">
        <v>10</v>
      </c>
      <c r="DV37" s="18">
        <v>11</v>
      </c>
      <c r="DW37" s="20">
        <v>12</v>
      </c>
      <c r="DX37" s="21"/>
      <c r="DY37" s="49"/>
      <c r="DZ37" s="16"/>
      <c r="EA37" s="17"/>
      <c r="EB37" s="17"/>
      <c r="EC37" s="17"/>
      <c r="ED37" s="17"/>
      <c r="EE37" s="70" t="s">
        <v>146</v>
      </c>
      <c r="EF37" s="18">
        <v>2</v>
      </c>
      <c r="EG37" s="19">
        <v>3</v>
      </c>
      <c r="EH37" s="18">
        <v>4</v>
      </c>
      <c r="EI37" s="18">
        <v>5</v>
      </c>
      <c r="EJ37" s="18">
        <v>6</v>
      </c>
      <c r="EK37" s="18">
        <v>7</v>
      </c>
      <c r="EL37" s="18">
        <v>8</v>
      </c>
      <c r="EM37" s="18">
        <v>9</v>
      </c>
      <c r="EN37" s="18">
        <v>10</v>
      </c>
      <c r="EO37" s="18">
        <v>11</v>
      </c>
      <c r="EP37" s="20">
        <v>12</v>
      </c>
      <c r="EQ37" s="21"/>
      <c r="ER37" s="49"/>
      <c r="ES37" s="16"/>
      <c r="ET37" s="17"/>
      <c r="EU37" s="17"/>
      <c r="EV37" s="17"/>
      <c r="EW37" s="17"/>
      <c r="EX37" s="70" t="s">
        <v>146</v>
      </c>
      <c r="EY37" s="18">
        <v>2</v>
      </c>
      <c r="EZ37" s="19">
        <v>3</v>
      </c>
      <c r="FA37" s="18">
        <v>4</v>
      </c>
      <c r="FB37" s="18">
        <v>5</v>
      </c>
      <c r="FC37" s="18">
        <v>6</v>
      </c>
      <c r="FD37" s="18">
        <v>7</v>
      </c>
      <c r="FE37" s="18">
        <v>8</v>
      </c>
      <c r="FF37" s="18">
        <v>9</v>
      </c>
      <c r="FG37" s="18">
        <v>10</v>
      </c>
      <c r="FH37" s="18">
        <v>11</v>
      </c>
      <c r="FI37" s="20">
        <v>12</v>
      </c>
      <c r="FJ37" s="21"/>
      <c r="FK37" s="18">
        <v>13</v>
      </c>
      <c r="FL37" s="19">
        <v>14</v>
      </c>
      <c r="FM37" s="18">
        <v>15</v>
      </c>
      <c r="FN37" s="18">
        <v>16</v>
      </c>
      <c r="FO37" s="18">
        <v>17</v>
      </c>
      <c r="FP37" s="18">
        <v>18</v>
      </c>
      <c r="FQ37" s="18">
        <v>19</v>
      </c>
      <c r="FR37" s="18">
        <v>20</v>
      </c>
      <c r="FS37" s="18">
        <v>21</v>
      </c>
      <c r="FT37" s="18">
        <v>22</v>
      </c>
      <c r="FU37" s="18">
        <v>23</v>
      </c>
      <c r="FV37" s="20">
        <v>24</v>
      </c>
      <c r="FW37" s="49"/>
      <c r="FX37" s="16"/>
      <c r="FY37" s="17"/>
      <c r="FZ37" s="17"/>
      <c r="GA37" s="17"/>
      <c r="GB37" s="17"/>
      <c r="GC37" s="70" t="s">
        <v>146</v>
      </c>
      <c r="GD37" s="18">
        <v>2</v>
      </c>
      <c r="GE37" s="19">
        <v>3</v>
      </c>
      <c r="GF37" s="18">
        <v>4</v>
      </c>
      <c r="GG37" s="18">
        <v>5</v>
      </c>
      <c r="GH37" s="18">
        <v>6</v>
      </c>
      <c r="GI37" s="18">
        <v>7</v>
      </c>
      <c r="GJ37" s="18">
        <v>8</v>
      </c>
      <c r="GK37" s="18">
        <v>9</v>
      </c>
      <c r="GL37" s="18">
        <v>10</v>
      </c>
      <c r="GM37" s="18">
        <v>11</v>
      </c>
      <c r="GN37" s="20">
        <v>12</v>
      </c>
      <c r="GO37" s="21"/>
      <c r="GP37" s="49"/>
      <c r="GQ37" s="16"/>
      <c r="GR37" s="17"/>
      <c r="GS37" s="17"/>
      <c r="GT37" s="17"/>
      <c r="GU37" s="17"/>
      <c r="GV37" s="70" t="s">
        <v>146</v>
      </c>
      <c r="GW37" s="18">
        <v>2</v>
      </c>
      <c r="GX37" s="19">
        <v>3</v>
      </c>
      <c r="GY37" s="18">
        <v>4</v>
      </c>
      <c r="GZ37" s="18">
        <v>5</v>
      </c>
      <c r="HA37" s="18">
        <v>6</v>
      </c>
      <c r="HB37" s="18">
        <v>7</v>
      </c>
      <c r="HC37" s="18">
        <v>8</v>
      </c>
      <c r="HD37" s="18">
        <v>9</v>
      </c>
      <c r="HE37" s="18">
        <v>10</v>
      </c>
      <c r="HF37" s="18">
        <v>11</v>
      </c>
      <c r="HG37" s="20">
        <v>12</v>
      </c>
      <c r="HH37" s="21"/>
      <c r="HI37" s="18">
        <v>13</v>
      </c>
      <c r="HJ37" s="19">
        <v>14</v>
      </c>
      <c r="HK37" s="18">
        <v>15</v>
      </c>
      <c r="HL37" s="18">
        <v>16</v>
      </c>
      <c r="HM37" s="18">
        <v>17</v>
      </c>
      <c r="HN37" s="18">
        <v>18</v>
      </c>
      <c r="HO37" s="18">
        <v>19</v>
      </c>
      <c r="HP37" s="18">
        <v>20</v>
      </c>
      <c r="HQ37" s="18">
        <v>21</v>
      </c>
      <c r="HR37" s="18">
        <v>22</v>
      </c>
      <c r="HS37" s="18">
        <v>23</v>
      </c>
      <c r="HT37" s="20">
        <v>24</v>
      </c>
      <c r="HU37" s="49"/>
    </row>
    <row r="38" spans="4:229">
      <c r="D38" s="254" t="s">
        <v>85</v>
      </c>
      <c r="E38" s="255"/>
      <c r="F38" s="24">
        <v>10.65</v>
      </c>
      <c r="G38" s="43">
        <v>0.35</v>
      </c>
      <c r="H38" s="43" t="s">
        <v>110</v>
      </c>
      <c r="I38" s="24" t="str">
        <f>CONCATENATE(I$37,"-",H38)</f>
        <v>A-18-D</v>
      </c>
      <c r="J38" s="25">
        <v>22</v>
      </c>
      <c r="K38" s="252" t="s">
        <v>84</v>
      </c>
      <c r="L38" s="252"/>
      <c r="M38" s="252"/>
      <c r="N38" s="252"/>
      <c r="O38" s="252"/>
      <c r="P38" s="252"/>
      <c r="Q38" s="252"/>
      <c r="R38" s="252"/>
      <c r="S38" s="252"/>
      <c r="T38" s="253"/>
      <c r="U38" s="27">
        <v>1.1000000000000001</v>
      </c>
      <c r="W38" s="254" t="s">
        <v>85</v>
      </c>
      <c r="X38" s="255"/>
      <c r="Y38" s="24">
        <v>9.66</v>
      </c>
      <c r="Z38" s="43">
        <v>0.32</v>
      </c>
      <c r="AA38" s="43" t="s">
        <v>110</v>
      </c>
      <c r="AB38" s="24" t="str">
        <f>CONCATENATE(AB$37,"-",AA38)</f>
        <v>A-18-D</v>
      </c>
      <c r="AC38" s="25">
        <v>19.96</v>
      </c>
      <c r="AD38" s="252" t="s">
        <v>84</v>
      </c>
      <c r="AE38" s="252"/>
      <c r="AF38" s="252"/>
      <c r="AG38" s="252"/>
      <c r="AH38" s="252"/>
      <c r="AI38" s="252"/>
      <c r="AJ38" s="252"/>
      <c r="AK38" s="252"/>
      <c r="AL38" s="252"/>
      <c r="AM38" s="253"/>
      <c r="AN38" s="27">
        <v>1.1000000000000001</v>
      </c>
      <c r="AP38" s="254" t="s">
        <v>85</v>
      </c>
      <c r="AQ38" s="255"/>
      <c r="AR38" s="24">
        <v>8.85</v>
      </c>
      <c r="AS38" s="43">
        <v>0.28999999999999998</v>
      </c>
      <c r="AT38" s="43" t="s">
        <v>110</v>
      </c>
      <c r="AU38" s="24" t="str">
        <f>CONCATENATE(AU$37,"-",AT38)</f>
        <v>A-18-D</v>
      </c>
      <c r="AV38" s="25">
        <v>18.28</v>
      </c>
      <c r="AW38" s="252" t="s">
        <v>84</v>
      </c>
      <c r="AX38" s="252"/>
      <c r="AY38" s="252"/>
      <c r="AZ38" s="252"/>
      <c r="BA38" s="252"/>
      <c r="BB38" s="252"/>
      <c r="BC38" s="252"/>
      <c r="BD38" s="252"/>
      <c r="BE38" s="252"/>
      <c r="BF38" s="253"/>
      <c r="BG38" s="27">
        <v>1.1000000000000001</v>
      </c>
      <c r="BI38" s="254" t="s">
        <v>85</v>
      </c>
      <c r="BJ38" s="255"/>
      <c r="BK38" s="24">
        <v>8.17</v>
      </c>
      <c r="BL38" s="43">
        <v>0.27</v>
      </c>
      <c r="BM38" s="43" t="s">
        <v>110</v>
      </c>
      <c r="BN38" s="24" t="str">
        <f>CONCATENATE(BN$37,"-",BM38)</f>
        <v>A-18-D</v>
      </c>
      <c r="BO38" s="25">
        <v>16.88</v>
      </c>
      <c r="BP38" s="252" t="s">
        <v>84</v>
      </c>
      <c r="BQ38" s="252"/>
      <c r="BR38" s="252"/>
      <c r="BS38" s="252"/>
      <c r="BT38" s="252"/>
      <c r="BU38" s="252"/>
      <c r="BV38" s="252"/>
      <c r="BW38" s="252"/>
      <c r="BX38" s="252"/>
      <c r="BY38" s="253"/>
      <c r="BZ38" s="27">
        <v>1.1000000000000001</v>
      </c>
      <c r="CB38" s="254" t="s">
        <v>85</v>
      </c>
      <c r="CC38" s="255"/>
      <c r="CD38" s="24">
        <v>8.85</v>
      </c>
      <c r="CE38" s="43">
        <v>0</v>
      </c>
      <c r="CF38" s="43" t="s">
        <v>110</v>
      </c>
      <c r="CG38" s="24" t="str">
        <f>CONCATENATE(CG$37,"-",CF38)</f>
        <v>A-18-D</v>
      </c>
      <c r="CH38" s="25">
        <v>17.7</v>
      </c>
      <c r="CI38" s="252" t="s">
        <v>84</v>
      </c>
      <c r="CJ38" s="252"/>
      <c r="CK38" s="252"/>
      <c r="CL38" s="252"/>
      <c r="CM38" s="252"/>
      <c r="CN38" s="252"/>
      <c r="CO38" s="252"/>
      <c r="CP38" s="252"/>
      <c r="CQ38" s="252"/>
      <c r="CR38" s="253"/>
      <c r="CS38" s="27">
        <v>1.1000000000000001</v>
      </c>
      <c r="CT38" s="25"/>
      <c r="CU38" s="252" t="s">
        <v>84</v>
      </c>
      <c r="CV38" s="252"/>
      <c r="CW38" s="252"/>
      <c r="CX38" s="252"/>
      <c r="CY38" s="252"/>
      <c r="CZ38" s="252"/>
      <c r="DA38" s="252"/>
      <c r="DB38" s="252"/>
      <c r="DC38" s="252"/>
      <c r="DD38" s="252"/>
      <c r="DE38" s="28"/>
      <c r="DG38" s="254" t="s">
        <v>85</v>
      </c>
      <c r="DH38" s="255"/>
      <c r="DI38" s="24">
        <v>9.7799999999999994</v>
      </c>
      <c r="DJ38" s="43">
        <v>0.32</v>
      </c>
      <c r="DK38" s="43" t="s">
        <v>110</v>
      </c>
      <c r="DL38" s="24" t="str">
        <f>CONCATENATE(DL$37,"-",DK38)</f>
        <v>A-18-D</v>
      </c>
      <c r="DM38" s="25">
        <v>20.2</v>
      </c>
      <c r="DN38" s="252" t="s">
        <v>84</v>
      </c>
      <c r="DO38" s="252"/>
      <c r="DP38" s="252"/>
      <c r="DQ38" s="252"/>
      <c r="DR38" s="252"/>
      <c r="DS38" s="252"/>
      <c r="DT38" s="252"/>
      <c r="DU38" s="252"/>
      <c r="DV38" s="252"/>
      <c r="DW38" s="253"/>
      <c r="DX38" s="27">
        <v>1.1000000000000001</v>
      </c>
      <c r="DY38" s="49"/>
      <c r="DZ38" s="254" t="s">
        <v>85</v>
      </c>
      <c r="EA38" s="255"/>
      <c r="EB38" s="24">
        <v>9.7799999999999994</v>
      </c>
      <c r="EC38" s="43">
        <v>0.32</v>
      </c>
      <c r="ED38" s="43" t="s">
        <v>110</v>
      </c>
      <c r="EE38" s="24" t="str">
        <f>CONCATENATE(EE$37,"-",ED38)</f>
        <v>A-18-D</v>
      </c>
      <c r="EF38" s="25">
        <v>17.12</v>
      </c>
      <c r="EG38" s="252" t="s">
        <v>84</v>
      </c>
      <c r="EH38" s="252"/>
      <c r="EI38" s="252"/>
      <c r="EJ38" s="252"/>
      <c r="EK38" s="252"/>
      <c r="EL38" s="252"/>
      <c r="EM38" s="252"/>
      <c r="EN38" s="252"/>
      <c r="EO38" s="252"/>
      <c r="EP38" s="253"/>
      <c r="EQ38" s="27">
        <v>1.1000000000000001</v>
      </c>
      <c r="ER38" s="49"/>
      <c r="ES38" s="254" t="s">
        <v>85</v>
      </c>
      <c r="ET38" s="255"/>
      <c r="EU38" s="24">
        <v>8.85</v>
      </c>
      <c r="EV38" s="43">
        <v>0</v>
      </c>
      <c r="EW38" s="43" t="s">
        <v>110</v>
      </c>
      <c r="EX38" s="24" t="str">
        <f>CONCATENATE(EX$37,"-",EW38)</f>
        <v>A-18-D</v>
      </c>
      <c r="EY38" s="25">
        <v>21.3</v>
      </c>
      <c r="EZ38" s="252" t="s">
        <v>84</v>
      </c>
      <c r="FA38" s="252"/>
      <c r="FB38" s="252"/>
      <c r="FC38" s="252"/>
      <c r="FD38" s="252"/>
      <c r="FE38" s="252"/>
      <c r="FF38" s="252"/>
      <c r="FG38" s="252"/>
      <c r="FH38" s="252"/>
      <c r="FI38" s="253"/>
      <c r="FJ38" s="27">
        <v>1.1000000000000001</v>
      </c>
      <c r="FK38" s="25"/>
      <c r="FL38" s="252" t="s">
        <v>84</v>
      </c>
      <c r="FM38" s="252"/>
      <c r="FN38" s="252"/>
      <c r="FO38" s="252"/>
      <c r="FP38" s="252"/>
      <c r="FQ38" s="252"/>
      <c r="FR38" s="252"/>
      <c r="FS38" s="252"/>
      <c r="FT38" s="252"/>
      <c r="FU38" s="252"/>
      <c r="FV38" s="28"/>
      <c r="FW38" s="49"/>
      <c r="FX38" s="254" t="s">
        <v>85</v>
      </c>
      <c r="FY38" s="255"/>
      <c r="FZ38" s="24">
        <v>9.7799999999999994</v>
      </c>
      <c r="GA38" s="43">
        <v>0.32</v>
      </c>
      <c r="GB38" s="43" t="s">
        <v>110</v>
      </c>
      <c r="GC38" s="24" t="str">
        <f>CONCATENATE(GC$37,"-",GB38)</f>
        <v>A-18-D</v>
      </c>
      <c r="GD38" s="25">
        <v>99999</v>
      </c>
      <c r="GE38" s="252" t="s">
        <v>84</v>
      </c>
      <c r="GF38" s="252"/>
      <c r="GG38" s="252"/>
      <c r="GH38" s="252"/>
      <c r="GI38" s="252"/>
      <c r="GJ38" s="252"/>
      <c r="GK38" s="252"/>
      <c r="GL38" s="252"/>
      <c r="GM38" s="252"/>
      <c r="GN38" s="253"/>
      <c r="GO38" s="27">
        <v>100</v>
      </c>
      <c r="GP38" s="49"/>
      <c r="GQ38" s="254" t="s">
        <v>85</v>
      </c>
      <c r="GR38" s="255"/>
      <c r="GS38" s="24">
        <v>8.85</v>
      </c>
      <c r="GT38" s="43">
        <v>0</v>
      </c>
      <c r="GU38" s="43" t="s">
        <v>110</v>
      </c>
      <c r="GV38" s="24" t="str">
        <f>CONCATENATE(GV$37,"-",GU38)</f>
        <v>A-18-D</v>
      </c>
      <c r="GW38" s="25">
        <v>20.04</v>
      </c>
      <c r="GX38" s="252" t="s">
        <v>84</v>
      </c>
      <c r="GY38" s="252"/>
      <c r="GZ38" s="252"/>
      <c r="HA38" s="252"/>
      <c r="HB38" s="252"/>
      <c r="HC38" s="252"/>
      <c r="HD38" s="252"/>
      <c r="HE38" s="252"/>
      <c r="HF38" s="252"/>
      <c r="HG38" s="253"/>
      <c r="HH38" s="27">
        <v>100</v>
      </c>
      <c r="HI38" s="25"/>
      <c r="HJ38" s="252" t="s">
        <v>84</v>
      </c>
      <c r="HK38" s="252"/>
      <c r="HL38" s="252"/>
      <c r="HM38" s="252"/>
      <c r="HN38" s="252"/>
      <c r="HO38" s="252"/>
      <c r="HP38" s="252"/>
      <c r="HQ38" s="252"/>
      <c r="HR38" s="252"/>
      <c r="HS38" s="252"/>
      <c r="HT38" s="28"/>
      <c r="HU38" s="49"/>
    </row>
    <row r="39" spans="4:229" ht="14.4">
      <c r="D39" s="22">
        <v>18</v>
      </c>
      <c r="E39" s="23">
        <v>29</v>
      </c>
      <c r="F39" s="24">
        <v>25.56</v>
      </c>
      <c r="G39" s="43">
        <v>0.35</v>
      </c>
      <c r="H39" s="24" t="s">
        <v>91</v>
      </c>
      <c r="I39" s="24" t="str">
        <f t="shared" ref="I39:I48" si="20">CONCATENATE(I$37,"-",H39)</f>
        <v>A-18-18-29</v>
      </c>
      <c r="J39" s="25">
        <v>51.82</v>
      </c>
      <c r="K39" s="25">
        <v>77.73</v>
      </c>
      <c r="L39" s="25">
        <v>103.64</v>
      </c>
      <c r="M39" s="25">
        <v>129.55000000000001</v>
      </c>
      <c r="N39" s="25">
        <v>155.46</v>
      </c>
      <c r="O39" s="25">
        <v>181.37</v>
      </c>
      <c r="P39" s="25">
        <v>197.06</v>
      </c>
      <c r="Q39" s="25">
        <v>221.69</v>
      </c>
      <c r="R39" s="25">
        <v>246.3</v>
      </c>
      <c r="S39" s="25">
        <v>270.93</v>
      </c>
      <c r="T39" s="28">
        <v>295.56</v>
      </c>
      <c r="U39" s="29">
        <v>1.1000000000000001</v>
      </c>
      <c r="W39" s="22">
        <v>18</v>
      </c>
      <c r="X39" s="23">
        <v>29</v>
      </c>
      <c r="Y39" s="24">
        <v>22.72</v>
      </c>
      <c r="Z39" s="43">
        <v>0.32</v>
      </c>
      <c r="AA39" s="24" t="s">
        <v>91</v>
      </c>
      <c r="AB39" s="24" t="str">
        <f t="shared" ref="AB39:AB48" si="21">CONCATENATE(AB$37,"-",AA39)</f>
        <v>A-18-18-29</v>
      </c>
      <c r="AC39" s="25">
        <v>46.08</v>
      </c>
      <c r="AD39" s="25">
        <v>69.12</v>
      </c>
      <c r="AE39" s="25">
        <v>92.16</v>
      </c>
      <c r="AF39" s="25">
        <v>115.2</v>
      </c>
      <c r="AG39" s="25">
        <v>138.24</v>
      </c>
      <c r="AH39" s="25">
        <v>161.28</v>
      </c>
      <c r="AI39" s="25">
        <v>175.2</v>
      </c>
      <c r="AJ39" s="25">
        <v>197.1</v>
      </c>
      <c r="AK39" s="25">
        <v>219</v>
      </c>
      <c r="AL39" s="25">
        <v>240.9</v>
      </c>
      <c r="AM39" s="28">
        <v>262.8</v>
      </c>
      <c r="AN39" s="29">
        <v>1.1000000000000001</v>
      </c>
      <c r="AP39" s="22">
        <v>18</v>
      </c>
      <c r="AQ39" s="23">
        <v>29</v>
      </c>
      <c r="AR39" s="24">
        <v>21.3</v>
      </c>
      <c r="AS39" s="43">
        <v>0.28999999999999998</v>
      </c>
      <c r="AT39" s="24" t="s">
        <v>91</v>
      </c>
      <c r="AU39" s="24" t="str">
        <f t="shared" ref="AU39:AU48" si="22">CONCATENATE(AU$37,"-",AT39)</f>
        <v>A-18-18-29</v>
      </c>
      <c r="AV39" s="25">
        <v>43.18</v>
      </c>
      <c r="AW39" s="25">
        <v>64.77</v>
      </c>
      <c r="AX39" s="25">
        <v>86.36</v>
      </c>
      <c r="AY39" s="25">
        <v>107.95</v>
      </c>
      <c r="AZ39" s="25">
        <v>129.54</v>
      </c>
      <c r="BA39" s="25">
        <v>151.13</v>
      </c>
      <c r="BB39" s="25">
        <v>164.24</v>
      </c>
      <c r="BC39" s="25">
        <v>184.77</v>
      </c>
      <c r="BD39" s="25">
        <v>205.3</v>
      </c>
      <c r="BE39" s="25">
        <v>225.83</v>
      </c>
      <c r="BF39" s="28">
        <v>246.36</v>
      </c>
      <c r="BG39" s="29">
        <v>1.1000000000000001</v>
      </c>
      <c r="BI39" s="22">
        <v>18</v>
      </c>
      <c r="BJ39" s="23">
        <v>29</v>
      </c>
      <c r="BK39" s="24">
        <v>19.88</v>
      </c>
      <c r="BL39" s="43">
        <v>0.27</v>
      </c>
      <c r="BM39" s="24" t="s">
        <v>91</v>
      </c>
      <c r="BN39" s="24" t="str">
        <f t="shared" ref="BN39:BN48" si="23">CONCATENATE(BN$37,"-",BM39)</f>
        <v>A-18-18-29</v>
      </c>
      <c r="BO39" s="25">
        <v>40.299999999999997</v>
      </c>
      <c r="BP39" s="25">
        <v>60.45</v>
      </c>
      <c r="BQ39" s="25">
        <v>80.599999999999994</v>
      </c>
      <c r="BR39" s="25">
        <v>100.75</v>
      </c>
      <c r="BS39" s="25">
        <v>120.9</v>
      </c>
      <c r="BT39" s="25">
        <v>141.05000000000001</v>
      </c>
      <c r="BU39" s="25">
        <v>153.28</v>
      </c>
      <c r="BV39" s="25">
        <v>172.44</v>
      </c>
      <c r="BW39" s="25">
        <v>191.6</v>
      </c>
      <c r="BX39" s="25">
        <v>210.76</v>
      </c>
      <c r="BY39" s="28">
        <v>229.92</v>
      </c>
      <c r="BZ39" s="29">
        <v>1.1000000000000001</v>
      </c>
      <c r="CB39" s="22">
        <v>18</v>
      </c>
      <c r="CC39" s="23">
        <v>29</v>
      </c>
      <c r="CD39" s="24">
        <v>21.3</v>
      </c>
      <c r="CE39" s="43">
        <v>0</v>
      </c>
      <c r="CF39" s="24" t="s">
        <v>91</v>
      </c>
      <c r="CG39" s="24" t="str">
        <f t="shared" ref="CG39:CG48" si="24">CONCATENATE(CG$37,"-",CF39)</f>
        <v>A-18-18-29</v>
      </c>
      <c r="CH39" s="25">
        <v>42.6</v>
      </c>
      <c r="CI39" s="25">
        <v>63.9</v>
      </c>
      <c r="CJ39" s="25">
        <v>85.2</v>
      </c>
      <c r="CK39" s="25">
        <v>106.5</v>
      </c>
      <c r="CL39" s="25">
        <v>127.8</v>
      </c>
      <c r="CM39" s="25">
        <v>149.1</v>
      </c>
      <c r="CN39" s="25">
        <v>161.91999999999999</v>
      </c>
      <c r="CO39" s="25">
        <v>182.16</v>
      </c>
      <c r="CP39" s="25">
        <v>202.4</v>
      </c>
      <c r="CQ39" s="25">
        <v>222.64</v>
      </c>
      <c r="CR39" s="28">
        <v>242.88</v>
      </c>
      <c r="CS39" s="29">
        <v>1.1000000000000001</v>
      </c>
      <c r="CT39" s="25">
        <v>263.12</v>
      </c>
      <c r="CU39" s="25">
        <v>283.36</v>
      </c>
      <c r="CV39" s="25">
        <v>303.60000000000002</v>
      </c>
      <c r="CW39" s="25">
        <v>323.83999999999997</v>
      </c>
      <c r="CX39" s="25">
        <v>344.08</v>
      </c>
      <c r="CY39" s="25">
        <v>364.32</v>
      </c>
      <c r="CZ39" s="25">
        <v>384.56</v>
      </c>
      <c r="DA39" s="25">
        <v>404.8</v>
      </c>
      <c r="DB39" s="25">
        <v>425.04</v>
      </c>
      <c r="DC39" s="25">
        <v>445.28</v>
      </c>
      <c r="DD39" s="25">
        <v>465.52</v>
      </c>
      <c r="DE39" s="25">
        <v>485.76</v>
      </c>
      <c r="DG39" s="22">
        <v>18</v>
      </c>
      <c r="DH39" s="23">
        <v>29</v>
      </c>
      <c r="DI39" s="24">
        <v>23</v>
      </c>
      <c r="DJ39" s="43">
        <v>0.32</v>
      </c>
      <c r="DK39" s="24" t="s">
        <v>91</v>
      </c>
      <c r="DL39" s="24" t="str">
        <f t="shared" ref="DL39:DL48" si="25">CONCATENATE(DL$37,"-",DK39)</f>
        <v>A-18-18-29</v>
      </c>
      <c r="DM39" s="25">
        <v>46.64</v>
      </c>
      <c r="DN39" s="25">
        <v>69.959999999999994</v>
      </c>
      <c r="DO39" s="25">
        <v>93.28</v>
      </c>
      <c r="DP39" s="25">
        <v>116.6</v>
      </c>
      <c r="DQ39" s="25">
        <v>139.91999999999999</v>
      </c>
      <c r="DR39" s="25">
        <v>163.24</v>
      </c>
      <c r="DS39" s="25">
        <v>177.36</v>
      </c>
      <c r="DT39" s="25">
        <v>199.53</v>
      </c>
      <c r="DU39" s="25">
        <v>221.7</v>
      </c>
      <c r="DV39" s="25">
        <v>243.87</v>
      </c>
      <c r="DW39" s="28">
        <v>266.04000000000002</v>
      </c>
      <c r="DX39" s="29">
        <v>1.1000000000000001</v>
      </c>
      <c r="DY39" s="49"/>
      <c r="DZ39" s="22">
        <v>18</v>
      </c>
      <c r="EA39" s="23">
        <v>29</v>
      </c>
      <c r="EB39" s="24">
        <v>23</v>
      </c>
      <c r="EC39" s="43">
        <v>0.32</v>
      </c>
      <c r="ED39" s="24" t="s">
        <v>91</v>
      </c>
      <c r="EE39" s="24" t="str">
        <f t="shared" ref="EE39:EE48" si="26">CONCATENATE(EE$37,"-",ED39)</f>
        <v>A-18-18-29</v>
      </c>
      <c r="EF39" s="25">
        <v>40.9</v>
      </c>
      <c r="EG39" s="25">
        <v>61.35</v>
      </c>
      <c r="EH39" s="25">
        <v>81.8</v>
      </c>
      <c r="EI39" s="25">
        <v>102.25</v>
      </c>
      <c r="EJ39" s="25">
        <v>122.7</v>
      </c>
      <c r="EK39" s="25">
        <v>143.15</v>
      </c>
      <c r="EL39" s="25">
        <v>155.52000000000001</v>
      </c>
      <c r="EM39" s="25">
        <v>174.96</v>
      </c>
      <c r="EN39" s="25">
        <v>194.4</v>
      </c>
      <c r="EO39" s="25">
        <v>213.84</v>
      </c>
      <c r="EP39" s="28">
        <v>233.28</v>
      </c>
      <c r="EQ39" s="29">
        <v>1.1000000000000001</v>
      </c>
      <c r="ER39" s="49"/>
      <c r="ES39" s="22">
        <v>18</v>
      </c>
      <c r="ET39" s="23">
        <v>29</v>
      </c>
      <c r="EU39" s="24">
        <v>21.3</v>
      </c>
      <c r="EV39" s="43">
        <v>0</v>
      </c>
      <c r="EW39" s="24" t="s">
        <v>91</v>
      </c>
      <c r="EX39" s="24" t="str">
        <f t="shared" ref="EX39:EX48" si="27">CONCATENATE(EX$37,"-",EW39)</f>
        <v>A-18-18-29</v>
      </c>
      <c r="EY39" s="25">
        <v>51.12</v>
      </c>
      <c r="EZ39" s="25">
        <v>76.680000000000007</v>
      </c>
      <c r="FA39" s="25">
        <v>102.24</v>
      </c>
      <c r="FB39" s="25">
        <v>127.8</v>
      </c>
      <c r="FC39" s="25">
        <v>153.36000000000001</v>
      </c>
      <c r="FD39" s="25">
        <v>178.92</v>
      </c>
      <c r="FE39" s="25">
        <v>194.24</v>
      </c>
      <c r="FF39" s="25">
        <v>218.52</v>
      </c>
      <c r="FG39" s="25">
        <v>242.8</v>
      </c>
      <c r="FH39" s="25">
        <v>267.08</v>
      </c>
      <c r="FI39" s="28">
        <v>291.36</v>
      </c>
      <c r="FJ39" s="29">
        <v>1.1000000000000001</v>
      </c>
      <c r="FK39" s="25">
        <v>315.64</v>
      </c>
      <c r="FL39" s="25">
        <v>339.92</v>
      </c>
      <c r="FM39" s="25">
        <v>364.2</v>
      </c>
      <c r="FN39" s="25">
        <v>388.48</v>
      </c>
      <c r="FO39" s="25">
        <v>412.76</v>
      </c>
      <c r="FP39" s="25">
        <v>437.04</v>
      </c>
      <c r="FQ39" s="25">
        <v>461.32</v>
      </c>
      <c r="FR39" s="25">
        <v>485.6</v>
      </c>
      <c r="FS39" s="25">
        <v>509.88</v>
      </c>
      <c r="FT39" s="25">
        <v>534.16</v>
      </c>
      <c r="FU39" s="25">
        <v>558.44000000000005</v>
      </c>
      <c r="FV39" s="25">
        <v>582.72</v>
      </c>
      <c r="FW39" s="49"/>
      <c r="FX39" s="22">
        <v>18</v>
      </c>
      <c r="FY39" s="23">
        <v>29</v>
      </c>
      <c r="FZ39" s="24">
        <v>23</v>
      </c>
      <c r="GA39" s="43">
        <v>0.32</v>
      </c>
      <c r="GB39" s="24" t="s">
        <v>91</v>
      </c>
      <c r="GC39" s="24" t="str">
        <f t="shared" ref="GC39:GC48" si="28">CONCATENATE(GC$37,"-",GB39)</f>
        <v>A-18-18-29</v>
      </c>
      <c r="GD39" s="25">
        <v>99999</v>
      </c>
      <c r="GE39" s="25">
        <v>99999</v>
      </c>
      <c r="GF39" s="25">
        <v>99999</v>
      </c>
      <c r="GG39" s="25">
        <v>99999</v>
      </c>
      <c r="GH39" s="25">
        <v>99999</v>
      </c>
      <c r="GI39" s="25">
        <v>99999</v>
      </c>
      <c r="GJ39" s="25">
        <v>99999</v>
      </c>
      <c r="GK39" s="25">
        <v>99999</v>
      </c>
      <c r="GL39" s="25">
        <v>99999</v>
      </c>
      <c r="GM39" s="25">
        <v>99999</v>
      </c>
      <c r="GN39" s="25">
        <v>99999</v>
      </c>
      <c r="GO39" s="29">
        <v>100</v>
      </c>
      <c r="GP39" s="49"/>
      <c r="GQ39" s="22">
        <v>18</v>
      </c>
      <c r="GR39" s="23">
        <v>29</v>
      </c>
      <c r="GS39" s="24">
        <v>21.3</v>
      </c>
      <c r="GT39" s="43">
        <v>0</v>
      </c>
      <c r="GU39" s="24" t="s">
        <v>91</v>
      </c>
      <c r="GV39" s="24" t="str">
        <f t="shared" ref="GV39:GV48" si="29">CONCATENATE(GV$37,"-",GU39)</f>
        <v>A-18-18-29</v>
      </c>
      <c r="GW39" s="119">
        <v>66.040000000000006</v>
      </c>
      <c r="GX39" s="119">
        <v>99.06</v>
      </c>
      <c r="GY39" s="119">
        <v>132.08000000000001</v>
      </c>
      <c r="GZ39" s="119">
        <v>165.1</v>
      </c>
      <c r="HA39" s="119">
        <v>198.12</v>
      </c>
      <c r="HB39" s="119">
        <v>231.14</v>
      </c>
      <c r="HC39" s="119">
        <v>250.95</v>
      </c>
      <c r="HD39" s="119">
        <v>282.32</v>
      </c>
      <c r="HE39" s="119">
        <v>313.69</v>
      </c>
      <c r="HF39" s="119">
        <v>345.06</v>
      </c>
      <c r="HG39" s="120">
        <v>376.43</v>
      </c>
      <c r="HH39" s="29">
        <v>100</v>
      </c>
      <c r="HI39" s="119">
        <v>407.8</v>
      </c>
      <c r="HJ39" s="119">
        <v>439.17</v>
      </c>
      <c r="HK39" s="119">
        <v>470.54</v>
      </c>
      <c r="HL39" s="119">
        <v>501.9</v>
      </c>
      <c r="HM39" s="119">
        <v>533.27</v>
      </c>
      <c r="HN39" s="119">
        <v>564.64</v>
      </c>
      <c r="HO39" s="119">
        <v>596.01</v>
      </c>
      <c r="HP39" s="119">
        <v>627.38</v>
      </c>
      <c r="HQ39" s="119">
        <v>658.75</v>
      </c>
      <c r="HR39" s="119">
        <v>690.12</v>
      </c>
      <c r="HS39" s="119">
        <v>721.49</v>
      </c>
      <c r="HT39" s="119">
        <v>752.86</v>
      </c>
      <c r="HU39" s="49"/>
    </row>
    <row r="40" spans="4:229" ht="14.4">
      <c r="D40" s="22">
        <v>30</v>
      </c>
      <c r="E40" s="23">
        <v>39</v>
      </c>
      <c r="F40" s="24">
        <v>38.340000000000003</v>
      </c>
      <c r="G40" s="43">
        <v>0.43</v>
      </c>
      <c r="H40" s="24" t="s">
        <v>92</v>
      </c>
      <c r="I40" s="24" t="str">
        <f t="shared" si="20"/>
        <v>A-18-30-39</v>
      </c>
      <c r="J40" s="25">
        <v>77.540000000000006</v>
      </c>
      <c r="K40" s="25">
        <v>116.31</v>
      </c>
      <c r="L40" s="25">
        <v>155.08000000000001</v>
      </c>
      <c r="M40" s="25">
        <v>193.85</v>
      </c>
      <c r="N40" s="25">
        <v>232.62</v>
      </c>
      <c r="O40" s="25">
        <v>271.39</v>
      </c>
      <c r="P40" s="25">
        <v>294.8</v>
      </c>
      <c r="Q40" s="25">
        <v>331.65</v>
      </c>
      <c r="R40" s="25">
        <v>368.53</v>
      </c>
      <c r="S40" s="25">
        <v>405.35</v>
      </c>
      <c r="T40" s="28">
        <v>442.2</v>
      </c>
      <c r="U40" s="29">
        <v>1.1000000000000001</v>
      </c>
      <c r="W40" s="22">
        <v>30</v>
      </c>
      <c r="X40" s="23">
        <v>39</v>
      </c>
      <c r="Y40" s="24">
        <v>35.5</v>
      </c>
      <c r="Z40" s="43">
        <v>0.39</v>
      </c>
      <c r="AA40" s="24" t="s">
        <v>92</v>
      </c>
      <c r="AB40" s="24" t="str">
        <f t="shared" si="21"/>
        <v>A-18-30-39</v>
      </c>
      <c r="AC40" s="25">
        <v>71.78</v>
      </c>
      <c r="AD40" s="25">
        <v>107.67</v>
      </c>
      <c r="AE40" s="25">
        <v>143.56</v>
      </c>
      <c r="AF40" s="25">
        <v>179.45</v>
      </c>
      <c r="AG40" s="25">
        <v>215.34</v>
      </c>
      <c r="AH40" s="25">
        <v>251.23</v>
      </c>
      <c r="AI40" s="25">
        <v>272.95999999999998</v>
      </c>
      <c r="AJ40" s="25">
        <v>307.08</v>
      </c>
      <c r="AK40" s="25">
        <v>341.2</v>
      </c>
      <c r="AL40" s="25">
        <v>375.32</v>
      </c>
      <c r="AM40" s="28">
        <v>409.44</v>
      </c>
      <c r="AN40" s="29">
        <v>1.1000000000000001</v>
      </c>
      <c r="AP40" s="22">
        <v>30</v>
      </c>
      <c r="AQ40" s="23">
        <v>39</v>
      </c>
      <c r="AR40" s="24">
        <v>32.659999999999997</v>
      </c>
      <c r="AS40" s="43">
        <v>0.35</v>
      </c>
      <c r="AT40" s="24" t="s">
        <v>92</v>
      </c>
      <c r="AU40" s="24" t="str">
        <f t="shared" si="22"/>
        <v>A-18-30-39</v>
      </c>
      <c r="AV40" s="25">
        <v>66.02</v>
      </c>
      <c r="AW40" s="25">
        <v>99.03</v>
      </c>
      <c r="AX40" s="25">
        <v>132.04</v>
      </c>
      <c r="AY40" s="25">
        <v>165.05</v>
      </c>
      <c r="AZ40" s="25">
        <v>198.06</v>
      </c>
      <c r="BA40" s="25">
        <v>231.07</v>
      </c>
      <c r="BB40" s="25">
        <v>251.04</v>
      </c>
      <c r="BC40" s="25">
        <v>282.42</v>
      </c>
      <c r="BD40" s="25">
        <v>313.8</v>
      </c>
      <c r="BE40" s="25">
        <v>345.18</v>
      </c>
      <c r="BF40" s="28">
        <v>376.56</v>
      </c>
      <c r="BG40" s="29">
        <v>1.1000000000000001</v>
      </c>
      <c r="BI40" s="22">
        <v>30</v>
      </c>
      <c r="BJ40" s="23">
        <v>39</v>
      </c>
      <c r="BK40" s="24">
        <v>29.82</v>
      </c>
      <c r="BL40" s="43">
        <v>0.33</v>
      </c>
      <c r="BM40" s="24" t="s">
        <v>92</v>
      </c>
      <c r="BN40" s="24" t="str">
        <f t="shared" si="23"/>
        <v>A-18-30-39</v>
      </c>
      <c r="BO40" s="25">
        <v>60.3</v>
      </c>
      <c r="BP40" s="25">
        <v>90.45</v>
      </c>
      <c r="BQ40" s="25">
        <v>120.6</v>
      </c>
      <c r="BR40" s="25">
        <v>150.75</v>
      </c>
      <c r="BS40" s="25">
        <v>180.9</v>
      </c>
      <c r="BT40" s="25">
        <v>211.05</v>
      </c>
      <c r="BU40" s="25">
        <v>229.28</v>
      </c>
      <c r="BV40" s="25">
        <v>257.94</v>
      </c>
      <c r="BW40" s="25">
        <v>286.60000000000002</v>
      </c>
      <c r="BX40" s="25">
        <v>315.26</v>
      </c>
      <c r="BY40" s="28">
        <v>343.92</v>
      </c>
      <c r="BZ40" s="29">
        <v>1.1000000000000001</v>
      </c>
      <c r="CB40" s="22">
        <v>30</v>
      </c>
      <c r="CC40" s="23">
        <v>39</v>
      </c>
      <c r="CD40" s="24">
        <v>32.659999999999997</v>
      </c>
      <c r="CE40" s="43">
        <v>0</v>
      </c>
      <c r="CF40" s="24" t="s">
        <v>92</v>
      </c>
      <c r="CG40" s="24" t="str">
        <f t="shared" si="24"/>
        <v>A-18-30-39</v>
      </c>
      <c r="CH40" s="25">
        <v>65.319999999999993</v>
      </c>
      <c r="CI40" s="25">
        <v>97.98</v>
      </c>
      <c r="CJ40" s="25">
        <v>130.63999999999999</v>
      </c>
      <c r="CK40" s="25">
        <v>163.30000000000001</v>
      </c>
      <c r="CL40" s="25">
        <v>195.96</v>
      </c>
      <c r="CM40" s="25">
        <v>228.62</v>
      </c>
      <c r="CN40" s="25">
        <v>248.24</v>
      </c>
      <c r="CO40" s="25">
        <v>279.27</v>
      </c>
      <c r="CP40" s="25">
        <v>310.3</v>
      </c>
      <c r="CQ40" s="25">
        <v>341.33</v>
      </c>
      <c r="CR40" s="28">
        <v>372.36</v>
      </c>
      <c r="CS40" s="29">
        <v>1.1000000000000001</v>
      </c>
      <c r="CT40" s="25">
        <v>403.39</v>
      </c>
      <c r="CU40" s="25">
        <v>434.42</v>
      </c>
      <c r="CV40" s="25">
        <v>465.45</v>
      </c>
      <c r="CW40" s="25">
        <v>496.48</v>
      </c>
      <c r="CX40" s="25">
        <v>527.51</v>
      </c>
      <c r="CY40" s="25">
        <v>558.54</v>
      </c>
      <c r="CZ40" s="25">
        <v>589.57000000000005</v>
      </c>
      <c r="DA40" s="25">
        <v>620.6</v>
      </c>
      <c r="DB40" s="25">
        <v>651.63</v>
      </c>
      <c r="DC40" s="25">
        <v>682.66</v>
      </c>
      <c r="DD40" s="25">
        <v>713.69</v>
      </c>
      <c r="DE40" s="25">
        <v>744.72</v>
      </c>
      <c r="DG40" s="22">
        <v>30</v>
      </c>
      <c r="DH40" s="23">
        <v>39</v>
      </c>
      <c r="DI40" s="24">
        <v>35.94</v>
      </c>
      <c r="DJ40" s="43">
        <v>0.39</v>
      </c>
      <c r="DK40" s="24" t="s">
        <v>92</v>
      </c>
      <c r="DL40" s="24" t="str">
        <f t="shared" si="25"/>
        <v>A-18-30-39</v>
      </c>
      <c r="DM40" s="25">
        <v>72.66</v>
      </c>
      <c r="DN40" s="25">
        <v>108.99</v>
      </c>
      <c r="DO40" s="25">
        <v>145.32</v>
      </c>
      <c r="DP40" s="25">
        <v>181.65</v>
      </c>
      <c r="DQ40" s="25">
        <v>217.98</v>
      </c>
      <c r="DR40" s="25">
        <v>254.31</v>
      </c>
      <c r="DS40" s="25">
        <v>276.24</v>
      </c>
      <c r="DT40" s="25">
        <v>310.77</v>
      </c>
      <c r="DU40" s="25">
        <v>345.3</v>
      </c>
      <c r="DV40" s="25">
        <v>379.83</v>
      </c>
      <c r="DW40" s="28">
        <v>414.36</v>
      </c>
      <c r="DX40" s="29">
        <v>1.1000000000000001</v>
      </c>
      <c r="DY40" s="49"/>
      <c r="DZ40" s="22">
        <v>30</v>
      </c>
      <c r="EA40" s="23">
        <v>39</v>
      </c>
      <c r="EB40" s="24">
        <v>35.94</v>
      </c>
      <c r="EC40" s="43">
        <v>0.39</v>
      </c>
      <c r="ED40" s="24" t="s">
        <v>92</v>
      </c>
      <c r="EE40" s="24" t="str">
        <f t="shared" si="26"/>
        <v>A-18-30-39</v>
      </c>
      <c r="EF40" s="25">
        <v>61.2</v>
      </c>
      <c r="EG40" s="25">
        <v>91.8</v>
      </c>
      <c r="EH40" s="25">
        <v>122.4</v>
      </c>
      <c r="EI40" s="25">
        <v>153</v>
      </c>
      <c r="EJ40" s="25">
        <v>183.6</v>
      </c>
      <c r="EK40" s="25">
        <v>214.2</v>
      </c>
      <c r="EL40" s="25">
        <v>232.72</v>
      </c>
      <c r="EM40" s="25">
        <v>261.81</v>
      </c>
      <c r="EN40" s="25">
        <v>290.89999999999998</v>
      </c>
      <c r="EO40" s="25">
        <v>319.99</v>
      </c>
      <c r="EP40" s="28">
        <v>349.08</v>
      </c>
      <c r="EQ40" s="29">
        <v>1.1000000000000001</v>
      </c>
      <c r="ER40" s="49"/>
      <c r="ES40" s="22">
        <v>30</v>
      </c>
      <c r="ET40" s="23">
        <v>39</v>
      </c>
      <c r="EU40" s="24">
        <v>32.659999999999997</v>
      </c>
      <c r="EV40" s="43">
        <v>0</v>
      </c>
      <c r="EW40" s="24" t="s">
        <v>92</v>
      </c>
      <c r="EX40" s="24" t="str">
        <f t="shared" si="27"/>
        <v>A-18-30-39</v>
      </c>
      <c r="EY40" s="25">
        <v>76.680000000000007</v>
      </c>
      <c r="EZ40" s="25">
        <v>115.02</v>
      </c>
      <c r="FA40" s="25">
        <v>153.36000000000001</v>
      </c>
      <c r="FB40" s="25">
        <v>191.7</v>
      </c>
      <c r="FC40" s="25">
        <v>230.04</v>
      </c>
      <c r="FD40" s="25">
        <v>268.38</v>
      </c>
      <c r="FE40" s="25">
        <v>291.36</v>
      </c>
      <c r="FF40" s="25">
        <v>327.78</v>
      </c>
      <c r="FG40" s="25">
        <v>364.2</v>
      </c>
      <c r="FH40" s="25">
        <v>400.62</v>
      </c>
      <c r="FI40" s="28">
        <v>437.04</v>
      </c>
      <c r="FJ40" s="29">
        <v>1.1000000000000001</v>
      </c>
      <c r="FK40" s="25">
        <v>473.46</v>
      </c>
      <c r="FL40" s="25">
        <v>509.88</v>
      </c>
      <c r="FM40" s="25">
        <v>546.29999999999995</v>
      </c>
      <c r="FN40" s="25">
        <v>582.72</v>
      </c>
      <c r="FO40" s="25">
        <v>619.14</v>
      </c>
      <c r="FP40" s="25">
        <v>655.56</v>
      </c>
      <c r="FQ40" s="25">
        <v>691.98</v>
      </c>
      <c r="FR40" s="25">
        <v>728.4</v>
      </c>
      <c r="FS40" s="25">
        <v>764.82</v>
      </c>
      <c r="FT40" s="25">
        <v>801.24</v>
      </c>
      <c r="FU40" s="25">
        <v>837.66</v>
      </c>
      <c r="FV40" s="25">
        <v>874.08</v>
      </c>
      <c r="FW40" s="49"/>
      <c r="FX40" s="22">
        <v>30</v>
      </c>
      <c r="FY40" s="23">
        <v>39</v>
      </c>
      <c r="FZ40" s="24">
        <v>35.94</v>
      </c>
      <c r="GA40" s="43">
        <v>0.39</v>
      </c>
      <c r="GB40" s="24" t="s">
        <v>92</v>
      </c>
      <c r="GC40" s="24" t="str">
        <f t="shared" si="28"/>
        <v>A-18-30-39</v>
      </c>
      <c r="GD40" s="25">
        <v>99999</v>
      </c>
      <c r="GE40" s="25">
        <v>99999</v>
      </c>
      <c r="GF40" s="25">
        <v>99999</v>
      </c>
      <c r="GG40" s="25">
        <v>99999</v>
      </c>
      <c r="GH40" s="25">
        <v>99999</v>
      </c>
      <c r="GI40" s="25">
        <v>99999</v>
      </c>
      <c r="GJ40" s="25">
        <v>99999</v>
      </c>
      <c r="GK40" s="25">
        <v>99999</v>
      </c>
      <c r="GL40" s="25">
        <v>99999</v>
      </c>
      <c r="GM40" s="25">
        <v>99999</v>
      </c>
      <c r="GN40" s="25">
        <v>99999</v>
      </c>
      <c r="GO40" s="29">
        <v>100</v>
      </c>
      <c r="GP40" s="49"/>
      <c r="GQ40" s="22">
        <v>30</v>
      </c>
      <c r="GR40" s="23">
        <v>39</v>
      </c>
      <c r="GS40" s="24">
        <v>32.659999999999997</v>
      </c>
      <c r="GT40" s="43">
        <v>0</v>
      </c>
      <c r="GU40" s="24" t="s">
        <v>92</v>
      </c>
      <c r="GV40" s="24" t="str">
        <f t="shared" si="29"/>
        <v>A-18-30-39</v>
      </c>
      <c r="GW40" s="119">
        <v>145.32</v>
      </c>
      <c r="GX40" s="119">
        <v>217.98</v>
      </c>
      <c r="GY40" s="119">
        <v>290.64</v>
      </c>
      <c r="GZ40" s="119">
        <v>363.3</v>
      </c>
      <c r="HA40" s="119">
        <v>435.96</v>
      </c>
      <c r="HB40" s="119">
        <v>508.62</v>
      </c>
      <c r="HC40" s="119">
        <v>552.22</v>
      </c>
      <c r="HD40" s="119">
        <v>621.24</v>
      </c>
      <c r="HE40" s="119">
        <v>690.27</v>
      </c>
      <c r="HF40" s="119">
        <v>759.3</v>
      </c>
      <c r="HG40" s="120">
        <v>828.32</v>
      </c>
      <c r="HH40" s="29">
        <v>100</v>
      </c>
      <c r="HI40" s="119">
        <v>897.35</v>
      </c>
      <c r="HJ40" s="119">
        <v>966.38</v>
      </c>
      <c r="HK40" s="119">
        <v>1035.4100000000001</v>
      </c>
      <c r="HL40" s="119">
        <v>1104.43</v>
      </c>
      <c r="HM40" s="119">
        <v>1173.46</v>
      </c>
      <c r="HN40" s="119">
        <v>1242.49</v>
      </c>
      <c r="HO40" s="119">
        <v>1311.51</v>
      </c>
      <c r="HP40" s="119">
        <v>1380.54</v>
      </c>
      <c r="HQ40" s="119">
        <v>1449.57</v>
      </c>
      <c r="HR40" s="119">
        <v>1518.59</v>
      </c>
      <c r="HS40" s="119">
        <v>1587.62</v>
      </c>
      <c r="HT40" s="119">
        <v>1656.65</v>
      </c>
      <c r="HU40" s="49"/>
    </row>
    <row r="41" spans="4:229" ht="14.4">
      <c r="D41" s="22">
        <v>40</v>
      </c>
      <c r="E41" s="23">
        <v>49</v>
      </c>
      <c r="F41" s="24">
        <v>79.52</v>
      </c>
      <c r="G41" s="43">
        <v>0.88</v>
      </c>
      <c r="H41" s="24" t="s">
        <v>93</v>
      </c>
      <c r="I41" s="24" t="str">
        <f t="shared" si="20"/>
        <v>A-18-40-49</v>
      </c>
      <c r="J41" s="25">
        <v>160.80000000000001</v>
      </c>
      <c r="K41" s="25">
        <v>241.2</v>
      </c>
      <c r="L41" s="25">
        <v>321.60000000000002</v>
      </c>
      <c r="M41" s="25">
        <v>402</v>
      </c>
      <c r="N41" s="25">
        <v>482.4</v>
      </c>
      <c r="O41" s="25">
        <v>562.79999999999995</v>
      </c>
      <c r="P41" s="25">
        <v>611.36</v>
      </c>
      <c r="Q41" s="25">
        <v>687.78</v>
      </c>
      <c r="R41" s="25">
        <v>764.2</v>
      </c>
      <c r="S41" s="25">
        <v>840.62</v>
      </c>
      <c r="T41" s="28">
        <v>917.04</v>
      </c>
      <c r="U41" s="29">
        <v>1.1499999999999999</v>
      </c>
      <c r="W41" s="22">
        <v>40</v>
      </c>
      <c r="X41" s="23">
        <v>49</v>
      </c>
      <c r="Y41" s="24">
        <v>72.42</v>
      </c>
      <c r="Z41" s="43">
        <v>0.79</v>
      </c>
      <c r="AA41" s="24" t="s">
        <v>93</v>
      </c>
      <c r="AB41" s="24" t="str">
        <f t="shared" si="21"/>
        <v>A-18-40-49</v>
      </c>
      <c r="AC41" s="25">
        <v>146.41999999999999</v>
      </c>
      <c r="AD41" s="25">
        <v>219.63</v>
      </c>
      <c r="AE41" s="25">
        <v>292.83999999999997</v>
      </c>
      <c r="AF41" s="25">
        <v>366.05</v>
      </c>
      <c r="AG41" s="25">
        <v>439.26</v>
      </c>
      <c r="AH41" s="25">
        <v>512.47</v>
      </c>
      <c r="AI41" s="25">
        <v>556.72</v>
      </c>
      <c r="AJ41" s="25">
        <v>626.30999999999995</v>
      </c>
      <c r="AK41" s="25">
        <v>695.9</v>
      </c>
      <c r="AL41" s="25">
        <v>765.49</v>
      </c>
      <c r="AM41" s="28">
        <v>835.08</v>
      </c>
      <c r="AN41" s="29">
        <v>1.1499999999999999</v>
      </c>
      <c r="AP41" s="22">
        <v>40</v>
      </c>
      <c r="AQ41" s="23">
        <v>49</v>
      </c>
      <c r="AR41" s="24">
        <v>65.319999999999993</v>
      </c>
      <c r="AS41" s="43">
        <v>0.73</v>
      </c>
      <c r="AT41" s="24" t="s">
        <v>93</v>
      </c>
      <c r="AU41" s="24" t="str">
        <f t="shared" si="22"/>
        <v>A-18-40-49</v>
      </c>
      <c r="AV41" s="25">
        <v>132.1</v>
      </c>
      <c r="AW41" s="25">
        <v>198.15</v>
      </c>
      <c r="AX41" s="25">
        <v>264.2</v>
      </c>
      <c r="AY41" s="25">
        <v>330.25</v>
      </c>
      <c r="AZ41" s="25">
        <v>396.3</v>
      </c>
      <c r="BA41" s="25">
        <v>462.35</v>
      </c>
      <c r="BB41" s="25">
        <v>502.24</v>
      </c>
      <c r="BC41" s="25">
        <v>565.02</v>
      </c>
      <c r="BD41" s="25">
        <v>627.79999999999995</v>
      </c>
      <c r="BE41" s="25">
        <v>690.58</v>
      </c>
      <c r="BF41" s="28">
        <v>753.36</v>
      </c>
      <c r="BG41" s="29">
        <v>1.1499999999999999</v>
      </c>
      <c r="BI41" s="22">
        <v>40</v>
      </c>
      <c r="BJ41" s="23">
        <v>49</v>
      </c>
      <c r="BK41" s="24">
        <v>61.06</v>
      </c>
      <c r="BL41" s="43">
        <v>0.67</v>
      </c>
      <c r="BM41" s="24" t="s">
        <v>93</v>
      </c>
      <c r="BN41" s="24" t="str">
        <f t="shared" si="23"/>
        <v>A-18-40-49</v>
      </c>
      <c r="BO41" s="25">
        <v>123.46</v>
      </c>
      <c r="BP41" s="25">
        <v>185.19</v>
      </c>
      <c r="BQ41" s="25">
        <v>246.92</v>
      </c>
      <c r="BR41" s="25">
        <v>308.64999999999998</v>
      </c>
      <c r="BS41" s="25">
        <v>370.38</v>
      </c>
      <c r="BT41" s="25">
        <v>432.11</v>
      </c>
      <c r="BU41" s="25">
        <v>469.44</v>
      </c>
      <c r="BV41" s="25">
        <v>528.12</v>
      </c>
      <c r="BW41" s="25">
        <v>586.79999999999995</v>
      </c>
      <c r="BX41" s="25">
        <v>645.48</v>
      </c>
      <c r="BY41" s="28">
        <v>704.16</v>
      </c>
      <c r="BZ41" s="29">
        <v>1.1499999999999999</v>
      </c>
      <c r="CB41" s="22">
        <v>40</v>
      </c>
      <c r="CC41" s="23">
        <v>49</v>
      </c>
      <c r="CD41" s="24">
        <v>65.319999999999993</v>
      </c>
      <c r="CE41" s="43">
        <v>0</v>
      </c>
      <c r="CF41" s="24" t="s">
        <v>93</v>
      </c>
      <c r="CG41" s="24" t="str">
        <f t="shared" si="24"/>
        <v>A-18-40-49</v>
      </c>
      <c r="CH41" s="25">
        <v>130.63999999999999</v>
      </c>
      <c r="CI41" s="25">
        <v>195.96</v>
      </c>
      <c r="CJ41" s="25">
        <v>261.27999999999997</v>
      </c>
      <c r="CK41" s="25">
        <v>326.60000000000002</v>
      </c>
      <c r="CL41" s="25">
        <v>391.92</v>
      </c>
      <c r="CM41" s="25">
        <v>457.24</v>
      </c>
      <c r="CN41" s="25">
        <v>496.4</v>
      </c>
      <c r="CO41" s="25">
        <v>558.45000000000005</v>
      </c>
      <c r="CP41" s="25">
        <v>620.5</v>
      </c>
      <c r="CQ41" s="25">
        <v>682.55</v>
      </c>
      <c r="CR41" s="28">
        <v>744.6</v>
      </c>
      <c r="CS41" s="29">
        <v>1.1499999999999999</v>
      </c>
      <c r="CT41" s="25">
        <v>806.65</v>
      </c>
      <c r="CU41" s="25">
        <v>868.7</v>
      </c>
      <c r="CV41" s="25">
        <v>930.75</v>
      </c>
      <c r="CW41" s="25">
        <v>992.8</v>
      </c>
      <c r="CX41" s="25">
        <v>1054.8499999999999</v>
      </c>
      <c r="CY41" s="25">
        <v>1116.9000000000001</v>
      </c>
      <c r="CZ41" s="25">
        <v>1178.95</v>
      </c>
      <c r="DA41" s="25">
        <v>1241</v>
      </c>
      <c r="DB41" s="25">
        <v>1303.05</v>
      </c>
      <c r="DC41" s="25">
        <v>1365.1</v>
      </c>
      <c r="DD41" s="25">
        <v>1427.15</v>
      </c>
      <c r="DE41" s="25">
        <v>1489.2</v>
      </c>
      <c r="DG41" s="22">
        <v>40</v>
      </c>
      <c r="DH41" s="23">
        <v>49</v>
      </c>
      <c r="DI41" s="24">
        <v>73.33</v>
      </c>
      <c r="DJ41" s="43">
        <v>0.8</v>
      </c>
      <c r="DK41" s="24" t="s">
        <v>93</v>
      </c>
      <c r="DL41" s="24" t="str">
        <f t="shared" si="25"/>
        <v>A-18-40-49</v>
      </c>
      <c r="DM41" s="25">
        <v>148.26</v>
      </c>
      <c r="DN41" s="25">
        <v>222.39</v>
      </c>
      <c r="DO41" s="25">
        <v>296.52</v>
      </c>
      <c r="DP41" s="25">
        <v>370.65</v>
      </c>
      <c r="DQ41" s="25">
        <v>444.78</v>
      </c>
      <c r="DR41" s="25">
        <v>518.91</v>
      </c>
      <c r="DS41" s="25">
        <v>563.67999999999995</v>
      </c>
      <c r="DT41" s="25">
        <v>634.14</v>
      </c>
      <c r="DU41" s="25">
        <v>704.6</v>
      </c>
      <c r="DV41" s="25">
        <v>775.06</v>
      </c>
      <c r="DW41" s="28">
        <v>845.52</v>
      </c>
      <c r="DX41" s="29">
        <v>1.1499999999999999</v>
      </c>
      <c r="DY41" s="49"/>
      <c r="DZ41" s="22">
        <v>40</v>
      </c>
      <c r="EA41" s="23">
        <v>49</v>
      </c>
      <c r="EB41" s="24">
        <v>73.33</v>
      </c>
      <c r="EC41" s="43">
        <v>0.8</v>
      </c>
      <c r="ED41" s="24" t="s">
        <v>93</v>
      </c>
      <c r="EE41" s="24" t="str">
        <f t="shared" si="26"/>
        <v>A-18-40-49</v>
      </c>
      <c r="EF41" s="25">
        <v>125.32</v>
      </c>
      <c r="EG41" s="25">
        <v>187.98</v>
      </c>
      <c r="EH41" s="25">
        <v>250.64</v>
      </c>
      <c r="EI41" s="25">
        <v>313.3</v>
      </c>
      <c r="EJ41" s="25">
        <v>375.96</v>
      </c>
      <c r="EK41" s="25">
        <v>438.62</v>
      </c>
      <c r="EL41" s="25">
        <v>476.48</v>
      </c>
      <c r="EM41" s="25">
        <v>536.04</v>
      </c>
      <c r="EN41" s="25">
        <v>595.6</v>
      </c>
      <c r="EO41" s="25">
        <v>655.16</v>
      </c>
      <c r="EP41" s="28">
        <v>714.72</v>
      </c>
      <c r="EQ41" s="29">
        <v>1.1499999999999999</v>
      </c>
      <c r="ER41" s="49"/>
      <c r="ES41" s="22">
        <v>40</v>
      </c>
      <c r="ET41" s="23">
        <v>49</v>
      </c>
      <c r="EU41" s="24">
        <v>65.319999999999993</v>
      </c>
      <c r="EV41" s="43">
        <v>0</v>
      </c>
      <c r="EW41" s="24" t="s">
        <v>93</v>
      </c>
      <c r="EX41" s="24" t="str">
        <f t="shared" si="27"/>
        <v>A-18-40-49</v>
      </c>
      <c r="EY41" s="25">
        <v>159.04</v>
      </c>
      <c r="EZ41" s="25">
        <v>238.56</v>
      </c>
      <c r="FA41" s="25">
        <v>318.08</v>
      </c>
      <c r="FB41" s="25">
        <v>397.6</v>
      </c>
      <c r="FC41" s="25">
        <v>477.12</v>
      </c>
      <c r="FD41" s="25">
        <v>556.64</v>
      </c>
      <c r="FE41" s="25">
        <v>604.32000000000005</v>
      </c>
      <c r="FF41" s="25">
        <v>679.86</v>
      </c>
      <c r="FG41" s="25">
        <v>755.4</v>
      </c>
      <c r="FH41" s="25">
        <v>830.94</v>
      </c>
      <c r="FI41" s="28">
        <v>906.48</v>
      </c>
      <c r="FJ41" s="29">
        <v>1.1499999999999999</v>
      </c>
      <c r="FK41" s="25">
        <v>982.02</v>
      </c>
      <c r="FL41" s="25">
        <v>1057.56</v>
      </c>
      <c r="FM41" s="25">
        <v>1133.0999999999999</v>
      </c>
      <c r="FN41" s="25">
        <v>1208.6400000000001</v>
      </c>
      <c r="FO41" s="25">
        <v>1284.18</v>
      </c>
      <c r="FP41" s="25">
        <v>1359.72</v>
      </c>
      <c r="FQ41" s="25">
        <v>1435.26</v>
      </c>
      <c r="FR41" s="25">
        <v>1510.8</v>
      </c>
      <c r="FS41" s="25">
        <v>1586.34</v>
      </c>
      <c r="FT41" s="25">
        <v>1661.88</v>
      </c>
      <c r="FU41" s="25">
        <v>1737.42</v>
      </c>
      <c r="FV41" s="25">
        <v>1812.96</v>
      </c>
      <c r="FW41" s="49"/>
      <c r="FX41" s="22">
        <v>40</v>
      </c>
      <c r="FY41" s="23">
        <v>49</v>
      </c>
      <c r="FZ41" s="24">
        <v>73.33</v>
      </c>
      <c r="GA41" s="43">
        <v>0.8</v>
      </c>
      <c r="GB41" s="24" t="s">
        <v>93</v>
      </c>
      <c r="GC41" s="24" t="str">
        <f t="shared" si="28"/>
        <v>A-18-40-49</v>
      </c>
      <c r="GD41" s="25">
        <v>99999</v>
      </c>
      <c r="GE41" s="25">
        <v>99999</v>
      </c>
      <c r="GF41" s="25">
        <v>99999</v>
      </c>
      <c r="GG41" s="25">
        <v>99999</v>
      </c>
      <c r="GH41" s="25">
        <v>99999</v>
      </c>
      <c r="GI41" s="25">
        <v>99999</v>
      </c>
      <c r="GJ41" s="25">
        <v>99999</v>
      </c>
      <c r="GK41" s="25">
        <v>99999</v>
      </c>
      <c r="GL41" s="25">
        <v>99999</v>
      </c>
      <c r="GM41" s="25">
        <v>99999</v>
      </c>
      <c r="GN41" s="25">
        <v>99999</v>
      </c>
      <c r="GO41" s="29">
        <v>100</v>
      </c>
      <c r="GP41" s="49"/>
      <c r="GQ41" s="22">
        <v>40</v>
      </c>
      <c r="GR41" s="23">
        <v>49</v>
      </c>
      <c r="GS41" s="24">
        <v>65.319999999999993</v>
      </c>
      <c r="GT41" s="43">
        <v>0</v>
      </c>
      <c r="GU41" s="24" t="s">
        <v>93</v>
      </c>
      <c r="GV41" s="24" t="str">
        <f t="shared" si="29"/>
        <v>A-18-40-49</v>
      </c>
      <c r="GW41" s="119">
        <v>279.89999999999998</v>
      </c>
      <c r="GX41" s="119">
        <v>419.85</v>
      </c>
      <c r="GY41" s="119">
        <v>559.79999999999995</v>
      </c>
      <c r="GZ41" s="119">
        <v>699.75</v>
      </c>
      <c r="HA41" s="119">
        <v>839.7</v>
      </c>
      <c r="HB41" s="119">
        <v>979.65</v>
      </c>
      <c r="HC41" s="119">
        <v>1063.6199999999999</v>
      </c>
      <c r="HD41" s="119">
        <v>1196.57</v>
      </c>
      <c r="HE41" s="119">
        <v>1329.53</v>
      </c>
      <c r="HF41" s="119">
        <v>1462.48</v>
      </c>
      <c r="HG41" s="120">
        <v>1595.43</v>
      </c>
      <c r="HH41" s="29">
        <v>100</v>
      </c>
      <c r="HI41" s="119">
        <v>1728.38</v>
      </c>
      <c r="HJ41" s="119">
        <v>1861.34</v>
      </c>
      <c r="HK41" s="119">
        <v>1994.29</v>
      </c>
      <c r="HL41" s="119">
        <v>2127.2399999999998</v>
      </c>
      <c r="HM41" s="119">
        <v>2260.19</v>
      </c>
      <c r="HN41" s="119">
        <v>2393.15</v>
      </c>
      <c r="HO41" s="119">
        <v>2526.1</v>
      </c>
      <c r="HP41" s="119">
        <v>2659.05</v>
      </c>
      <c r="HQ41" s="119">
        <v>2792</v>
      </c>
      <c r="HR41" s="119">
        <v>2924.96</v>
      </c>
      <c r="HS41" s="119">
        <v>3057.91</v>
      </c>
      <c r="HT41" s="119">
        <v>3190.86</v>
      </c>
      <c r="HU41" s="49"/>
    </row>
    <row r="42" spans="4:229" ht="14.4">
      <c r="D42" s="22">
        <v>50</v>
      </c>
      <c r="E42" s="23">
        <v>54</v>
      </c>
      <c r="F42" s="24">
        <v>130.63999999999999</v>
      </c>
      <c r="G42" s="43">
        <v>2.52</v>
      </c>
      <c r="H42" s="24" t="s">
        <v>94</v>
      </c>
      <c r="I42" s="24" t="str">
        <f t="shared" si="20"/>
        <v>A-18-50-54</v>
      </c>
      <c r="J42" s="25">
        <v>266.32</v>
      </c>
      <c r="K42" s="25">
        <v>399.48</v>
      </c>
      <c r="L42" s="25">
        <v>532.64</v>
      </c>
      <c r="M42" s="25">
        <v>665.8</v>
      </c>
      <c r="N42" s="25">
        <v>798.96</v>
      </c>
      <c r="O42" s="25">
        <v>932.12</v>
      </c>
      <c r="P42" s="25">
        <v>1013.04</v>
      </c>
      <c r="Q42" s="25">
        <v>1139.67</v>
      </c>
      <c r="R42" s="25">
        <v>1266.3</v>
      </c>
      <c r="S42" s="25">
        <v>1392.93</v>
      </c>
      <c r="T42" s="28">
        <v>1519.56</v>
      </c>
      <c r="U42" s="29">
        <v>1.1499999999999999</v>
      </c>
      <c r="W42" s="22">
        <v>50</v>
      </c>
      <c r="X42" s="23">
        <v>54</v>
      </c>
      <c r="Y42" s="24">
        <v>117.86</v>
      </c>
      <c r="Z42" s="43">
        <v>2.2799999999999998</v>
      </c>
      <c r="AA42" s="24" t="s">
        <v>94</v>
      </c>
      <c r="AB42" s="24" t="str">
        <f t="shared" si="21"/>
        <v>A-18-50-54</v>
      </c>
      <c r="AC42" s="25">
        <v>240.28</v>
      </c>
      <c r="AD42" s="25">
        <v>360.42</v>
      </c>
      <c r="AE42" s="25">
        <v>480.56</v>
      </c>
      <c r="AF42" s="25">
        <v>600.70000000000005</v>
      </c>
      <c r="AG42" s="25">
        <v>720.84</v>
      </c>
      <c r="AH42" s="25">
        <v>840.98</v>
      </c>
      <c r="AI42" s="25">
        <v>914</v>
      </c>
      <c r="AJ42" s="25">
        <v>1028.25</v>
      </c>
      <c r="AK42" s="25">
        <v>1142.5</v>
      </c>
      <c r="AL42" s="25">
        <v>1256.75</v>
      </c>
      <c r="AM42" s="28">
        <v>1371</v>
      </c>
      <c r="AN42" s="29">
        <v>1.1499999999999999</v>
      </c>
      <c r="AP42" s="22">
        <v>50</v>
      </c>
      <c r="AQ42" s="23">
        <v>54</v>
      </c>
      <c r="AR42" s="24">
        <v>107.92</v>
      </c>
      <c r="AS42" s="43">
        <v>2.09</v>
      </c>
      <c r="AT42" s="24" t="s">
        <v>94</v>
      </c>
      <c r="AU42" s="24" t="str">
        <f t="shared" si="22"/>
        <v>A-18-50-54</v>
      </c>
      <c r="AV42" s="25">
        <v>220.02</v>
      </c>
      <c r="AW42" s="25">
        <v>330.03</v>
      </c>
      <c r="AX42" s="25">
        <v>440.04</v>
      </c>
      <c r="AY42" s="25">
        <v>550.04999999999995</v>
      </c>
      <c r="AZ42" s="25">
        <v>660.06</v>
      </c>
      <c r="BA42" s="25">
        <v>770.07</v>
      </c>
      <c r="BB42" s="25">
        <v>836.88</v>
      </c>
      <c r="BC42" s="25">
        <v>941.49</v>
      </c>
      <c r="BD42" s="25">
        <v>1046.0999999999999</v>
      </c>
      <c r="BE42" s="25">
        <v>1150.71</v>
      </c>
      <c r="BF42" s="28">
        <v>1255.32</v>
      </c>
      <c r="BG42" s="29">
        <v>1.1499999999999999</v>
      </c>
      <c r="BI42" s="22">
        <v>50</v>
      </c>
      <c r="BJ42" s="23">
        <v>54</v>
      </c>
      <c r="BK42" s="24">
        <v>99.4</v>
      </c>
      <c r="BL42" s="43">
        <v>1.93</v>
      </c>
      <c r="BM42" s="24" t="s">
        <v>94</v>
      </c>
      <c r="BN42" s="24" t="str">
        <f t="shared" si="23"/>
        <v>A-18-50-54</v>
      </c>
      <c r="BO42" s="25">
        <v>202.66</v>
      </c>
      <c r="BP42" s="25">
        <v>303.99</v>
      </c>
      <c r="BQ42" s="25">
        <v>405.32</v>
      </c>
      <c r="BR42" s="25">
        <v>506.65</v>
      </c>
      <c r="BS42" s="25">
        <v>607.98</v>
      </c>
      <c r="BT42" s="25">
        <v>709.31</v>
      </c>
      <c r="BU42" s="25">
        <v>770.88</v>
      </c>
      <c r="BV42" s="25">
        <v>867.24</v>
      </c>
      <c r="BW42" s="25">
        <v>963.6</v>
      </c>
      <c r="BX42" s="25">
        <v>1059.96</v>
      </c>
      <c r="BY42" s="28">
        <v>1156.32</v>
      </c>
      <c r="BZ42" s="29">
        <v>1.1499999999999999</v>
      </c>
      <c r="CB42" s="22">
        <v>50</v>
      </c>
      <c r="CC42" s="23">
        <v>54</v>
      </c>
      <c r="CD42" s="24">
        <v>107.92</v>
      </c>
      <c r="CE42" s="43">
        <v>0</v>
      </c>
      <c r="CF42" s="24" t="s">
        <v>94</v>
      </c>
      <c r="CG42" s="24" t="str">
        <f t="shared" si="24"/>
        <v>A-18-50-54</v>
      </c>
      <c r="CH42" s="25">
        <v>215.84</v>
      </c>
      <c r="CI42" s="25">
        <v>323.76</v>
      </c>
      <c r="CJ42" s="25">
        <v>431.68</v>
      </c>
      <c r="CK42" s="25">
        <v>539.6</v>
      </c>
      <c r="CL42" s="25">
        <v>647.52</v>
      </c>
      <c r="CM42" s="25">
        <v>755.44</v>
      </c>
      <c r="CN42" s="25">
        <v>820.16</v>
      </c>
      <c r="CO42" s="25">
        <v>922.68</v>
      </c>
      <c r="CP42" s="25">
        <v>1025.2</v>
      </c>
      <c r="CQ42" s="25">
        <v>1127.72</v>
      </c>
      <c r="CR42" s="28">
        <v>1230.24</v>
      </c>
      <c r="CS42" s="29">
        <v>1.1499999999999999</v>
      </c>
      <c r="CT42" s="25">
        <v>1332.76</v>
      </c>
      <c r="CU42" s="25">
        <v>1435.28</v>
      </c>
      <c r="CV42" s="25">
        <v>1537.8</v>
      </c>
      <c r="CW42" s="25">
        <v>1640.32</v>
      </c>
      <c r="CX42" s="25">
        <v>1742.84</v>
      </c>
      <c r="CY42" s="25">
        <v>1845.36</v>
      </c>
      <c r="CZ42" s="25">
        <v>1947.88</v>
      </c>
      <c r="DA42" s="25">
        <v>2050.4</v>
      </c>
      <c r="DB42" s="25">
        <v>2152.92</v>
      </c>
      <c r="DC42" s="25">
        <v>2255.44</v>
      </c>
      <c r="DD42" s="25">
        <v>2357.96</v>
      </c>
      <c r="DE42" s="25">
        <v>2460.48</v>
      </c>
      <c r="DG42" s="22">
        <v>50</v>
      </c>
      <c r="DH42" s="23">
        <v>54</v>
      </c>
      <c r="DI42" s="24">
        <v>119.34</v>
      </c>
      <c r="DJ42" s="43">
        <v>2.31</v>
      </c>
      <c r="DK42" s="24" t="s">
        <v>94</v>
      </c>
      <c r="DL42" s="24" t="str">
        <f t="shared" si="25"/>
        <v>A-18-50-54</v>
      </c>
      <c r="DM42" s="25">
        <v>243.3</v>
      </c>
      <c r="DN42" s="25">
        <v>364.95</v>
      </c>
      <c r="DO42" s="25">
        <v>486.6</v>
      </c>
      <c r="DP42" s="25">
        <v>608.25</v>
      </c>
      <c r="DQ42" s="25">
        <v>729.9</v>
      </c>
      <c r="DR42" s="25">
        <v>851.55</v>
      </c>
      <c r="DS42" s="25">
        <v>925.44</v>
      </c>
      <c r="DT42" s="25">
        <v>1041.1199999999999</v>
      </c>
      <c r="DU42" s="25">
        <v>1156.8</v>
      </c>
      <c r="DV42" s="25">
        <v>1272.48</v>
      </c>
      <c r="DW42" s="28">
        <v>1388.16</v>
      </c>
      <c r="DX42" s="29">
        <v>1.1499999999999999</v>
      </c>
      <c r="DY42" s="49"/>
      <c r="DZ42" s="22">
        <v>50</v>
      </c>
      <c r="EA42" s="23">
        <v>54</v>
      </c>
      <c r="EB42" s="24">
        <v>119.34</v>
      </c>
      <c r="EC42" s="43">
        <v>2.31</v>
      </c>
      <c r="ED42" s="24" t="s">
        <v>94</v>
      </c>
      <c r="EE42" s="24" t="str">
        <f t="shared" si="26"/>
        <v>A-18-50-54</v>
      </c>
      <c r="EF42" s="25">
        <v>205.7</v>
      </c>
      <c r="EG42" s="25">
        <v>308.55</v>
      </c>
      <c r="EH42" s="25">
        <v>411.4</v>
      </c>
      <c r="EI42" s="25">
        <v>514.25</v>
      </c>
      <c r="EJ42" s="25">
        <v>617.1</v>
      </c>
      <c r="EK42" s="25">
        <v>719.95</v>
      </c>
      <c r="EL42" s="25">
        <v>782.48</v>
      </c>
      <c r="EM42" s="25">
        <v>880.29</v>
      </c>
      <c r="EN42" s="25">
        <v>978.1</v>
      </c>
      <c r="EO42" s="25">
        <v>1075.9100000000001</v>
      </c>
      <c r="EP42" s="28">
        <v>1173.72</v>
      </c>
      <c r="EQ42" s="29">
        <v>1.1499999999999999</v>
      </c>
      <c r="ER42" s="49"/>
      <c r="ES42" s="22">
        <v>50</v>
      </c>
      <c r="ET42" s="23">
        <v>54</v>
      </c>
      <c r="EU42" s="24">
        <v>107.92</v>
      </c>
      <c r="EV42" s="43">
        <v>0</v>
      </c>
      <c r="EW42" s="24" t="s">
        <v>94</v>
      </c>
      <c r="EX42" s="24" t="str">
        <f t="shared" si="27"/>
        <v>A-18-50-54</v>
      </c>
      <c r="EY42" s="25">
        <v>261.27999999999997</v>
      </c>
      <c r="EZ42" s="25">
        <v>391.92</v>
      </c>
      <c r="FA42" s="25">
        <v>522.55999999999995</v>
      </c>
      <c r="FB42" s="25">
        <v>653.20000000000005</v>
      </c>
      <c r="FC42" s="25">
        <v>783.84</v>
      </c>
      <c r="FD42" s="25">
        <v>914.48</v>
      </c>
      <c r="FE42" s="25">
        <v>992.88</v>
      </c>
      <c r="FF42" s="25">
        <v>1116.99</v>
      </c>
      <c r="FG42" s="25">
        <v>1241.0999999999999</v>
      </c>
      <c r="FH42" s="25">
        <v>1365.21</v>
      </c>
      <c r="FI42" s="28">
        <v>1489.32</v>
      </c>
      <c r="FJ42" s="29">
        <v>1.1499999999999999</v>
      </c>
      <c r="FK42" s="25">
        <v>1613.43</v>
      </c>
      <c r="FL42" s="25">
        <v>1737.54</v>
      </c>
      <c r="FM42" s="25">
        <v>1861.65</v>
      </c>
      <c r="FN42" s="25">
        <v>1985.76</v>
      </c>
      <c r="FO42" s="25">
        <v>2109.87</v>
      </c>
      <c r="FP42" s="25">
        <v>2233.98</v>
      </c>
      <c r="FQ42" s="25">
        <v>2358.09</v>
      </c>
      <c r="FR42" s="25">
        <v>2482.1999999999998</v>
      </c>
      <c r="FS42" s="25">
        <v>2606.31</v>
      </c>
      <c r="FT42" s="25">
        <v>2730.42</v>
      </c>
      <c r="FU42" s="25">
        <v>2854.53</v>
      </c>
      <c r="FV42" s="25">
        <v>2978.64</v>
      </c>
      <c r="FW42" s="49"/>
      <c r="FX42" s="22">
        <v>50</v>
      </c>
      <c r="FY42" s="23">
        <v>54</v>
      </c>
      <c r="FZ42" s="24">
        <v>119.34</v>
      </c>
      <c r="GA42" s="43">
        <v>2.31</v>
      </c>
      <c r="GB42" s="24" t="s">
        <v>94</v>
      </c>
      <c r="GC42" s="24" t="str">
        <f t="shared" si="28"/>
        <v>A-18-50-54</v>
      </c>
      <c r="GD42" s="25">
        <v>99999</v>
      </c>
      <c r="GE42" s="25">
        <v>99999</v>
      </c>
      <c r="GF42" s="25">
        <v>99999</v>
      </c>
      <c r="GG42" s="25">
        <v>99999</v>
      </c>
      <c r="GH42" s="25">
        <v>99999</v>
      </c>
      <c r="GI42" s="25">
        <v>99999</v>
      </c>
      <c r="GJ42" s="25">
        <v>99999</v>
      </c>
      <c r="GK42" s="25">
        <v>99999</v>
      </c>
      <c r="GL42" s="25">
        <v>99999</v>
      </c>
      <c r="GM42" s="25">
        <v>99999</v>
      </c>
      <c r="GN42" s="25">
        <v>99999</v>
      </c>
      <c r="GO42" s="29">
        <v>100</v>
      </c>
      <c r="GP42" s="49"/>
      <c r="GQ42" s="22">
        <v>50</v>
      </c>
      <c r="GR42" s="23">
        <v>54</v>
      </c>
      <c r="GS42" s="24">
        <v>107.92</v>
      </c>
      <c r="GT42" s="43">
        <v>0</v>
      </c>
      <c r="GU42" s="24" t="s">
        <v>94</v>
      </c>
      <c r="GV42" s="24" t="str">
        <f t="shared" si="29"/>
        <v>A-18-50-54</v>
      </c>
      <c r="GW42" s="119">
        <v>403.22</v>
      </c>
      <c r="GX42" s="119">
        <v>604.83000000000004</v>
      </c>
      <c r="GY42" s="119">
        <v>806.44</v>
      </c>
      <c r="GZ42" s="119">
        <v>1008.05</v>
      </c>
      <c r="HA42" s="119">
        <v>1209.6600000000001</v>
      </c>
      <c r="HB42" s="119">
        <v>1411.27</v>
      </c>
      <c r="HC42" s="119">
        <v>1532.24</v>
      </c>
      <c r="HD42" s="119">
        <v>1723.77</v>
      </c>
      <c r="HE42" s="119">
        <v>1915.3</v>
      </c>
      <c r="HF42" s="119">
        <v>2106.8200000000002</v>
      </c>
      <c r="HG42" s="120">
        <v>2298.35</v>
      </c>
      <c r="HH42" s="29">
        <v>100</v>
      </c>
      <c r="HI42" s="119">
        <v>2489.88</v>
      </c>
      <c r="HJ42" s="119">
        <v>2681.41</v>
      </c>
      <c r="HK42" s="119">
        <v>2872.94</v>
      </c>
      <c r="HL42" s="119">
        <v>3064.47</v>
      </c>
      <c r="HM42" s="119">
        <v>3256</v>
      </c>
      <c r="HN42" s="119">
        <v>3447.53</v>
      </c>
      <c r="HO42" s="119">
        <v>3639.06</v>
      </c>
      <c r="HP42" s="119">
        <v>3830.59</v>
      </c>
      <c r="HQ42" s="119">
        <v>4022.12</v>
      </c>
      <c r="HR42" s="119">
        <v>4213.6499999999996</v>
      </c>
      <c r="HS42" s="119">
        <v>4405.18</v>
      </c>
      <c r="HT42" s="119">
        <v>4596.71</v>
      </c>
      <c r="HU42" s="49"/>
    </row>
    <row r="43" spans="4:229" ht="14.4">
      <c r="D43" s="22">
        <v>55</v>
      </c>
      <c r="E43" s="23">
        <v>59</v>
      </c>
      <c r="F43" s="24">
        <v>177.5</v>
      </c>
      <c r="G43" s="43">
        <v>5.12</v>
      </c>
      <c r="H43" s="24" t="s">
        <v>95</v>
      </c>
      <c r="I43" s="24" t="str">
        <f t="shared" si="20"/>
        <v>A-18-55-59</v>
      </c>
      <c r="J43" s="25">
        <v>365.24</v>
      </c>
      <c r="K43" s="25">
        <v>547.86</v>
      </c>
      <c r="L43" s="25">
        <v>730.48</v>
      </c>
      <c r="M43" s="25">
        <v>913.1</v>
      </c>
      <c r="N43" s="25">
        <v>1095.72</v>
      </c>
      <c r="O43" s="25">
        <v>1278.3399999999999</v>
      </c>
      <c r="P43" s="25">
        <v>1390</v>
      </c>
      <c r="Q43" s="25">
        <v>1563.75</v>
      </c>
      <c r="R43" s="25">
        <v>1737.5</v>
      </c>
      <c r="S43" s="25">
        <v>1911.25</v>
      </c>
      <c r="T43" s="28">
        <v>2085</v>
      </c>
      <c r="U43" s="29">
        <v>1.2</v>
      </c>
      <c r="W43" s="22">
        <v>55</v>
      </c>
      <c r="X43" s="23">
        <v>59</v>
      </c>
      <c r="Y43" s="24">
        <v>160.46</v>
      </c>
      <c r="Z43" s="43">
        <v>4.6399999999999997</v>
      </c>
      <c r="AA43" s="24" t="s">
        <v>95</v>
      </c>
      <c r="AB43" s="24" t="str">
        <f t="shared" si="21"/>
        <v>A-18-55-59</v>
      </c>
      <c r="AC43" s="25">
        <v>330.2</v>
      </c>
      <c r="AD43" s="25">
        <v>495.3</v>
      </c>
      <c r="AE43" s="25">
        <v>660.4</v>
      </c>
      <c r="AF43" s="25">
        <v>825.5</v>
      </c>
      <c r="AG43" s="25">
        <v>990.6</v>
      </c>
      <c r="AH43" s="25">
        <v>1155.7</v>
      </c>
      <c r="AI43" s="25">
        <v>1256.6400000000001</v>
      </c>
      <c r="AJ43" s="25">
        <v>1413.72</v>
      </c>
      <c r="AK43" s="25">
        <v>1570.8</v>
      </c>
      <c r="AL43" s="25">
        <v>1727.88</v>
      </c>
      <c r="AM43" s="28">
        <v>1884.96</v>
      </c>
      <c r="AN43" s="29">
        <v>1.2</v>
      </c>
      <c r="AP43" s="22">
        <v>55</v>
      </c>
      <c r="AQ43" s="23">
        <v>59</v>
      </c>
      <c r="AR43" s="24">
        <v>147.68</v>
      </c>
      <c r="AS43" s="43">
        <v>4.25</v>
      </c>
      <c r="AT43" s="24" t="s">
        <v>95</v>
      </c>
      <c r="AU43" s="24" t="str">
        <f t="shared" si="22"/>
        <v>A-18-55-59</v>
      </c>
      <c r="AV43" s="25">
        <v>303.86</v>
      </c>
      <c r="AW43" s="25">
        <v>455.79</v>
      </c>
      <c r="AX43" s="25">
        <v>607.72</v>
      </c>
      <c r="AY43" s="25">
        <v>759.65</v>
      </c>
      <c r="AZ43" s="25">
        <v>911.58</v>
      </c>
      <c r="BA43" s="25">
        <v>1063.51</v>
      </c>
      <c r="BB43" s="25">
        <v>1156.4000000000001</v>
      </c>
      <c r="BC43" s="25">
        <v>1300.95</v>
      </c>
      <c r="BD43" s="25">
        <v>1445.5</v>
      </c>
      <c r="BE43" s="25">
        <v>1590.05</v>
      </c>
      <c r="BF43" s="28">
        <v>1734.6</v>
      </c>
      <c r="BG43" s="29">
        <v>1.2</v>
      </c>
      <c r="BI43" s="22">
        <v>55</v>
      </c>
      <c r="BJ43" s="23">
        <v>59</v>
      </c>
      <c r="BK43" s="24">
        <v>136.32</v>
      </c>
      <c r="BL43" s="43">
        <v>3.92</v>
      </c>
      <c r="BM43" s="24" t="s">
        <v>95</v>
      </c>
      <c r="BN43" s="24" t="str">
        <f t="shared" si="23"/>
        <v>A-18-55-59</v>
      </c>
      <c r="BO43" s="25">
        <v>280.48</v>
      </c>
      <c r="BP43" s="25">
        <v>420.72</v>
      </c>
      <c r="BQ43" s="25">
        <v>560.96</v>
      </c>
      <c r="BR43" s="25">
        <v>701.2</v>
      </c>
      <c r="BS43" s="25">
        <v>841.44</v>
      </c>
      <c r="BT43" s="25">
        <v>981.68</v>
      </c>
      <c r="BU43" s="25">
        <v>1067.3599999999999</v>
      </c>
      <c r="BV43" s="25">
        <v>1200.78</v>
      </c>
      <c r="BW43" s="25">
        <v>1334.2</v>
      </c>
      <c r="BX43" s="25">
        <v>1467.62</v>
      </c>
      <c r="BY43" s="28">
        <v>1601.04</v>
      </c>
      <c r="BZ43" s="29">
        <v>1.2</v>
      </c>
      <c r="CB43" s="22">
        <v>55</v>
      </c>
      <c r="CC43" s="23">
        <v>59</v>
      </c>
      <c r="CD43" s="24">
        <v>147.68</v>
      </c>
      <c r="CE43" s="43">
        <v>0</v>
      </c>
      <c r="CF43" s="24" t="s">
        <v>95</v>
      </c>
      <c r="CG43" s="24" t="str">
        <f t="shared" si="24"/>
        <v>A-18-55-59</v>
      </c>
      <c r="CH43" s="25">
        <v>295.36</v>
      </c>
      <c r="CI43" s="25">
        <v>443.04</v>
      </c>
      <c r="CJ43" s="25">
        <v>590.72</v>
      </c>
      <c r="CK43" s="25">
        <v>738.4</v>
      </c>
      <c r="CL43" s="25">
        <v>886.08</v>
      </c>
      <c r="CM43" s="25">
        <v>1033.76</v>
      </c>
      <c r="CN43" s="25">
        <v>1122.4000000000001</v>
      </c>
      <c r="CO43" s="25">
        <v>1262.7</v>
      </c>
      <c r="CP43" s="25">
        <v>1403</v>
      </c>
      <c r="CQ43" s="25">
        <v>1543.3</v>
      </c>
      <c r="CR43" s="28">
        <v>1683.6</v>
      </c>
      <c r="CS43" s="29">
        <v>1.2</v>
      </c>
      <c r="CT43" s="25">
        <v>1823.9</v>
      </c>
      <c r="CU43" s="25">
        <v>1964.2</v>
      </c>
      <c r="CV43" s="25">
        <v>2104.5</v>
      </c>
      <c r="CW43" s="25">
        <v>2244.8000000000002</v>
      </c>
      <c r="CX43" s="25">
        <v>2385.1</v>
      </c>
      <c r="CY43" s="25">
        <v>2525.4</v>
      </c>
      <c r="CZ43" s="25">
        <v>2665.7</v>
      </c>
      <c r="DA43" s="25">
        <v>2806</v>
      </c>
      <c r="DB43" s="25">
        <v>2946.3</v>
      </c>
      <c r="DC43" s="25">
        <v>3086.6</v>
      </c>
      <c r="DD43" s="25">
        <v>3226.9</v>
      </c>
      <c r="DE43" s="25">
        <v>3367.2</v>
      </c>
      <c r="DG43" s="22">
        <v>55</v>
      </c>
      <c r="DH43" s="23">
        <v>59</v>
      </c>
      <c r="DI43" s="24">
        <v>162.46</v>
      </c>
      <c r="DJ43" s="43">
        <v>4.7</v>
      </c>
      <c r="DK43" s="24" t="s">
        <v>95</v>
      </c>
      <c r="DL43" s="24" t="str">
        <f t="shared" si="25"/>
        <v>A-18-55-59</v>
      </c>
      <c r="DM43" s="25">
        <v>334.32</v>
      </c>
      <c r="DN43" s="25">
        <v>501.48</v>
      </c>
      <c r="DO43" s="25">
        <v>668.64</v>
      </c>
      <c r="DP43" s="25">
        <v>835.8</v>
      </c>
      <c r="DQ43" s="25">
        <v>1002.96</v>
      </c>
      <c r="DR43" s="25">
        <v>1170.1199999999999</v>
      </c>
      <c r="DS43" s="25">
        <v>1272.32</v>
      </c>
      <c r="DT43" s="25">
        <v>1431.36</v>
      </c>
      <c r="DU43" s="25">
        <v>1590.4</v>
      </c>
      <c r="DV43" s="25">
        <v>1749.44</v>
      </c>
      <c r="DW43" s="28">
        <v>1908.48</v>
      </c>
      <c r="DX43" s="29">
        <v>1.2</v>
      </c>
      <c r="DY43" s="49"/>
      <c r="DZ43" s="22">
        <v>55</v>
      </c>
      <c r="EA43" s="23">
        <v>59</v>
      </c>
      <c r="EB43" s="24">
        <v>162.46</v>
      </c>
      <c r="EC43" s="43">
        <v>4.7</v>
      </c>
      <c r="ED43" s="24" t="s">
        <v>95</v>
      </c>
      <c r="EE43" s="24" t="str">
        <f t="shared" si="26"/>
        <v>A-18-55-59</v>
      </c>
      <c r="EF43" s="25">
        <v>284.68</v>
      </c>
      <c r="EG43" s="25">
        <v>427.02</v>
      </c>
      <c r="EH43" s="25">
        <v>569.36</v>
      </c>
      <c r="EI43" s="25">
        <v>711.7</v>
      </c>
      <c r="EJ43" s="25">
        <v>854.04</v>
      </c>
      <c r="EK43" s="25">
        <v>996.38</v>
      </c>
      <c r="EL43" s="25">
        <v>1083.3599999999999</v>
      </c>
      <c r="EM43" s="25">
        <v>1218.78</v>
      </c>
      <c r="EN43" s="25">
        <v>1354.2</v>
      </c>
      <c r="EO43" s="25">
        <v>1489.62</v>
      </c>
      <c r="EP43" s="28">
        <v>1625.04</v>
      </c>
      <c r="EQ43" s="29">
        <v>1.2</v>
      </c>
      <c r="ER43" s="49"/>
      <c r="ES43" s="22">
        <v>55</v>
      </c>
      <c r="ET43" s="23">
        <v>59</v>
      </c>
      <c r="EU43" s="24">
        <v>147.68</v>
      </c>
      <c r="EV43" s="43">
        <v>0</v>
      </c>
      <c r="EW43" s="24" t="s">
        <v>95</v>
      </c>
      <c r="EX43" s="24" t="str">
        <f t="shared" si="27"/>
        <v>A-18-55-59</v>
      </c>
      <c r="EY43" s="25">
        <v>355</v>
      </c>
      <c r="EZ43" s="25">
        <v>532.5</v>
      </c>
      <c r="FA43" s="25">
        <v>710</v>
      </c>
      <c r="FB43" s="25">
        <v>887.5</v>
      </c>
      <c r="FC43" s="25">
        <v>1065</v>
      </c>
      <c r="FD43" s="25">
        <v>1242.5</v>
      </c>
      <c r="FE43" s="25">
        <v>1349.04</v>
      </c>
      <c r="FF43" s="25">
        <v>1517.67</v>
      </c>
      <c r="FG43" s="25">
        <v>1686.3</v>
      </c>
      <c r="FH43" s="25">
        <v>1854.93</v>
      </c>
      <c r="FI43" s="28">
        <v>2023.56</v>
      </c>
      <c r="FJ43" s="29">
        <v>1.2</v>
      </c>
      <c r="FK43" s="25">
        <v>2192.19</v>
      </c>
      <c r="FL43" s="25">
        <v>2360.8200000000002</v>
      </c>
      <c r="FM43" s="25">
        <v>2529.4499999999998</v>
      </c>
      <c r="FN43" s="25">
        <v>2698.08</v>
      </c>
      <c r="FO43" s="25">
        <v>2866.71</v>
      </c>
      <c r="FP43" s="25">
        <v>3035.34</v>
      </c>
      <c r="FQ43" s="25">
        <v>3203.97</v>
      </c>
      <c r="FR43" s="25">
        <v>3372.6</v>
      </c>
      <c r="FS43" s="25">
        <v>3541.23</v>
      </c>
      <c r="FT43" s="25">
        <v>3709.86</v>
      </c>
      <c r="FU43" s="25">
        <v>3878.49</v>
      </c>
      <c r="FV43" s="25">
        <v>4047.12</v>
      </c>
      <c r="FW43" s="49"/>
      <c r="FX43" s="22">
        <v>55</v>
      </c>
      <c r="FY43" s="23">
        <v>59</v>
      </c>
      <c r="FZ43" s="24">
        <v>162.46</v>
      </c>
      <c r="GA43" s="43">
        <v>4.7</v>
      </c>
      <c r="GB43" s="24" t="s">
        <v>95</v>
      </c>
      <c r="GC43" s="24" t="str">
        <f t="shared" si="28"/>
        <v>A-18-55-59</v>
      </c>
      <c r="GD43" s="25">
        <v>99999</v>
      </c>
      <c r="GE43" s="25">
        <v>99999</v>
      </c>
      <c r="GF43" s="25">
        <v>99999</v>
      </c>
      <c r="GG43" s="25">
        <v>99999</v>
      </c>
      <c r="GH43" s="25">
        <v>99999</v>
      </c>
      <c r="GI43" s="25">
        <v>99999</v>
      </c>
      <c r="GJ43" s="25">
        <v>99999</v>
      </c>
      <c r="GK43" s="25">
        <v>99999</v>
      </c>
      <c r="GL43" s="25">
        <v>99999</v>
      </c>
      <c r="GM43" s="25">
        <v>99999</v>
      </c>
      <c r="GN43" s="25">
        <v>99999</v>
      </c>
      <c r="GO43" s="29">
        <v>100</v>
      </c>
      <c r="GP43" s="49"/>
      <c r="GQ43" s="22">
        <v>55</v>
      </c>
      <c r="GR43" s="23">
        <v>59</v>
      </c>
      <c r="GS43" s="24">
        <v>147.68</v>
      </c>
      <c r="GT43" s="43">
        <v>0</v>
      </c>
      <c r="GU43" s="24" t="s">
        <v>95</v>
      </c>
      <c r="GV43" s="24" t="str">
        <f t="shared" si="29"/>
        <v>A-18-55-59</v>
      </c>
      <c r="GW43" s="119">
        <v>497.52</v>
      </c>
      <c r="GX43" s="119">
        <v>746.28</v>
      </c>
      <c r="GY43" s="119">
        <v>995.04</v>
      </c>
      <c r="GZ43" s="119">
        <v>1243.8</v>
      </c>
      <c r="HA43" s="119">
        <v>1492.56</v>
      </c>
      <c r="HB43" s="119">
        <v>1741.32</v>
      </c>
      <c r="HC43" s="119">
        <v>1890.58</v>
      </c>
      <c r="HD43" s="119">
        <v>2126.9</v>
      </c>
      <c r="HE43" s="119">
        <v>2363.2199999999998</v>
      </c>
      <c r="HF43" s="119">
        <v>2599.54</v>
      </c>
      <c r="HG43" s="120">
        <v>2835.86</v>
      </c>
      <c r="HH43" s="29">
        <v>100</v>
      </c>
      <c r="HI43" s="119">
        <v>3072.19</v>
      </c>
      <c r="HJ43" s="119">
        <v>3308.51</v>
      </c>
      <c r="HK43" s="119">
        <v>3544.83</v>
      </c>
      <c r="HL43" s="119">
        <v>3781.15</v>
      </c>
      <c r="HM43" s="119">
        <v>4017.47</v>
      </c>
      <c r="HN43" s="119">
        <v>4253.8</v>
      </c>
      <c r="HO43" s="119">
        <v>4490.12</v>
      </c>
      <c r="HP43" s="119">
        <v>4726.4399999999996</v>
      </c>
      <c r="HQ43" s="119">
        <v>4962.76</v>
      </c>
      <c r="HR43" s="119">
        <v>5199.08</v>
      </c>
      <c r="HS43" s="119">
        <v>5435.41</v>
      </c>
      <c r="HT43" s="119">
        <v>5671.73</v>
      </c>
      <c r="HU43" s="49"/>
    </row>
    <row r="44" spans="4:229" ht="14.4">
      <c r="D44" s="22">
        <v>60</v>
      </c>
      <c r="E44" s="23">
        <v>64</v>
      </c>
      <c r="F44" s="24">
        <v>232.88</v>
      </c>
      <c r="G44" s="43">
        <v>9.3000000000000007</v>
      </c>
      <c r="H44" s="24" t="s">
        <v>96</v>
      </c>
      <c r="I44" s="24" t="str">
        <f t="shared" si="20"/>
        <v>A-18-60-64</v>
      </c>
      <c r="J44" s="25">
        <v>484.36</v>
      </c>
      <c r="K44" s="25">
        <v>726.54</v>
      </c>
      <c r="L44" s="25">
        <v>968.72</v>
      </c>
      <c r="M44" s="25">
        <v>1210.9000000000001</v>
      </c>
      <c r="N44" s="25">
        <v>1453.08</v>
      </c>
      <c r="O44" s="25">
        <v>1695.26</v>
      </c>
      <c r="P44" s="25">
        <v>1844.32</v>
      </c>
      <c r="Q44" s="25">
        <v>2074.86</v>
      </c>
      <c r="R44" s="25">
        <v>2305.4</v>
      </c>
      <c r="S44" s="25">
        <v>2535.94</v>
      </c>
      <c r="T44" s="28">
        <v>2766.48</v>
      </c>
      <c r="U44" s="29">
        <v>1.25</v>
      </c>
      <c r="W44" s="22">
        <v>60</v>
      </c>
      <c r="X44" s="23">
        <v>64</v>
      </c>
      <c r="Y44" s="24">
        <v>211.58</v>
      </c>
      <c r="Z44" s="43">
        <v>8.43</v>
      </c>
      <c r="AA44" s="24" t="s">
        <v>96</v>
      </c>
      <c r="AB44" s="24" t="str">
        <f t="shared" si="21"/>
        <v>A-18-60-64</v>
      </c>
      <c r="AC44" s="25">
        <v>440.02</v>
      </c>
      <c r="AD44" s="25">
        <v>660.03</v>
      </c>
      <c r="AE44" s="25">
        <v>880.04</v>
      </c>
      <c r="AF44" s="25">
        <v>1100.05</v>
      </c>
      <c r="AG44" s="25">
        <v>1320.06</v>
      </c>
      <c r="AH44" s="25">
        <v>1540.07</v>
      </c>
      <c r="AI44" s="25">
        <v>1675.44</v>
      </c>
      <c r="AJ44" s="25">
        <v>1884.87</v>
      </c>
      <c r="AK44" s="25">
        <v>2094.3000000000002</v>
      </c>
      <c r="AL44" s="25">
        <v>2303.73</v>
      </c>
      <c r="AM44" s="28">
        <v>2513.16</v>
      </c>
      <c r="AN44" s="29">
        <v>1.25</v>
      </c>
      <c r="AP44" s="22">
        <v>60</v>
      </c>
      <c r="AQ44" s="23">
        <v>64</v>
      </c>
      <c r="AR44" s="24">
        <v>193.12</v>
      </c>
      <c r="AS44" s="43">
        <v>7.73</v>
      </c>
      <c r="AT44" s="24" t="s">
        <v>96</v>
      </c>
      <c r="AU44" s="24" t="str">
        <f t="shared" si="22"/>
        <v>A-18-60-64</v>
      </c>
      <c r="AV44" s="25">
        <v>401.7</v>
      </c>
      <c r="AW44" s="25">
        <v>602.54999999999995</v>
      </c>
      <c r="AX44" s="25">
        <v>803.4</v>
      </c>
      <c r="AY44" s="25">
        <v>1004.25</v>
      </c>
      <c r="AZ44" s="25">
        <v>1205.0999999999999</v>
      </c>
      <c r="BA44" s="25">
        <v>1405.95</v>
      </c>
      <c r="BB44" s="25">
        <v>1529.52</v>
      </c>
      <c r="BC44" s="25">
        <v>1720.71</v>
      </c>
      <c r="BD44" s="25">
        <v>1911.9</v>
      </c>
      <c r="BE44" s="25">
        <v>2103.09</v>
      </c>
      <c r="BF44" s="28">
        <v>2294.2800000000002</v>
      </c>
      <c r="BG44" s="29">
        <v>1.25</v>
      </c>
      <c r="BI44" s="22">
        <v>60</v>
      </c>
      <c r="BJ44" s="23">
        <v>64</v>
      </c>
      <c r="BK44" s="24">
        <v>178.92</v>
      </c>
      <c r="BL44" s="43">
        <v>7.13</v>
      </c>
      <c r="BM44" s="24" t="s">
        <v>96</v>
      </c>
      <c r="BN44" s="24" t="str">
        <f t="shared" si="23"/>
        <v>A-18-60-64</v>
      </c>
      <c r="BO44" s="25">
        <v>372.1</v>
      </c>
      <c r="BP44" s="25">
        <v>558.15</v>
      </c>
      <c r="BQ44" s="25">
        <v>744.2</v>
      </c>
      <c r="BR44" s="25">
        <v>930.25</v>
      </c>
      <c r="BS44" s="25">
        <v>1116.3</v>
      </c>
      <c r="BT44" s="25">
        <v>1302.3499999999999</v>
      </c>
      <c r="BU44" s="25">
        <v>1416.8</v>
      </c>
      <c r="BV44" s="25">
        <v>1593.9</v>
      </c>
      <c r="BW44" s="25">
        <v>1771</v>
      </c>
      <c r="BX44" s="25">
        <v>1948.1</v>
      </c>
      <c r="BY44" s="28">
        <v>2125.1999999999998</v>
      </c>
      <c r="BZ44" s="29">
        <v>1.22</v>
      </c>
      <c r="CB44" s="22">
        <v>60</v>
      </c>
      <c r="CC44" s="23">
        <v>64</v>
      </c>
      <c r="CD44" s="24">
        <v>193.12</v>
      </c>
      <c r="CE44" s="43">
        <v>0</v>
      </c>
      <c r="CF44" s="24" t="s">
        <v>96</v>
      </c>
      <c r="CG44" s="24" t="str">
        <f t="shared" si="24"/>
        <v>A-18-60-64</v>
      </c>
      <c r="CH44" s="25">
        <v>386.24</v>
      </c>
      <c r="CI44" s="25">
        <v>579.36</v>
      </c>
      <c r="CJ44" s="25">
        <v>772.48</v>
      </c>
      <c r="CK44" s="25">
        <v>965.6</v>
      </c>
      <c r="CL44" s="25">
        <v>1158.72</v>
      </c>
      <c r="CM44" s="25">
        <v>1351.84</v>
      </c>
      <c r="CN44" s="25">
        <v>1467.68</v>
      </c>
      <c r="CO44" s="25">
        <v>1651.14</v>
      </c>
      <c r="CP44" s="25">
        <v>1834.6</v>
      </c>
      <c r="CQ44" s="25">
        <v>2018.06</v>
      </c>
      <c r="CR44" s="28">
        <v>2201.52</v>
      </c>
      <c r="CS44" s="29">
        <v>1.25</v>
      </c>
      <c r="CT44" s="25">
        <v>2384.98</v>
      </c>
      <c r="CU44" s="25">
        <v>2568.44</v>
      </c>
      <c r="CV44" s="25">
        <v>2751.9</v>
      </c>
      <c r="CW44" s="25">
        <v>2935.36</v>
      </c>
      <c r="CX44" s="25">
        <v>3118.82</v>
      </c>
      <c r="CY44" s="25">
        <v>3302.28</v>
      </c>
      <c r="CZ44" s="25">
        <v>3485.74</v>
      </c>
      <c r="DA44" s="25">
        <v>3669.2</v>
      </c>
      <c r="DB44" s="25">
        <v>3852.66</v>
      </c>
      <c r="DC44" s="25">
        <v>4036.12</v>
      </c>
      <c r="DD44" s="25">
        <v>4219.58</v>
      </c>
      <c r="DE44" s="25">
        <v>4403.04</v>
      </c>
      <c r="DG44" s="22">
        <v>60</v>
      </c>
      <c r="DH44" s="23">
        <v>64</v>
      </c>
      <c r="DI44" s="24">
        <v>214.22</v>
      </c>
      <c r="DJ44" s="43">
        <v>8.5399999999999991</v>
      </c>
      <c r="DK44" s="24" t="s">
        <v>96</v>
      </c>
      <c r="DL44" s="24" t="str">
        <f t="shared" si="25"/>
        <v>A-18-60-64</v>
      </c>
      <c r="DM44" s="25">
        <v>445.52</v>
      </c>
      <c r="DN44" s="25">
        <v>668.28</v>
      </c>
      <c r="DO44" s="25">
        <v>891.04</v>
      </c>
      <c r="DP44" s="25">
        <v>1113.8</v>
      </c>
      <c r="DQ44" s="25">
        <v>1336.56</v>
      </c>
      <c r="DR44" s="25">
        <v>1559.32</v>
      </c>
      <c r="DS44" s="25">
        <v>1696.4</v>
      </c>
      <c r="DT44" s="25">
        <v>1908.45</v>
      </c>
      <c r="DU44" s="25">
        <v>2120.5</v>
      </c>
      <c r="DV44" s="25">
        <v>2332.5500000000002</v>
      </c>
      <c r="DW44" s="28">
        <v>2544.6</v>
      </c>
      <c r="DX44" s="29">
        <v>1.25</v>
      </c>
      <c r="DY44" s="49"/>
      <c r="DZ44" s="22">
        <v>60</v>
      </c>
      <c r="EA44" s="23">
        <v>64</v>
      </c>
      <c r="EB44" s="24">
        <v>214.22</v>
      </c>
      <c r="EC44" s="43">
        <v>8.5399999999999991</v>
      </c>
      <c r="ED44" s="24" t="s">
        <v>96</v>
      </c>
      <c r="EE44" s="24" t="str">
        <f t="shared" si="26"/>
        <v>A-18-60-64</v>
      </c>
      <c r="EF44" s="25">
        <v>377.68</v>
      </c>
      <c r="EG44" s="25">
        <v>566.52</v>
      </c>
      <c r="EH44" s="25">
        <v>755.36</v>
      </c>
      <c r="EI44" s="25">
        <v>944.2</v>
      </c>
      <c r="EJ44" s="25">
        <v>1133.04</v>
      </c>
      <c r="EK44" s="25">
        <v>1321.88</v>
      </c>
      <c r="EL44" s="25">
        <v>1438.08</v>
      </c>
      <c r="EM44" s="25">
        <v>1617.84</v>
      </c>
      <c r="EN44" s="25">
        <v>1797.6</v>
      </c>
      <c r="EO44" s="25">
        <v>1977.36</v>
      </c>
      <c r="EP44" s="28">
        <v>2157.12</v>
      </c>
      <c r="EQ44" s="29">
        <v>1.25</v>
      </c>
      <c r="ER44" s="49"/>
      <c r="ES44" s="22">
        <v>60</v>
      </c>
      <c r="ET44" s="23">
        <v>64</v>
      </c>
      <c r="EU44" s="24">
        <v>193.12</v>
      </c>
      <c r="EV44" s="43">
        <v>0</v>
      </c>
      <c r="EW44" s="24" t="s">
        <v>96</v>
      </c>
      <c r="EX44" s="24" t="str">
        <f t="shared" si="27"/>
        <v>A-18-60-64</v>
      </c>
      <c r="EY44" s="25">
        <v>465.76</v>
      </c>
      <c r="EZ44" s="25">
        <v>698.64</v>
      </c>
      <c r="FA44" s="25">
        <v>931.52</v>
      </c>
      <c r="FB44" s="25">
        <v>1164.4000000000001</v>
      </c>
      <c r="FC44" s="25">
        <v>1397.28</v>
      </c>
      <c r="FD44" s="25">
        <v>1630.16</v>
      </c>
      <c r="FE44" s="25">
        <v>1769.92</v>
      </c>
      <c r="FF44" s="25">
        <v>1991.16</v>
      </c>
      <c r="FG44" s="25">
        <v>2212.4</v>
      </c>
      <c r="FH44" s="25">
        <v>2433.64</v>
      </c>
      <c r="FI44" s="28">
        <v>2654.88</v>
      </c>
      <c r="FJ44" s="29">
        <v>1.25</v>
      </c>
      <c r="FK44" s="25">
        <v>2876.12</v>
      </c>
      <c r="FL44" s="25">
        <v>3097.36</v>
      </c>
      <c r="FM44" s="25">
        <v>3318.6</v>
      </c>
      <c r="FN44" s="25">
        <v>3539.84</v>
      </c>
      <c r="FO44" s="25">
        <v>3761.08</v>
      </c>
      <c r="FP44" s="25">
        <v>3982.32</v>
      </c>
      <c r="FQ44" s="25">
        <v>4203.5600000000004</v>
      </c>
      <c r="FR44" s="25">
        <v>4424.8</v>
      </c>
      <c r="FS44" s="25">
        <v>4646.04</v>
      </c>
      <c r="FT44" s="25">
        <v>4867.28</v>
      </c>
      <c r="FU44" s="25">
        <v>5088.5200000000004</v>
      </c>
      <c r="FV44" s="25">
        <v>5309.76</v>
      </c>
      <c r="FW44" s="49"/>
      <c r="FX44" s="22">
        <v>60</v>
      </c>
      <c r="FY44" s="23">
        <v>64</v>
      </c>
      <c r="FZ44" s="24">
        <v>214.22</v>
      </c>
      <c r="GA44" s="43">
        <v>8.5399999999999991</v>
      </c>
      <c r="GB44" s="24" t="s">
        <v>96</v>
      </c>
      <c r="GC44" s="24" t="str">
        <f t="shared" si="28"/>
        <v>A-18-60-64</v>
      </c>
      <c r="GD44" s="25">
        <v>502.1</v>
      </c>
      <c r="GE44" s="25">
        <v>753.15</v>
      </c>
      <c r="GF44" s="25">
        <v>1004.2</v>
      </c>
      <c r="GG44" s="25">
        <v>1255.25</v>
      </c>
      <c r="GH44" s="25">
        <v>1506.3</v>
      </c>
      <c r="GI44" s="25">
        <v>1757.35</v>
      </c>
      <c r="GJ44" s="25">
        <v>1910.64</v>
      </c>
      <c r="GK44" s="25">
        <v>2149.4699999999998</v>
      </c>
      <c r="GL44" s="25">
        <v>2388.3000000000002</v>
      </c>
      <c r="GM44" s="25">
        <v>2627.13</v>
      </c>
      <c r="GN44" s="28">
        <v>2865.96</v>
      </c>
      <c r="GO44" s="29">
        <v>1.25</v>
      </c>
      <c r="GP44" s="49"/>
      <c r="GQ44" s="22">
        <v>60</v>
      </c>
      <c r="GR44" s="23">
        <v>64</v>
      </c>
      <c r="GS44" s="24">
        <v>193.12</v>
      </c>
      <c r="GT44" s="43">
        <v>0</v>
      </c>
      <c r="GU44" s="24" t="s">
        <v>96</v>
      </c>
      <c r="GV44" s="24" t="str">
        <f t="shared" si="29"/>
        <v>A-18-60-64</v>
      </c>
      <c r="GW44" s="119">
        <v>599.58000000000004</v>
      </c>
      <c r="GX44" s="119">
        <v>899.37</v>
      </c>
      <c r="GY44" s="119">
        <v>1199.1600000000001</v>
      </c>
      <c r="GZ44" s="119">
        <v>1498.95</v>
      </c>
      <c r="HA44" s="119">
        <v>1798.74</v>
      </c>
      <c r="HB44" s="119">
        <v>2098.5300000000002</v>
      </c>
      <c r="HC44" s="119">
        <v>2278.4</v>
      </c>
      <c r="HD44" s="119">
        <v>2563.1999999999998</v>
      </c>
      <c r="HE44" s="119">
        <v>2848.01</v>
      </c>
      <c r="HF44" s="119">
        <v>3132.81</v>
      </c>
      <c r="HG44" s="120">
        <v>3417.61</v>
      </c>
      <c r="HH44" s="29">
        <v>100</v>
      </c>
      <c r="HI44" s="119">
        <v>3702.41</v>
      </c>
      <c r="HJ44" s="119">
        <v>3987.21</v>
      </c>
      <c r="HK44" s="119">
        <v>4272.01</v>
      </c>
      <c r="HL44" s="119">
        <v>4556.8100000000004</v>
      </c>
      <c r="HM44" s="119">
        <v>4841.6099999999997</v>
      </c>
      <c r="HN44" s="119">
        <v>5126.41</v>
      </c>
      <c r="HO44" s="119">
        <v>5411.21</v>
      </c>
      <c r="HP44" s="119">
        <v>5696.01</v>
      </c>
      <c r="HQ44" s="119">
        <v>5980.81</v>
      </c>
      <c r="HR44" s="119">
        <v>6265.61</v>
      </c>
      <c r="HS44" s="119">
        <v>6550.41</v>
      </c>
      <c r="HT44" s="119">
        <v>6835.21</v>
      </c>
      <c r="HU44" s="49"/>
    </row>
    <row r="45" spans="4:229" ht="14.4">
      <c r="D45" s="22">
        <v>65</v>
      </c>
      <c r="E45" s="23">
        <v>69</v>
      </c>
      <c r="F45" s="24">
        <v>293.94</v>
      </c>
      <c r="G45" s="43">
        <v>17.510000000000002</v>
      </c>
      <c r="H45" s="24" t="s">
        <v>97</v>
      </c>
      <c r="I45" s="24" t="str">
        <f t="shared" si="20"/>
        <v>A-18-65-69</v>
      </c>
      <c r="J45" s="25">
        <v>622.9</v>
      </c>
      <c r="K45" s="25">
        <v>934.35</v>
      </c>
      <c r="L45" s="25">
        <v>1245.8</v>
      </c>
      <c r="M45" s="25">
        <v>1557.25</v>
      </c>
      <c r="N45" s="25">
        <v>1868.7</v>
      </c>
      <c r="O45" s="25">
        <v>2180.15</v>
      </c>
      <c r="P45" s="25">
        <v>2374</v>
      </c>
      <c r="Q45" s="25">
        <v>2670.75</v>
      </c>
      <c r="R45" s="25">
        <v>2967.5</v>
      </c>
      <c r="S45" s="25">
        <v>3264.25</v>
      </c>
      <c r="T45" s="28">
        <v>3561</v>
      </c>
      <c r="U45" s="29">
        <v>1.25</v>
      </c>
      <c r="W45" s="22">
        <v>65</v>
      </c>
      <c r="X45" s="23">
        <v>69</v>
      </c>
      <c r="Y45" s="24">
        <v>266.95999999999998</v>
      </c>
      <c r="Z45" s="43">
        <v>15.87</v>
      </c>
      <c r="AA45" s="24" t="s">
        <v>97</v>
      </c>
      <c r="AB45" s="24" t="str">
        <f t="shared" si="21"/>
        <v>A-18-65-69</v>
      </c>
      <c r="AC45" s="25">
        <v>565.66</v>
      </c>
      <c r="AD45" s="25">
        <v>848.49</v>
      </c>
      <c r="AE45" s="25">
        <v>1131.32</v>
      </c>
      <c r="AF45" s="25">
        <v>1414.15</v>
      </c>
      <c r="AG45" s="25">
        <v>1696.98</v>
      </c>
      <c r="AH45" s="25">
        <v>1979.81</v>
      </c>
      <c r="AI45" s="25">
        <v>2155.84</v>
      </c>
      <c r="AJ45" s="25">
        <v>2425.3200000000002</v>
      </c>
      <c r="AK45" s="25">
        <v>2694.8</v>
      </c>
      <c r="AL45" s="25">
        <v>2964.28</v>
      </c>
      <c r="AM45" s="28">
        <v>3233.76</v>
      </c>
      <c r="AN45" s="29">
        <v>1.25</v>
      </c>
      <c r="AP45" s="22">
        <v>65</v>
      </c>
      <c r="AQ45" s="23">
        <v>69</v>
      </c>
      <c r="AR45" s="24">
        <v>244.24</v>
      </c>
      <c r="AS45" s="43">
        <v>14.56</v>
      </c>
      <c r="AT45" s="24" t="s">
        <v>97</v>
      </c>
      <c r="AU45" s="24" t="str">
        <f t="shared" si="22"/>
        <v>A-18-65-69</v>
      </c>
      <c r="AV45" s="25">
        <v>517.6</v>
      </c>
      <c r="AW45" s="25">
        <v>776.4</v>
      </c>
      <c r="AX45" s="25">
        <v>1035.2</v>
      </c>
      <c r="AY45" s="25">
        <v>1294</v>
      </c>
      <c r="AZ45" s="25">
        <v>1552.8</v>
      </c>
      <c r="BA45" s="25">
        <v>1811.6</v>
      </c>
      <c r="BB45" s="25">
        <v>1972.72</v>
      </c>
      <c r="BC45" s="25">
        <v>2219.31</v>
      </c>
      <c r="BD45" s="25">
        <v>2465.9</v>
      </c>
      <c r="BE45" s="25">
        <v>2712.49</v>
      </c>
      <c r="BF45" s="28">
        <v>2959.08</v>
      </c>
      <c r="BG45" s="29">
        <v>1.25</v>
      </c>
      <c r="BI45" s="22">
        <v>65</v>
      </c>
      <c r="BJ45" s="23">
        <v>69</v>
      </c>
      <c r="BK45" s="24">
        <v>225.78</v>
      </c>
      <c r="BL45" s="43">
        <v>13.42</v>
      </c>
      <c r="BM45" s="24" t="s">
        <v>97</v>
      </c>
      <c r="BN45" s="24" t="str">
        <f t="shared" si="23"/>
        <v>A-18-65-69</v>
      </c>
      <c r="BO45" s="25">
        <v>478.4</v>
      </c>
      <c r="BP45" s="25">
        <v>717.6</v>
      </c>
      <c r="BQ45" s="25">
        <v>956.8</v>
      </c>
      <c r="BR45" s="25">
        <v>1196</v>
      </c>
      <c r="BS45" s="25">
        <v>1435.2</v>
      </c>
      <c r="BT45" s="25">
        <v>1674.4</v>
      </c>
      <c r="BU45" s="25">
        <v>1823.28</v>
      </c>
      <c r="BV45" s="25">
        <v>2051.19</v>
      </c>
      <c r="BW45" s="25">
        <v>2279.1</v>
      </c>
      <c r="BX45" s="25">
        <v>2507.0100000000002</v>
      </c>
      <c r="BY45" s="28">
        <v>2734.92</v>
      </c>
      <c r="BZ45" s="29">
        <v>1.22</v>
      </c>
      <c r="CB45" s="22">
        <v>65</v>
      </c>
      <c r="CC45" s="23">
        <v>69</v>
      </c>
      <c r="CD45" s="24">
        <v>244.24</v>
      </c>
      <c r="CE45" s="43">
        <v>0</v>
      </c>
      <c r="CF45" s="24" t="s">
        <v>97</v>
      </c>
      <c r="CG45" s="24" t="str">
        <f t="shared" si="24"/>
        <v>A-18-65-69</v>
      </c>
      <c r="CH45" s="25">
        <v>488.48</v>
      </c>
      <c r="CI45" s="25">
        <v>732.72</v>
      </c>
      <c r="CJ45" s="25">
        <v>976.96</v>
      </c>
      <c r="CK45" s="25">
        <v>1221.2</v>
      </c>
      <c r="CL45" s="25">
        <v>1465.44</v>
      </c>
      <c r="CM45" s="25">
        <v>1709.68</v>
      </c>
      <c r="CN45" s="25">
        <v>1856.24</v>
      </c>
      <c r="CO45" s="25">
        <v>2088.27</v>
      </c>
      <c r="CP45" s="25">
        <v>2320.3000000000002</v>
      </c>
      <c r="CQ45" s="25">
        <v>2552.33</v>
      </c>
      <c r="CR45" s="28">
        <v>2784.36</v>
      </c>
      <c r="CS45" s="29">
        <v>1.25</v>
      </c>
      <c r="CT45" s="25">
        <v>3016.39</v>
      </c>
      <c r="CU45" s="25">
        <v>3248.42</v>
      </c>
      <c r="CV45" s="25">
        <v>3480.45</v>
      </c>
      <c r="CW45" s="25">
        <v>3712.48</v>
      </c>
      <c r="CX45" s="25">
        <v>3944.51</v>
      </c>
      <c r="CY45" s="25">
        <v>4176.54</v>
      </c>
      <c r="CZ45" s="25">
        <v>4408.57</v>
      </c>
      <c r="DA45" s="25">
        <v>4640.6000000000004</v>
      </c>
      <c r="DB45" s="25">
        <v>4872.63</v>
      </c>
      <c r="DC45" s="25">
        <v>5104.66</v>
      </c>
      <c r="DD45" s="25">
        <v>5336.69</v>
      </c>
      <c r="DE45" s="25">
        <v>5568.72</v>
      </c>
      <c r="DG45" s="22">
        <v>65</v>
      </c>
      <c r="DH45" s="23">
        <v>69</v>
      </c>
      <c r="DI45" s="24">
        <v>270.3</v>
      </c>
      <c r="DJ45" s="43">
        <v>16.07</v>
      </c>
      <c r="DK45" s="24" t="s">
        <v>97</v>
      </c>
      <c r="DL45" s="24" t="str">
        <f t="shared" si="25"/>
        <v>A-18-65-69</v>
      </c>
      <c r="DM45" s="25">
        <v>572.74</v>
      </c>
      <c r="DN45" s="25">
        <v>859.11</v>
      </c>
      <c r="DO45" s="25">
        <v>1145.48</v>
      </c>
      <c r="DP45" s="25">
        <v>1431.85</v>
      </c>
      <c r="DQ45" s="25">
        <v>1718.22</v>
      </c>
      <c r="DR45" s="25">
        <v>2004.59</v>
      </c>
      <c r="DS45" s="25">
        <v>2182.88</v>
      </c>
      <c r="DT45" s="25">
        <v>2455.7399999999998</v>
      </c>
      <c r="DU45" s="25">
        <v>2728.6</v>
      </c>
      <c r="DV45" s="25">
        <v>3001.46</v>
      </c>
      <c r="DW45" s="28">
        <v>3274.32</v>
      </c>
      <c r="DX45" s="29">
        <v>1.25</v>
      </c>
      <c r="DY45" s="49"/>
      <c r="DZ45" s="22">
        <v>65</v>
      </c>
      <c r="EA45" s="23">
        <v>69</v>
      </c>
      <c r="EB45" s="24">
        <v>270.3</v>
      </c>
      <c r="EC45" s="43">
        <v>16.07</v>
      </c>
      <c r="ED45" s="24" t="s">
        <v>97</v>
      </c>
      <c r="EE45" s="24" t="str">
        <f t="shared" si="26"/>
        <v>A-18-65-69</v>
      </c>
      <c r="EF45" s="25">
        <v>485.58</v>
      </c>
      <c r="EG45" s="25">
        <v>728.37</v>
      </c>
      <c r="EH45" s="25">
        <v>971.16</v>
      </c>
      <c r="EI45" s="25">
        <v>1213.95</v>
      </c>
      <c r="EJ45" s="25">
        <v>1456.74</v>
      </c>
      <c r="EK45" s="25">
        <v>1699.53</v>
      </c>
      <c r="EL45" s="25">
        <v>1850.64</v>
      </c>
      <c r="EM45" s="25">
        <v>2081.9699999999998</v>
      </c>
      <c r="EN45" s="25">
        <v>2313.3000000000002</v>
      </c>
      <c r="EO45" s="25">
        <v>2544.63</v>
      </c>
      <c r="EP45" s="28">
        <v>2775.96</v>
      </c>
      <c r="EQ45" s="29">
        <v>1.25</v>
      </c>
      <c r="ER45" s="49"/>
      <c r="ES45" s="22">
        <v>65</v>
      </c>
      <c r="ET45" s="23">
        <v>69</v>
      </c>
      <c r="EU45" s="24">
        <v>244.24</v>
      </c>
      <c r="EV45" s="43">
        <v>0</v>
      </c>
      <c r="EW45" s="24" t="s">
        <v>97</v>
      </c>
      <c r="EX45" s="24" t="str">
        <f t="shared" si="27"/>
        <v>A-18-65-69</v>
      </c>
      <c r="EY45" s="25">
        <v>587.88</v>
      </c>
      <c r="EZ45" s="25">
        <v>881.82</v>
      </c>
      <c r="FA45" s="25">
        <v>1175.76</v>
      </c>
      <c r="FB45" s="25">
        <v>1469.7</v>
      </c>
      <c r="FC45" s="25">
        <v>1763.64</v>
      </c>
      <c r="FD45" s="25">
        <v>2057.58</v>
      </c>
      <c r="FE45" s="25">
        <v>2233.92</v>
      </c>
      <c r="FF45" s="25">
        <v>2513.16</v>
      </c>
      <c r="FG45" s="25">
        <v>2792.4</v>
      </c>
      <c r="FH45" s="25">
        <v>3071.64</v>
      </c>
      <c r="FI45" s="28">
        <v>3350.88</v>
      </c>
      <c r="FJ45" s="29">
        <v>1.25</v>
      </c>
      <c r="FK45" s="25">
        <v>3630.12</v>
      </c>
      <c r="FL45" s="25">
        <v>3909.36</v>
      </c>
      <c r="FM45" s="25">
        <v>4188.6000000000004</v>
      </c>
      <c r="FN45" s="25">
        <v>4467.84</v>
      </c>
      <c r="FO45" s="25">
        <v>4747.08</v>
      </c>
      <c r="FP45" s="25">
        <v>5026.32</v>
      </c>
      <c r="FQ45" s="25">
        <v>5305.56</v>
      </c>
      <c r="FR45" s="25">
        <v>5584.8</v>
      </c>
      <c r="FS45" s="25">
        <v>5864.04</v>
      </c>
      <c r="FT45" s="25">
        <v>6143.28</v>
      </c>
      <c r="FU45" s="25">
        <v>6422.52</v>
      </c>
      <c r="FV45" s="25">
        <v>6701.76</v>
      </c>
      <c r="FW45" s="49"/>
      <c r="FX45" s="22">
        <v>65</v>
      </c>
      <c r="FY45" s="23">
        <v>69</v>
      </c>
      <c r="FZ45" s="24">
        <v>270.3</v>
      </c>
      <c r="GA45" s="43">
        <v>16.07</v>
      </c>
      <c r="GB45" s="24" t="s">
        <v>97</v>
      </c>
      <c r="GC45" s="24" t="str">
        <f t="shared" si="28"/>
        <v>A-18-65-69</v>
      </c>
      <c r="GD45" s="25">
        <v>642</v>
      </c>
      <c r="GE45" s="25">
        <v>963</v>
      </c>
      <c r="GF45" s="25">
        <v>1284</v>
      </c>
      <c r="GG45" s="25">
        <v>1605</v>
      </c>
      <c r="GH45" s="25">
        <v>1926</v>
      </c>
      <c r="GI45" s="25">
        <v>2247</v>
      </c>
      <c r="GJ45" s="25">
        <v>2444.56</v>
      </c>
      <c r="GK45" s="25">
        <v>2750.13</v>
      </c>
      <c r="GL45" s="25">
        <v>3055.7</v>
      </c>
      <c r="GM45" s="25">
        <v>3361.27</v>
      </c>
      <c r="GN45" s="28">
        <v>3666.84</v>
      </c>
      <c r="GO45" s="29">
        <v>1.25</v>
      </c>
      <c r="GP45" s="49"/>
      <c r="GQ45" s="22">
        <v>65</v>
      </c>
      <c r="GR45" s="23">
        <v>69</v>
      </c>
      <c r="GS45" s="24">
        <v>244.24</v>
      </c>
      <c r="GT45" s="43">
        <v>0</v>
      </c>
      <c r="GU45" s="24" t="s">
        <v>97</v>
      </c>
      <c r="GV45" s="24" t="str">
        <f t="shared" si="29"/>
        <v>A-18-65-69</v>
      </c>
      <c r="GW45" s="119">
        <v>681.36</v>
      </c>
      <c r="GX45" s="119">
        <v>1022.04</v>
      </c>
      <c r="GY45" s="119">
        <v>1362.72</v>
      </c>
      <c r="GZ45" s="119">
        <v>1703.4</v>
      </c>
      <c r="HA45" s="119">
        <v>2044.08</v>
      </c>
      <c r="HB45" s="119">
        <v>2384.7600000000002</v>
      </c>
      <c r="HC45" s="119">
        <v>2589.17</v>
      </c>
      <c r="HD45" s="119">
        <v>2912.81</v>
      </c>
      <c r="HE45" s="119">
        <v>3236.46</v>
      </c>
      <c r="HF45" s="119">
        <v>3560.11</v>
      </c>
      <c r="HG45" s="120">
        <v>3883.75</v>
      </c>
      <c r="HH45" s="29">
        <v>100</v>
      </c>
      <c r="HI45" s="119">
        <v>4207.3999999999996</v>
      </c>
      <c r="HJ45" s="119">
        <v>4531.04</v>
      </c>
      <c r="HK45" s="119">
        <v>4854.6899999999996</v>
      </c>
      <c r="HL45" s="119">
        <v>5178.34</v>
      </c>
      <c r="HM45" s="119">
        <v>5501.98</v>
      </c>
      <c r="HN45" s="119">
        <v>5825.63</v>
      </c>
      <c r="HO45" s="119">
        <v>6149.27</v>
      </c>
      <c r="HP45" s="119">
        <v>6472.92</v>
      </c>
      <c r="HQ45" s="119">
        <v>6796.57</v>
      </c>
      <c r="HR45" s="119">
        <v>7120.21</v>
      </c>
      <c r="HS45" s="119">
        <v>7443.86</v>
      </c>
      <c r="HT45" s="119">
        <v>7767.5</v>
      </c>
      <c r="HU45" s="49"/>
    </row>
    <row r="46" spans="4:229">
      <c r="D46" s="22">
        <v>70</v>
      </c>
      <c r="E46" s="23">
        <v>74</v>
      </c>
      <c r="F46" s="24">
        <v>352.16</v>
      </c>
      <c r="G46" s="43">
        <v>30.1</v>
      </c>
      <c r="H46" s="24" t="s">
        <v>98</v>
      </c>
      <c r="I46" s="24" t="str">
        <f t="shared" si="20"/>
        <v>A-18-70-74</v>
      </c>
      <c r="J46" s="25">
        <v>764.52</v>
      </c>
      <c r="K46" s="25">
        <v>1146.78</v>
      </c>
      <c r="L46" s="25">
        <v>1529.04</v>
      </c>
      <c r="M46" s="25">
        <v>1911.3</v>
      </c>
      <c r="N46" s="25">
        <v>2293.56</v>
      </c>
      <c r="O46" s="25">
        <v>2675.82</v>
      </c>
      <c r="P46" s="25">
        <v>2917.2</v>
      </c>
      <c r="Q46" s="25">
        <v>3281.85</v>
      </c>
      <c r="R46" s="25">
        <v>3646.5</v>
      </c>
      <c r="S46" s="25">
        <v>4011.15</v>
      </c>
      <c r="T46" s="28">
        <v>4375.8</v>
      </c>
      <c r="U46" s="30" t="s">
        <v>76</v>
      </c>
      <c r="W46" s="22">
        <v>70</v>
      </c>
      <c r="X46" s="23">
        <v>74</v>
      </c>
      <c r="Y46" s="24">
        <v>319.5</v>
      </c>
      <c r="Z46" s="43">
        <v>27.28</v>
      </c>
      <c r="AA46" s="24" t="s">
        <v>98</v>
      </c>
      <c r="AB46" s="24" t="str">
        <f t="shared" si="21"/>
        <v>A-18-70-74</v>
      </c>
      <c r="AC46" s="25">
        <v>693.56</v>
      </c>
      <c r="AD46" s="25">
        <v>1040.3399999999999</v>
      </c>
      <c r="AE46" s="25">
        <v>1387.12</v>
      </c>
      <c r="AF46" s="25">
        <v>1733.9</v>
      </c>
      <c r="AG46" s="25">
        <v>2080.6799999999998</v>
      </c>
      <c r="AH46" s="25">
        <v>2427.46</v>
      </c>
      <c r="AI46" s="25">
        <v>2646.48</v>
      </c>
      <c r="AJ46" s="25">
        <v>2977.29</v>
      </c>
      <c r="AK46" s="25">
        <v>3308.1</v>
      </c>
      <c r="AL46" s="25">
        <v>3638.91</v>
      </c>
      <c r="AM46" s="28">
        <v>3969.72</v>
      </c>
      <c r="AN46" s="30" t="s">
        <v>265</v>
      </c>
      <c r="AP46" s="22">
        <v>70</v>
      </c>
      <c r="AQ46" s="23">
        <v>74</v>
      </c>
      <c r="AR46" s="24">
        <v>292.52</v>
      </c>
      <c r="AS46" s="43">
        <v>25.02</v>
      </c>
      <c r="AT46" s="24" t="s">
        <v>98</v>
      </c>
      <c r="AU46" s="24" t="str">
        <f t="shared" si="22"/>
        <v>A-18-70-74</v>
      </c>
      <c r="AV46" s="25">
        <v>635.08000000000004</v>
      </c>
      <c r="AW46" s="25">
        <v>952.62</v>
      </c>
      <c r="AX46" s="25">
        <v>1270.1600000000001</v>
      </c>
      <c r="AY46" s="25">
        <v>1587.7</v>
      </c>
      <c r="AZ46" s="25">
        <v>1905.24</v>
      </c>
      <c r="BA46" s="25">
        <v>2222.7800000000002</v>
      </c>
      <c r="BB46" s="25">
        <v>2423.2800000000002</v>
      </c>
      <c r="BC46" s="25">
        <v>2726.19</v>
      </c>
      <c r="BD46" s="25">
        <v>3029.1</v>
      </c>
      <c r="BE46" s="25">
        <v>3332.01</v>
      </c>
      <c r="BF46" s="28">
        <v>3634.92</v>
      </c>
      <c r="BG46" s="30" t="s">
        <v>265</v>
      </c>
      <c r="BI46" s="22">
        <v>70</v>
      </c>
      <c r="BJ46" s="23">
        <v>74</v>
      </c>
      <c r="BK46" s="24">
        <v>269.8</v>
      </c>
      <c r="BL46" s="43">
        <v>23.06</v>
      </c>
      <c r="BM46" s="24" t="s">
        <v>98</v>
      </c>
      <c r="BN46" s="24" t="str">
        <f t="shared" si="23"/>
        <v>A-18-70-74</v>
      </c>
      <c r="BO46" s="25">
        <v>585.72</v>
      </c>
      <c r="BP46" s="25">
        <v>878.58</v>
      </c>
      <c r="BQ46" s="25">
        <v>1171.44</v>
      </c>
      <c r="BR46" s="25">
        <v>1464.3</v>
      </c>
      <c r="BS46" s="25">
        <v>1757.16</v>
      </c>
      <c r="BT46" s="25">
        <v>2050.02</v>
      </c>
      <c r="BU46" s="25">
        <v>2234.96</v>
      </c>
      <c r="BV46" s="25">
        <v>2514.33</v>
      </c>
      <c r="BW46" s="25">
        <v>2793.7</v>
      </c>
      <c r="BX46" s="25">
        <v>3073.07</v>
      </c>
      <c r="BY46" s="28">
        <v>3352.44</v>
      </c>
      <c r="BZ46" s="30" t="s">
        <v>265</v>
      </c>
      <c r="CB46" s="22">
        <v>70</v>
      </c>
      <c r="CC46" s="23">
        <v>74</v>
      </c>
      <c r="CD46" s="24">
        <v>292.52</v>
      </c>
      <c r="CE46" s="43">
        <v>0</v>
      </c>
      <c r="CF46" s="24" t="s">
        <v>98</v>
      </c>
      <c r="CG46" s="24" t="str">
        <f t="shared" si="24"/>
        <v>A-18-70-74</v>
      </c>
      <c r="CH46" s="25">
        <v>585.04</v>
      </c>
      <c r="CI46" s="25">
        <v>877.56</v>
      </c>
      <c r="CJ46" s="25">
        <v>1170.08</v>
      </c>
      <c r="CK46" s="25">
        <v>1462.6</v>
      </c>
      <c r="CL46" s="25">
        <v>1755.12</v>
      </c>
      <c r="CM46" s="25">
        <v>2047.64</v>
      </c>
      <c r="CN46" s="25">
        <v>2223.12</v>
      </c>
      <c r="CO46" s="25">
        <v>2501.0100000000002</v>
      </c>
      <c r="CP46" s="25">
        <v>2778.9</v>
      </c>
      <c r="CQ46" s="25">
        <v>3056.79</v>
      </c>
      <c r="CR46" s="28">
        <v>3334.68</v>
      </c>
      <c r="CS46" s="30" t="s">
        <v>265</v>
      </c>
      <c r="CT46" s="25">
        <v>3612.57</v>
      </c>
      <c r="CU46" s="25">
        <v>3890.46</v>
      </c>
      <c r="CV46" s="25">
        <v>4168.3500000000004</v>
      </c>
      <c r="CW46" s="25">
        <v>4446.24</v>
      </c>
      <c r="CX46" s="25">
        <v>4724.13</v>
      </c>
      <c r="CY46" s="25">
        <v>5002.0200000000004</v>
      </c>
      <c r="CZ46" s="25">
        <v>5279.91</v>
      </c>
      <c r="DA46" s="25">
        <v>5557.8</v>
      </c>
      <c r="DB46" s="25">
        <v>5835.69</v>
      </c>
      <c r="DC46" s="25">
        <v>6113.58</v>
      </c>
      <c r="DD46" s="25">
        <v>6391.47</v>
      </c>
      <c r="DE46" s="25">
        <v>6669.36</v>
      </c>
      <c r="DG46" s="22">
        <v>70</v>
      </c>
      <c r="DH46" s="23">
        <v>74</v>
      </c>
      <c r="DI46" s="24">
        <v>323.49</v>
      </c>
      <c r="DJ46" s="43">
        <v>27.62</v>
      </c>
      <c r="DK46" s="24" t="s">
        <v>98</v>
      </c>
      <c r="DL46" s="24" t="str">
        <f t="shared" si="25"/>
        <v>A-18-70-74</v>
      </c>
      <c r="DM46" s="25">
        <v>702.22</v>
      </c>
      <c r="DN46" s="25">
        <v>1053.33</v>
      </c>
      <c r="DO46" s="25">
        <v>1404.44</v>
      </c>
      <c r="DP46" s="25">
        <v>1755.55</v>
      </c>
      <c r="DQ46" s="25">
        <v>2106.66</v>
      </c>
      <c r="DR46" s="25">
        <v>2457.77</v>
      </c>
      <c r="DS46" s="25">
        <v>2679.52</v>
      </c>
      <c r="DT46" s="25">
        <v>3014.46</v>
      </c>
      <c r="DU46" s="25">
        <v>3349.4</v>
      </c>
      <c r="DV46" s="25">
        <v>3684.34</v>
      </c>
      <c r="DW46" s="28">
        <v>4019.28</v>
      </c>
      <c r="DX46" s="30" t="s">
        <v>265</v>
      </c>
      <c r="DY46" s="49"/>
      <c r="DZ46" s="22">
        <v>70</v>
      </c>
      <c r="EA46" s="23">
        <v>74</v>
      </c>
      <c r="EB46" s="24">
        <v>323.49</v>
      </c>
      <c r="EC46" s="43">
        <v>27.62</v>
      </c>
      <c r="ED46" s="24" t="s">
        <v>98</v>
      </c>
      <c r="EE46" s="24" t="str">
        <f t="shared" si="26"/>
        <v>A-18-70-74</v>
      </c>
      <c r="EF46" s="25">
        <v>594.52</v>
      </c>
      <c r="EG46" s="25">
        <v>891.78</v>
      </c>
      <c r="EH46" s="25">
        <v>1189.04</v>
      </c>
      <c r="EI46" s="25">
        <v>1486.3</v>
      </c>
      <c r="EJ46" s="25">
        <v>1783.56</v>
      </c>
      <c r="EK46" s="25">
        <v>2080.8200000000002</v>
      </c>
      <c r="EL46" s="25">
        <v>2268.56</v>
      </c>
      <c r="EM46" s="25">
        <v>2552.13</v>
      </c>
      <c r="EN46" s="25">
        <v>2835.7</v>
      </c>
      <c r="EO46" s="25">
        <v>3119.27</v>
      </c>
      <c r="EP46" s="28">
        <v>3402.84</v>
      </c>
      <c r="EQ46" s="30" t="s">
        <v>265</v>
      </c>
      <c r="ER46" s="49"/>
      <c r="ES46" s="22">
        <v>70</v>
      </c>
      <c r="ET46" s="23">
        <v>74</v>
      </c>
      <c r="EU46" s="24">
        <v>292.52</v>
      </c>
      <c r="EV46" s="43">
        <v>0</v>
      </c>
      <c r="EW46" s="24" t="s">
        <v>98</v>
      </c>
      <c r="EX46" s="24" t="str">
        <f t="shared" si="27"/>
        <v>A-18-70-74</v>
      </c>
      <c r="EY46" s="25">
        <v>704.32</v>
      </c>
      <c r="EZ46" s="25">
        <v>1056.48</v>
      </c>
      <c r="FA46" s="25">
        <v>1408.64</v>
      </c>
      <c r="FB46" s="25">
        <v>1760.8</v>
      </c>
      <c r="FC46" s="25">
        <v>2112.96</v>
      </c>
      <c r="FD46" s="25">
        <v>2465.12</v>
      </c>
      <c r="FE46" s="25">
        <v>2676.4</v>
      </c>
      <c r="FF46" s="25">
        <v>3010.95</v>
      </c>
      <c r="FG46" s="25">
        <v>3345.5</v>
      </c>
      <c r="FH46" s="25">
        <v>3680.05</v>
      </c>
      <c r="FI46" s="28">
        <v>4014.6</v>
      </c>
      <c r="FJ46" s="30" t="s">
        <v>265</v>
      </c>
      <c r="FK46" s="25">
        <v>4349.1499999999996</v>
      </c>
      <c r="FL46" s="25">
        <v>4683.7</v>
      </c>
      <c r="FM46" s="25">
        <v>5018.25</v>
      </c>
      <c r="FN46" s="25">
        <v>5352.8</v>
      </c>
      <c r="FO46" s="25">
        <v>5687.35</v>
      </c>
      <c r="FP46" s="25">
        <v>6021.9</v>
      </c>
      <c r="FQ46" s="25">
        <v>6356.45</v>
      </c>
      <c r="FR46" s="25">
        <v>6691</v>
      </c>
      <c r="FS46" s="25">
        <v>7025.55</v>
      </c>
      <c r="FT46" s="25">
        <v>7360.1</v>
      </c>
      <c r="FU46" s="25">
        <v>7694.65</v>
      </c>
      <c r="FV46" s="25">
        <v>8029.2</v>
      </c>
      <c r="FW46" s="49"/>
      <c r="FX46" s="22">
        <v>70</v>
      </c>
      <c r="FY46" s="23">
        <v>74</v>
      </c>
      <c r="FZ46" s="24">
        <v>323.49</v>
      </c>
      <c r="GA46" s="43">
        <v>27.62</v>
      </c>
      <c r="GB46" s="24" t="s">
        <v>98</v>
      </c>
      <c r="GC46" s="24" t="str">
        <f t="shared" si="28"/>
        <v>A-18-70-74</v>
      </c>
      <c r="GD46" s="25">
        <v>781.3</v>
      </c>
      <c r="GE46" s="25">
        <v>1171.95</v>
      </c>
      <c r="GF46" s="25">
        <v>1562.6</v>
      </c>
      <c r="GG46" s="25">
        <v>1953.25</v>
      </c>
      <c r="GH46" s="25">
        <v>2343.9</v>
      </c>
      <c r="GI46" s="25">
        <v>2734.55</v>
      </c>
      <c r="GJ46" s="25">
        <v>2977.44</v>
      </c>
      <c r="GK46" s="25">
        <v>3349.62</v>
      </c>
      <c r="GL46" s="25">
        <v>3721.8</v>
      </c>
      <c r="GM46" s="25">
        <v>4093.98</v>
      </c>
      <c r="GN46" s="28">
        <v>4466.16</v>
      </c>
      <c r="GO46" s="30" t="s">
        <v>265</v>
      </c>
      <c r="GP46" s="49"/>
      <c r="GQ46" s="22">
        <v>70</v>
      </c>
      <c r="GR46" s="23">
        <v>74</v>
      </c>
      <c r="GS46" s="24">
        <v>292.52</v>
      </c>
      <c r="GT46" s="43">
        <v>0</v>
      </c>
      <c r="GU46" s="24" t="s">
        <v>98</v>
      </c>
      <c r="GV46" s="24" t="str">
        <f t="shared" si="29"/>
        <v>A-18-70-74</v>
      </c>
      <c r="GW46" s="119">
        <v>737.4</v>
      </c>
      <c r="GX46" s="119">
        <v>1106.0999999999999</v>
      </c>
      <c r="GY46" s="119">
        <v>1474.8</v>
      </c>
      <c r="GZ46" s="119">
        <v>1843.5</v>
      </c>
      <c r="HA46" s="119">
        <v>2212.1999999999998</v>
      </c>
      <c r="HB46" s="119">
        <v>2580.9</v>
      </c>
      <c r="HC46" s="119">
        <v>2802.12</v>
      </c>
      <c r="HD46" s="119">
        <v>3152.39</v>
      </c>
      <c r="HE46" s="119">
        <v>3502.65</v>
      </c>
      <c r="HF46" s="119">
        <v>3852.92</v>
      </c>
      <c r="HG46" s="120">
        <v>4203.18</v>
      </c>
      <c r="HH46" s="30" t="s">
        <v>265</v>
      </c>
      <c r="HI46" s="119">
        <v>4553.45</v>
      </c>
      <c r="HJ46" s="119">
        <v>4903.71</v>
      </c>
      <c r="HK46" s="119">
        <v>5253.98</v>
      </c>
      <c r="HL46" s="119">
        <v>5604.24</v>
      </c>
      <c r="HM46" s="119">
        <v>5954.51</v>
      </c>
      <c r="HN46" s="119">
        <v>6304.77</v>
      </c>
      <c r="HO46" s="119">
        <v>6655.04</v>
      </c>
      <c r="HP46" s="119">
        <v>7005.3</v>
      </c>
      <c r="HQ46" s="119">
        <v>7355.57</v>
      </c>
      <c r="HR46" s="119">
        <v>7705.83</v>
      </c>
      <c r="HS46" s="119">
        <v>8056.1</v>
      </c>
      <c r="HT46" s="119">
        <v>8406.36</v>
      </c>
      <c r="HU46" s="49"/>
    </row>
    <row r="47" spans="4:229">
      <c r="D47" s="22">
        <v>75</v>
      </c>
      <c r="E47" s="23">
        <v>79</v>
      </c>
      <c r="F47" s="24">
        <v>401.86</v>
      </c>
      <c r="G47" s="43">
        <v>49.26</v>
      </c>
      <c r="H47" s="24" t="s">
        <v>99</v>
      </c>
      <c r="I47" s="24" t="str">
        <f t="shared" si="20"/>
        <v>A-18-75-79</v>
      </c>
      <c r="J47" s="25">
        <v>902.24</v>
      </c>
      <c r="K47" s="25">
        <v>1353.36</v>
      </c>
      <c r="L47" s="25">
        <v>1804.48</v>
      </c>
      <c r="M47" s="25">
        <v>2255.6</v>
      </c>
      <c r="N47" s="25">
        <v>2706.72</v>
      </c>
      <c r="O47" s="25">
        <v>3157.84</v>
      </c>
      <c r="P47" s="25">
        <v>3448.24</v>
      </c>
      <c r="Q47" s="25">
        <v>3879.27</v>
      </c>
      <c r="R47" s="25">
        <v>4310.3</v>
      </c>
      <c r="S47" s="25">
        <v>4741.33</v>
      </c>
      <c r="T47" s="28">
        <v>5172.3599999999997</v>
      </c>
      <c r="U47" s="30" t="s">
        <v>76</v>
      </c>
      <c r="W47" s="22">
        <v>75</v>
      </c>
      <c r="X47" s="23">
        <v>79</v>
      </c>
      <c r="Y47" s="24">
        <v>364.94</v>
      </c>
      <c r="Z47" s="43">
        <v>44.63</v>
      </c>
      <c r="AA47" s="24" t="s">
        <v>99</v>
      </c>
      <c r="AB47" s="24" t="str">
        <f t="shared" si="21"/>
        <v>A-18-75-79</v>
      </c>
      <c r="AC47" s="25">
        <v>819.14</v>
      </c>
      <c r="AD47" s="25">
        <v>1228.71</v>
      </c>
      <c r="AE47" s="25">
        <v>1638.28</v>
      </c>
      <c r="AF47" s="25">
        <v>2047.85</v>
      </c>
      <c r="AG47" s="25">
        <v>2457.42</v>
      </c>
      <c r="AH47" s="25">
        <v>2866.99</v>
      </c>
      <c r="AI47" s="25">
        <v>3130.56</v>
      </c>
      <c r="AJ47" s="25">
        <v>3521.88</v>
      </c>
      <c r="AK47" s="25">
        <v>3913.2</v>
      </c>
      <c r="AL47" s="25">
        <v>4304.5200000000004</v>
      </c>
      <c r="AM47" s="28">
        <v>4695.84</v>
      </c>
      <c r="AN47" s="30" t="s">
        <v>265</v>
      </c>
      <c r="AP47" s="22">
        <v>75</v>
      </c>
      <c r="AQ47" s="23">
        <v>79</v>
      </c>
      <c r="AR47" s="24">
        <v>335.12</v>
      </c>
      <c r="AS47" s="43">
        <v>40.94</v>
      </c>
      <c r="AT47" s="24" t="s">
        <v>99</v>
      </c>
      <c r="AU47" s="24" t="str">
        <f t="shared" si="22"/>
        <v>A-18-75-79</v>
      </c>
      <c r="AV47" s="25">
        <v>752.12</v>
      </c>
      <c r="AW47" s="25">
        <v>1128.18</v>
      </c>
      <c r="AX47" s="25">
        <v>1504.24</v>
      </c>
      <c r="AY47" s="25">
        <v>1880.3</v>
      </c>
      <c r="AZ47" s="25">
        <v>2256.36</v>
      </c>
      <c r="BA47" s="25">
        <v>2632.42</v>
      </c>
      <c r="BB47" s="25">
        <v>2874.4</v>
      </c>
      <c r="BC47" s="25">
        <v>3233.7</v>
      </c>
      <c r="BD47" s="25">
        <v>3593</v>
      </c>
      <c r="BE47" s="25">
        <v>3952.3</v>
      </c>
      <c r="BF47" s="28">
        <v>4311.6000000000004</v>
      </c>
      <c r="BG47" s="30" t="s">
        <v>265</v>
      </c>
      <c r="BI47" s="22">
        <v>75</v>
      </c>
      <c r="BJ47" s="23">
        <v>79</v>
      </c>
      <c r="BK47" s="24">
        <v>308.14</v>
      </c>
      <c r="BL47" s="43">
        <v>37.74</v>
      </c>
      <c r="BM47" s="24" t="s">
        <v>99</v>
      </c>
      <c r="BN47" s="24" t="str">
        <f t="shared" si="23"/>
        <v>A-18-75-79</v>
      </c>
      <c r="BO47" s="25">
        <v>691.76</v>
      </c>
      <c r="BP47" s="25">
        <v>1037.6400000000001</v>
      </c>
      <c r="BQ47" s="25">
        <v>1383.52</v>
      </c>
      <c r="BR47" s="25">
        <v>1729.4</v>
      </c>
      <c r="BS47" s="25">
        <v>2075.2800000000002</v>
      </c>
      <c r="BT47" s="25">
        <v>2421.16</v>
      </c>
      <c r="BU47" s="25">
        <v>2643.76</v>
      </c>
      <c r="BV47" s="25">
        <v>2974.23</v>
      </c>
      <c r="BW47" s="25">
        <v>3304.7</v>
      </c>
      <c r="BX47" s="25">
        <v>3635.17</v>
      </c>
      <c r="BY47" s="28">
        <v>3965.64</v>
      </c>
      <c r="BZ47" s="30" t="s">
        <v>265</v>
      </c>
      <c r="CB47" s="22">
        <v>75</v>
      </c>
      <c r="CC47" s="23">
        <v>79</v>
      </c>
      <c r="CD47" s="24">
        <v>335.12</v>
      </c>
      <c r="CE47" s="43">
        <v>0</v>
      </c>
      <c r="CF47" s="24" t="s">
        <v>99</v>
      </c>
      <c r="CG47" s="24" t="str">
        <f t="shared" si="24"/>
        <v>A-18-75-79</v>
      </c>
      <c r="CH47" s="25">
        <v>670.24</v>
      </c>
      <c r="CI47" s="25">
        <v>1005.36</v>
      </c>
      <c r="CJ47" s="25">
        <v>1340.48</v>
      </c>
      <c r="CK47" s="25">
        <v>1675.6</v>
      </c>
      <c r="CL47" s="25">
        <v>2010.72</v>
      </c>
      <c r="CM47" s="25">
        <v>2345.84</v>
      </c>
      <c r="CN47" s="25">
        <v>2546.88</v>
      </c>
      <c r="CO47" s="25">
        <v>2865.24</v>
      </c>
      <c r="CP47" s="25">
        <v>3183.6</v>
      </c>
      <c r="CQ47" s="25">
        <v>3501.96</v>
      </c>
      <c r="CR47" s="28">
        <v>3820.32</v>
      </c>
      <c r="CS47" s="30" t="s">
        <v>265</v>
      </c>
      <c r="CT47" s="25">
        <v>4138.68</v>
      </c>
      <c r="CU47" s="25">
        <v>4457.04</v>
      </c>
      <c r="CV47" s="25">
        <v>4775.3999999999996</v>
      </c>
      <c r="CW47" s="25">
        <v>5093.76</v>
      </c>
      <c r="CX47" s="25">
        <v>5412.12</v>
      </c>
      <c r="CY47" s="25">
        <v>5730.48</v>
      </c>
      <c r="CZ47" s="25">
        <v>6048.84</v>
      </c>
      <c r="DA47" s="25">
        <v>6367.2</v>
      </c>
      <c r="DB47" s="25">
        <v>6685.56</v>
      </c>
      <c r="DC47" s="25">
        <v>7003.92</v>
      </c>
      <c r="DD47" s="25">
        <v>7322.28</v>
      </c>
      <c r="DE47" s="25">
        <v>7640.64</v>
      </c>
      <c r="DG47" s="22">
        <v>75</v>
      </c>
      <c r="DH47" s="23">
        <v>79</v>
      </c>
      <c r="DI47" s="24">
        <v>369.5</v>
      </c>
      <c r="DJ47" s="43">
        <v>45.19</v>
      </c>
      <c r="DK47" s="24" t="s">
        <v>99</v>
      </c>
      <c r="DL47" s="24" t="str">
        <f t="shared" si="25"/>
        <v>A-18-75-79</v>
      </c>
      <c r="DM47" s="25">
        <v>829.38</v>
      </c>
      <c r="DN47" s="25">
        <v>1244.07</v>
      </c>
      <c r="DO47" s="25">
        <v>1658.76</v>
      </c>
      <c r="DP47" s="25">
        <v>2073.4499999999998</v>
      </c>
      <c r="DQ47" s="25">
        <v>2488.14</v>
      </c>
      <c r="DR47" s="25">
        <v>2902.83</v>
      </c>
      <c r="DS47" s="25">
        <v>3169.76</v>
      </c>
      <c r="DT47" s="25">
        <v>3565.98</v>
      </c>
      <c r="DU47" s="25">
        <v>3962.2</v>
      </c>
      <c r="DV47" s="25">
        <v>4358.42</v>
      </c>
      <c r="DW47" s="28">
        <v>4754.6400000000003</v>
      </c>
      <c r="DX47" s="30" t="s">
        <v>265</v>
      </c>
      <c r="DY47" s="49"/>
      <c r="DZ47" s="22">
        <v>75</v>
      </c>
      <c r="EA47" s="23">
        <v>79</v>
      </c>
      <c r="EB47" s="24">
        <v>369.5</v>
      </c>
      <c r="EC47" s="43">
        <v>45.19</v>
      </c>
      <c r="ED47" s="24" t="s">
        <v>99</v>
      </c>
      <c r="EE47" s="24" t="str">
        <f t="shared" si="26"/>
        <v>A-18-75-79</v>
      </c>
      <c r="EF47" s="25">
        <v>702.16</v>
      </c>
      <c r="EG47" s="25">
        <v>1053.24</v>
      </c>
      <c r="EH47" s="25">
        <v>1404.32</v>
      </c>
      <c r="EI47" s="25">
        <v>1755.4</v>
      </c>
      <c r="EJ47" s="25">
        <v>2106.48</v>
      </c>
      <c r="EK47" s="25">
        <v>2457.56</v>
      </c>
      <c r="EL47" s="25">
        <v>2683.52</v>
      </c>
      <c r="EM47" s="25">
        <v>3018.96</v>
      </c>
      <c r="EN47" s="25">
        <v>3354.4</v>
      </c>
      <c r="EO47" s="25">
        <v>3689.84</v>
      </c>
      <c r="EP47" s="28">
        <v>4025.28</v>
      </c>
      <c r="EQ47" s="30" t="s">
        <v>265</v>
      </c>
      <c r="ER47" s="49"/>
      <c r="ES47" s="22">
        <v>75</v>
      </c>
      <c r="ET47" s="23">
        <v>79</v>
      </c>
      <c r="EU47" s="24">
        <v>335.12</v>
      </c>
      <c r="EV47" s="43">
        <v>0</v>
      </c>
      <c r="EW47" s="24" t="s">
        <v>99</v>
      </c>
      <c r="EX47" s="24" t="str">
        <f t="shared" si="27"/>
        <v>A-18-75-79</v>
      </c>
      <c r="EY47" s="25">
        <v>803.72</v>
      </c>
      <c r="EZ47" s="25">
        <v>1205.58</v>
      </c>
      <c r="FA47" s="25">
        <v>1607.44</v>
      </c>
      <c r="FB47" s="25">
        <v>2009.3</v>
      </c>
      <c r="FC47" s="25">
        <v>2411.16</v>
      </c>
      <c r="FD47" s="25">
        <v>2813.02</v>
      </c>
      <c r="FE47" s="25">
        <v>3054.16</v>
      </c>
      <c r="FF47" s="25">
        <v>3435.93</v>
      </c>
      <c r="FG47" s="25">
        <v>3817.7</v>
      </c>
      <c r="FH47" s="25">
        <v>4199.47</v>
      </c>
      <c r="FI47" s="28">
        <v>4581.24</v>
      </c>
      <c r="FJ47" s="30" t="s">
        <v>265</v>
      </c>
      <c r="FK47" s="25">
        <v>4963.01</v>
      </c>
      <c r="FL47" s="25">
        <v>5344.78</v>
      </c>
      <c r="FM47" s="25">
        <v>5726.55</v>
      </c>
      <c r="FN47" s="25">
        <v>6108.32</v>
      </c>
      <c r="FO47" s="25">
        <v>6490.09</v>
      </c>
      <c r="FP47" s="25">
        <v>6871.86</v>
      </c>
      <c r="FQ47" s="25">
        <v>7253.63</v>
      </c>
      <c r="FR47" s="25">
        <v>7635.4</v>
      </c>
      <c r="FS47" s="25">
        <v>8017.17</v>
      </c>
      <c r="FT47" s="25">
        <v>8398.94</v>
      </c>
      <c r="FU47" s="25">
        <v>8780.7099999999991</v>
      </c>
      <c r="FV47" s="25">
        <v>9162.48</v>
      </c>
      <c r="FW47" s="49"/>
      <c r="FX47" s="22">
        <v>75</v>
      </c>
      <c r="FY47" s="23">
        <v>79</v>
      </c>
      <c r="FZ47" s="24">
        <v>369.5</v>
      </c>
      <c r="GA47" s="43">
        <v>45.19</v>
      </c>
      <c r="GB47" s="24" t="s">
        <v>99</v>
      </c>
      <c r="GC47" s="24" t="str">
        <f t="shared" si="28"/>
        <v>A-18-75-79</v>
      </c>
      <c r="GD47" s="25">
        <v>913.66</v>
      </c>
      <c r="GE47" s="25">
        <v>1370.49</v>
      </c>
      <c r="GF47" s="25">
        <v>1827.32</v>
      </c>
      <c r="GG47" s="25">
        <v>2284.15</v>
      </c>
      <c r="GH47" s="25">
        <v>2740.98</v>
      </c>
      <c r="GI47" s="25">
        <v>3197.81</v>
      </c>
      <c r="GJ47" s="25">
        <v>3485.76</v>
      </c>
      <c r="GK47" s="25">
        <v>3921.48</v>
      </c>
      <c r="GL47" s="25">
        <v>4357.2</v>
      </c>
      <c r="GM47" s="25">
        <v>4792.92</v>
      </c>
      <c r="GN47" s="28">
        <v>5228.6400000000003</v>
      </c>
      <c r="GO47" s="30" t="s">
        <v>265</v>
      </c>
      <c r="GP47" s="49"/>
      <c r="GQ47" s="22">
        <v>75</v>
      </c>
      <c r="GR47" s="23">
        <v>79</v>
      </c>
      <c r="GS47" s="24">
        <v>335.12</v>
      </c>
      <c r="GT47" s="43">
        <v>0</v>
      </c>
      <c r="GU47" s="24" t="s">
        <v>99</v>
      </c>
      <c r="GV47" s="24" t="str">
        <f t="shared" si="29"/>
        <v>A-18-75-79</v>
      </c>
      <c r="GW47" s="119">
        <v>774.42</v>
      </c>
      <c r="GX47" s="119">
        <v>1161.6300000000001</v>
      </c>
      <c r="GY47" s="119">
        <v>1548.84</v>
      </c>
      <c r="GZ47" s="119">
        <v>1936.05</v>
      </c>
      <c r="HA47" s="119">
        <v>2323.2600000000002</v>
      </c>
      <c r="HB47" s="119">
        <v>2710.47</v>
      </c>
      <c r="HC47" s="119">
        <v>2942.8</v>
      </c>
      <c r="HD47" s="119">
        <v>3310.65</v>
      </c>
      <c r="HE47" s="119">
        <v>3678.5</v>
      </c>
      <c r="HF47" s="119">
        <v>4046.34</v>
      </c>
      <c r="HG47" s="120">
        <v>4414.1899999999996</v>
      </c>
      <c r="HH47" s="30" t="s">
        <v>265</v>
      </c>
      <c r="HI47" s="119">
        <v>4782.04</v>
      </c>
      <c r="HJ47" s="119">
        <v>5149.8900000000003</v>
      </c>
      <c r="HK47" s="119">
        <v>5517.74</v>
      </c>
      <c r="HL47" s="119">
        <v>5885.59</v>
      </c>
      <c r="HM47" s="119">
        <v>6253.44</v>
      </c>
      <c r="HN47" s="119">
        <v>6621.29</v>
      </c>
      <c r="HO47" s="119">
        <v>6989.14</v>
      </c>
      <c r="HP47" s="119">
        <v>7356.99</v>
      </c>
      <c r="HQ47" s="119">
        <v>7724.84</v>
      </c>
      <c r="HR47" s="119">
        <v>8092.69</v>
      </c>
      <c r="HS47" s="119">
        <v>8460.5400000000009</v>
      </c>
      <c r="HT47" s="119">
        <v>8828.39</v>
      </c>
      <c r="HU47" s="49"/>
    </row>
    <row r="48" spans="4:229" ht="13.8" thickBot="1">
      <c r="D48" s="31">
        <v>80</v>
      </c>
      <c r="E48" s="32">
        <v>84</v>
      </c>
      <c r="F48" s="33">
        <v>426</v>
      </c>
      <c r="G48" s="45">
        <v>74.44</v>
      </c>
      <c r="H48" s="33" t="s">
        <v>100</v>
      </c>
      <c r="I48" s="24" t="str">
        <f t="shared" si="20"/>
        <v>A-18-80-84</v>
      </c>
      <c r="J48" s="34">
        <v>1000.88</v>
      </c>
      <c r="K48" s="34">
        <v>1501.32</v>
      </c>
      <c r="L48" s="34">
        <v>2001.76</v>
      </c>
      <c r="M48" s="34">
        <v>2502.1999999999998</v>
      </c>
      <c r="N48" s="34">
        <v>3002.64</v>
      </c>
      <c r="O48" s="34">
        <v>3503.08</v>
      </c>
      <c r="P48" s="34">
        <v>3833.12</v>
      </c>
      <c r="Q48" s="34">
        <v>4312.26</v>
      </c>
      <c r="R48" s="34">
        <v>4791.3999999999996</v>
      </c>
      <c r="S48" s="34">
        <v>5270.54</v>
      </c>
      <c r="T48" s="35">
        <v>5749.68</v>
      </c>
      <c r="U48" s="36" t="s">
        <v>76</v>
      </c>
      <c r="W48" s="31">
        <v>80</v>
      </c>
      <c r="X48" s="32">
        <v>84</v>
      </c>
      <c r="Y48" s="54">
        <v>386.24</v>
      </c>
      <c r="Z48" s="54">
        <v>67.44</v>
      </c>
      <c r="AA48" s="33" t="s">
        <v>100</v>
      </c>
      <c r="AB48" s="24" t="str">
        <f t="shared" si="21"/>
        <v>A-18-80-84</v>
      </c>
      <c r="AC48" s="34">
        <v>907.36</v>
      </c>
      <c r="AD48" s="34">
        <v>1361.04</v>
      </c>
      <c r="AE48" s="34">
        <v>1814.72</v>
      </c>
      <c r="AF48" s="34">
        <v>2268.4</v>
      </c>
      <c r="AG48" s="34">
        <v>2722.08</v>
      </c>
      <c r="AH48" s="34">
        <v>3175.76</v>
      </c>
      <c r="AI48" s="34">
        <v>3474.96</v>
      </c>
      <c r="AJ48" s="34">
        <v>3909.33</v>
      </c>
      <c r="AK48" s="34">
        <v>4343.7</v>
      </c>
      <c r="AL48" s="34">
        <v>4778.07</v>
      </c>
      <c r="AM48" s="35">
        <v>5212.4399999999996</v>
      </c>
      <c r="AN48" s="36" t="s">
        <v>265</v>
      </c>
      <c r="AP48" s="31">
        <v>80</v>
      </c>
      <c r="AQ48" s="32">
        <v>84</v>
      </c>
      <c r="AR48" s="33">
        <v>353.58</v>
      </c>
      <c r="AS48" s="45">
        <v>61.86</v>
      </c>
      <c r="AT48" s="33" t="s">
        <v>100</v>
      </c>
      <c r="AU48" s="24" t="str">
        <f t="shared" si="22"/>
        <v>A-18-80-84</v>
      </c>
      <c r="AV48" s="34">
        <v>830.88</v>
      </c>
      <c r="AW48" s="34">
        <v>1246.32</v>
      </c>
      <c r="AX48" s="34">
        <v>1661.76</v>
      </c>
      <c r="AY48" s="34">
        <v>2077.1999999999998</v>
      </c>
      <c r="AZ48" s="34">
        <v>2492.64</v>
      </c>
      <c r="BA48" s="34">
        <v>2908.08</v>
      </c>
      <c r="BB48" s="34">
        <v>3182.08</v>
      </c>
      <c r="BC48" s="34">
        <v>3579.84</v>
      </c>
      <c r="BD48" s="34">
        <v>3977.6</v>
      </c>
      <c r="BE48" s="34">
        <v>4375.3599999999997</v>
      </c>
      <c r="BF48" s="35">
        <v>4773.12</v>
      </c>
      <c r="BG48" s="36" t="s">
        <v>265</v>
      </c>
      <c r="BI48" s="31">
        <v>80</v>
      </c>
      <c r="BJ48" s="32">
        <v>84</v>
      </c>
      <c r="BK48" s="33">
        <v>326.60000000000002</v>
      </c>
      <c r="BL48" s="45">
        <v>57.02</v>
      </c>
      <c r="BM48" s="33" t="s">
        <v>100</v>
      </c>
      <c r="BN48" s="24" t="str">
        <f t="shared" si="23"/>
        <v>A-18-80-84</v>
      </c>
      <c r="BO48" s="34">
        <v>767.24</v>
      </c>
      <c r="BP48" s="34">
        <v>1150.8599999999999</v>
      </c>
      <c r="BQ48" s="34">
        <v>1534.48</v>
      </c>
      <c r="BR48" s="34">
        <v>1918.1</v>
      </c>
      <c r="BS48" s="34">
        <v>2301.7199999999998</v>
      </c>
      <c r="BT48" s="34">
        <v>2685.34</v>
      </c>
      <c r="BU48" s="34">
        <v>2938.32</v>
      </c>
      <c r="BV48" s="34">
        <v>3305.61</v>
      </c>
      <c r="BW48" s="34">
        <v>3672.9</v>
      </c>
      <c r="BX48" s="34">
        <v>4040.19</v>
      </c>
      <c r="BY48" s="35">
        <v>4407.4799999999996</v>
      </c>
      <c r="BZ48" s="36" t="s">
        <v>265</v>
      </c>
      <c r="CB48" s="31">
        <v>80</v>
      </c>
      <c r="CC48" s="32">
        <v>84</v>
      </c>
      <c r="CD48" s="33">
        <v>353.58</v>
      </c>
      <c r="CE48" s="43">
        <v>0</v>
      </c>
      <c r="CF48" s="33" t="s">
        <v>100</v>
      </c>
      <c r="CG48" s="24" t="str">
        <f t="shared" si="24"/>
        <v>A-18-80-84</v>
      </c>
      <c r="CH48" s="34">
        <v>707.16</v>
      </c>
      <c r="CI48" s="34">
        <v>1060.74</v>
      </c>
      <c r="CJ48" s="34">
        <v>1414.32</v>
      </c>
      <c r="CK48" s="34">
        <v>1767.9</v>
      </c>
      <c r="CL48" s="34">
        <v>2121.48</v>
      </c>
      <c r="CM48" s="34">
        <v>2475.06</v>
      </c>
      <c r="CN48" s="34">
        <v>2687.2</v>
      </c>
      <c r="CO48" s="34">
        <v>3023.1</v>
      </c>
      <c r="CP48" s="34">
        <v>3359</v>
      </c>
      <c r="CQ48" s="34">
        <v>3694.9</v>
      </c>
      <c r="CR48" s="35">
        <v>4030.8</v>
      </c>
      <c r="CS48" s="36" t="s">
        <v>265</v>
      </c>
      <c r="CT48" s="34">
        <v>4366.7</v>
      </c>
      <c r="CU48" s="34">
        <v>4702.6000000000004</v>
      </c>
      <c r="CV48" s="34">
        <v>5038.5</v>
      </c>
      <c r="CW48" s="34">
        <v>5374.4</v>
      </c>
      <c r="CX48" s="34">
        <v>5710.3</v>
      </c>
      <c r="CY48" s="34">
        <v>6046.2</v>
      </c>
      <c r="CZ48" s="34">
        <v>6382.1</v>
      </c>
      <c r="DA48" s="34">
        <v>6718</v>
      </c>
      <c r="DB48" s="34">
        <v>7053.9</v>
      </c>
      <c r="DC48" s="34">
        <v>7389.8</v>
      </c>
      <c r="DD48" s="34">
        <v>7725.7</v>
      </c>
      <c r="DE48" s="34">
        <v>8061.6</v>
      </c>
      <c r="DG48" s="31">
        <v>80</v>
      </c>
      <c r="DH48" s="32">
        <v>84</v>
      </c>
      <c r="DI48" s="54">
        <v>391.07</v>
      </c>
      <c r="DJ48" s="54">
        <v>68.28</v>
      </c>
      <c r="DK48" s="33" t="s">
        <v>100</v>
      </c>
      <c r="DL48" s="24" t="str">
        <f t="shared" si="25"/>
        <v>A-18-80-84</v>
      </c>
      <c r="DM48" s="34">
        <v>918.7</v>
      </c>
      <c r="DN48" s="34">
        <v>1378.05</v>
      </c>
      <c r="DO48" s="34">
        <v>1837.4</v>
      </c>
      <c r="DP48" s="34">
        <v>2296.75</v>
      </c>
      <c r="DQ48" s="34">
        <v>2756.1</v>
      </c>
      <c r="DR48" s="34">
        <v>3215.45</v>
      </c>
      <c r="DS48" s="34">
        <v>3518.4</v>
      </c>
      <c r="DT48" s="34">
        <v>3958.2</v>
      </c>
      <c r="DU48" s="34">
        <v>4398</v>
      </c>
      <c r="DV48" s="34">
        <v>4837.8</v>
      </c>
      <c r="DW48" s="35">
        <v>5277.6</v>
      </c>
      <c r="DX48" s="36" t="s">
        <v>265</v>
      </c>
      <c r="DY48" s="49"/>
      <c r="DZ48" s="31">
        <v>80</v>
      </c>
      <c r="EA48" s="32">
        <v>84</v>
      </c>
      <c r="EB48" s="54">
        <v>391.07</v>
      </c>
      <c r="EC48" s="54">
        <v>68.28</v>
      </c>
      <c r="ED48" s="33" t="s">
        <v>100</v>
      </c>
      <c r="EE48" s="24" t="str">
        <f t="shared" si="26"/>
        <v>A-18-80-84</v>
      </c>
      <c r="EF48" s="34">
        <v>778.76</v>
      </c>
      <c r="EG48" s="34">
        <v>1168.1400000000001</v>
      </c>
      <c r="EH48" s="34">
        <v>1557.52</v>
      </c>
      <c r="EI48" s="34">
        <v>1946.9</v>
      </c>
      <c r="EJ48" s="34">
        <v>2336.2800000000002</v>
      </c>
      <c r="EK48" s="34">
        <v>2725.66</v>
      </c>
      <c r="EL48" s="34">
        <v>2982.48</v>
      </c>
      <c r="EM48" s="34">
        <v>3355.29</v>
      </c>
      <c r="EN48" s="34">
        <v>3728.1</v>
      </c>
      <c r="EO48" s="34">
        <v>4100.91</v>
      </c>
      <c r="EP48" s="35">
        <v>4473.72</v>
      </c>
      <c r="EQ48" s="36" t="s">
        <v>265</v>
      </c>
      <c r="ER48" s="49"/>
      <c r="ES48" s="31">
        <v>80</v>
      </c>
      <c r="ET48" s="32">
        <v>84</v>
      </c>
      <c r="EU48" s="33">
        <v>353.58</v>
      </c>
      <c r="EV48" s="43">
        <v>0</v>
      </c>
      <c r="EW48" s="33" t="s">
        <v>100</v>
      </c>
      <c r="EX48" s="24" t="str">
        <f t="shared" si="27"/>
        <v>A-18-80-84</v>
      </c>
      <c r="EY48" s="34">
        <v>852</v>
      </c>
      <c r="EZ48" s="34">
        <v>1278</v>
      </c>
      <c r="FA48" s="34">
        <v>1704</v>
      </c>
      <c r="FB48" s="34">
        <v>2130</v>
      </c>
      <c r="FC48" s="34">
        <v>2556</v>
      </c>
      <c r="FD48" s="34">
        <v>2982</v>
      </c>
      <c r="FE48" s="34">
        <v>3237.6</v>
      </c>
      <c r="FF48" s="34">
        <v>3642.3</v>
      </c>
      <c r="FG48" s="34">
        <v>4047</v>
      </c>
      <c r="FH48" s="34">
        <v>4451.7</v>
      </c>
      <c r="FI48" s="35">
        <v>4856.3999999999996</v>
      </c>
      <c r="FJ48" s="36" t="s">
        <v>265</v>
      </c>
      <c r="FK48" s="34">
        <v>5261.1</v>
      </c>
      <c r="FL48" s="34">
        <v>5665.8</v>
      </c>
      <c r="FM48" s="34">
        <v>6070.5</v>
      </c>
      <c r="FN48" s="34">
        <v>6475.2</v>
      </c>
      <c r="FO48" s="34">
        <v>6879.9</v>
      </c>
      <c r="FP48" s="34">
        <v>7284.6</v>
      </c>
      <c r="FQ48" s="34">
        <v>7689.3</v>
      </c>
      <c r="FR48" s="34">
        <v>8094</v>
      </c>
      <c r="FS48" s="34">
        <v>8498.7000000000007</v>
      </c>
      <c r="FT48" s="34">
        <v>8903.4</v>
      </c>
      <c r="FU48" s="34">
        <v>9308.1</v>
      </c>
      <c r="FV48" s="34">
        <v>9712.7999999999993</v>
      </c>
      <c r="FW48" s="49"/>
      <c r="FX48" s="31">
        <v>80</v>
      </c>
      <c r="FY48" s="32">
        <v>84</v>
      </c>
      <c r="FZ48" s="54">
        <v>391.07</v>
      </c>
      <c r="GA48" s="54">
        <v>68.28</v>
      </c>
      <c r="GB48" s="33" t="s">
        <v>100</v>
      </c>
      <c r="GC48" s="24" t="str">
        <f t="shared" si="28"/>
        <v>A-18-80-84</v>
      </c>
      <c r="GD48" s="34">
        <v>997.74</v>
      </c>
      <c r="GE48" s="34">
        <v>1496.61</v>
      </c>
      <c r="GF48" s="34">
        <v>1995.48</v>
      </c>
      <c r="GG48" s="34">
        <v>2494.35</v>
      </c>
      <c r="GH48" s="34">
        <v>2993.22</v>
      </c>
      <c r="GI48" s="34">
        <v>3492.09</v>
      </c>
      <c r="GJ48" s="34">
        <v>3812.4</v>
      </c>
      <c r="GK48" s="34">
        <v>4288.95</v>
      </c>
      <c r="GL48" s="34">
        <v>4765.5</v>
      </c>
      <c r="GM48" s="34">
        <v>5242.05</v>
      </c>
      <c r="GN48" s="35">
        <v>5718.6</v>
      </c>
      <c r="GO48" s="36" t="s">
        <v>265</v>
      </c>
      <c r="GP48" s="49"/>
      <c r="GQ48" s="31">
        <v>80</v>
      </c>
      <c r="GR48" s="32">
        <v>84</v>
      </c>
      <c r="GS48" s="33">
        <v>353.58</v>
      </c>
      <c r="GT48" s="43">
        <v>0</v>
      </c>
      <c r="GU48" s="33" t="s">
        <v>100</v>
      </c>
      <c r="GV48" s="24" t="str">
        <f t="shared" si="29"/>
        <v>A-18-80-84</v>
      </c>
      <c r="GW48" s="121">
        <v>785.68</v>
      </c>
      <c r="GX48" s="121">
        <v>1178.52</v>
      </c>
      <c r="GY48" s="121">
        <v>1571.36</v>
      </c>
      <c r="GZ48" s="121">
        <v>1964.2</v>
      </c>
      <c r="HA48" s="121">
        <v>2357.04</v>
      </c>
      <c r="HB48" s="121">
        <v>2749.88</v>
      </c>
      <c r="HC48" s="121">
        <v>2985.58</v>
      </c>
      <c r="HD48" s="121">
        <v>3358.78</v>
      </c>
      <c r="HE48" s="121">
        <v>3731.98</v>
      </c>
      <c r="HF48" s="121">
        <v>4105.18</v>
      </c>
      <c r="HG48" s="122">
        <v>4478.38</v>
      </c>
      <c r="HH48" s="36" t="s">
        <v>265</v>
      </c>
      <c r="HI48" s="121">
        <v>4851.57</v>
      </c>
      <c r="HJ48" s="121">
        <v>5224.7700000000004</v>
      </c>
      <c r="HK48" s="121">
        <v>5597.97</v>
      </c>
      <c r="HL48" s="121">
        <v>5971.17</v>
      </c>
      <c r="HM48" s="121">
        <v>6344.37</v>
      </c>
      <c r="HN48" s="121">
        <v>6717.56</v>
      </c>
      <c r="HO48" s="121">
        <v>7090.76</v>
      </c>
      <c r="HP48" s="121">
        <v>7463.96</v>
      </c>
      <c r="HQ48" s="121">
        <v>7837.16</v>
      </c>
      <c r="HR48" s="121">
        <v>8210.36</v>
      </c>
      <c r="HS48" s="121">
        <v>8583.5499999999993</v>
      </c>
      <c r="HT48" s="121">
        <v>8956.75</v>
      </c>
      <c r="HU48" s="49"/>
    </row>
    <row r="49" spans="4:229" ht="16.2" thickBot="1">
      <c r="D49" s="46"/>
      <c r="E49" s="46"/>
      <c r="F49" s="46"/>
      <c r="G49" s="46"/>
      <c r="H49" s="46"/>
      <c r="I49" s="46"/>
      <c r="J49" s="46"/>
      <c r="K49" s="46"/>
      <c r="L49" s="46"/>
      <c r="M49" s="46"/>
      <c r="N49" s="46"/>
      <c r="O49" s="46"/>
      <c r="P49" s="46"/>
      <c r="Q49" s="46"/>
      <c r="R49" s="46"/>
      <c r="S49" s="46"/>
      <c r="T49" s="46"/>
      <c r="U49" s="46"/>
      <c r="W49" s="46"/>
      <c r="X49" s="46"/>
      <c r="Y49" s="46"/>
      <c r="Z49" s="46"/>
      <c r="AA49" s="46"/>
      <c r="AB49" s="46"/>
      <c r="AC49" s="46"/>
      <c r="AD49" s="46"/>
      <c r="AE49" s="46"/>
      <c r="AF49" s="46"/>
      <c r="AG49" s="46"/>
      <c r="AH49" s="46"/>
      <c r="AI49" s="46"/>
      <c r="AJ49" s="46"/>
      <c r="AK49" s="46"/>
      <c r="AL49" s="46"/>
      <c r="AM49" s="46"/>
      <c r="AN49" s="46"/>
      <c r="AP49" s="46"/>
      <c r="AQ49" s="46"/>
      <c r="AR49" s="46"/>
      <c r="AS49" s="46"/>
      <c r="AT49" s="46"/>
      <c r="AU49" s="46"/>
      <c r="AV49" s="46"/>
      <c r="AW49" s="46"/>
      <c r="AX49" s="46"/>
      <c r="AY49" s="46"/>
      <c r="AZ49" s="46"/>
      <c r="BA49" s="46"/>
      <c r="BB49" s="46"/>
      <c r="BC49" s="46"/>
      <c r="BD49" s="46"/>
      <c r="BE49" s="46"/>
      <c r="BF49" s="46"/>
      <c r="BG49" s="46"/>
      <c r="BI49" s="46"/>
      <c r="BJ49" s="46"/>
      <c r="BK49" s="46"/>
      <c r="BL49" s="46"/>
      <c r="BM49" s="46"/>
      <c r="BN49" s="46"/>
      <c r="BO49" s="46"/>
      <c r="BP49" s="46"/>
      <c r="BQ49" s="46"/>
      <c r="BR49" s="46"/>
      <c r="BS49" s="46"/>
      <c r="BT49" s="46"/>
      <c r="BU49" s="46"/>
      <c r="BV49" s="46"/>
      <c r="BW49" s="46"/>
      <c r="BX49" s="46"/>
      <c r="BY49" s="46"/>
      <c r="BZ49" s="46"/>
      <c r="CB49" s="46"/>
      <c r="CC49" s="46"/>
      <c r="CD49" s="46"/>
      <c r="CE49" s="46"/>
      <c r="CF49" s="46"/>
      <c r="CG49" s="46"/>
      <c r="CH49" s="46"/>
      <c r="CI49" s="46"/>
      <c r="CJ49" s="46"/>
      <c r="CK49" s="46"/>
      <c r="CL49" s="46"/>
      <c r="CM49" s="46"/>
      <c r="CN49" s="46"/>
      <c r="CO49" s="46"/>
      <c r="CP49" s="46"/>
      <c r="CQ49" s="46"/>
      <c r="CR49" s="46"/>
      <c r="CS49" s="46"/>
      <c r="DG49" s="46"/>
      <c r="DH49" s="46"/>
      <c r="DI49" s="46"/>
      <c r="DJ49" s="46"/>
      <c r="DK49" s="46"/>
      <c r="DL49" s="46"/>
      <c r="DM49" s="46"/>
      <c r="DN49" s="46"/>
      <c r="DO49" s="46"/>
      <c r="DP49" s="46"/>
      <c r="DQ49" s="46"/>
      <c r="DR49" s="46"/>
      <c r="DS49" s="46"/>
      <c r="DT49" s="46"/>
      <c r="DU49" s="46"/>
      <c r="DV49" s="46"/>
      <c r="DW49" s="46"/>
      <c r="DX49" s="46"/>
      <c r="DY49" s="49"/>
      <c r="DZ49" s="46"/>
      <c r="EA49" s="46"/>
      <c r="EB49" s="46"/>
      <c r="EC49" s="46"/>
      <c r="ED49" s="46"/>
      <c r="EE49" s="46"/>
      <c r="EF49" s="46"/>
      <c r="EG49" s="46"/>
      <c r="EH49" s="46"/>
      <c r="EI49" s="46"/>
      <c r="EJ49" s="46"/>
      <c r="EK49" s="46"/>
      <c r="EL49" s="46"/>
      <c r="EM49" s="46"/>
      <c r="EN49" s="46"/>
      <c r="EO49" s="46"/>
      <c r="EP49" s="46"/>
      <c r="EQ49" s="46"/>
      <c r="ER49" s="49"/>
      <c r="ES49" s="46"/>
      <c r="ET49" s="46"/>
      <c r="EU49" s="46"/>
      <c r="EV49" s="46"/>
      <c r="EW49" s="46"/>
      <c r="EX49" s="46"/>
      <c r="EY49" s="46"/>
      <c r="EZ49" s="46"/>
      <c r="FA49" s="46"/>
      <c r="FB49" s="46"/>
      <c r="FC49" s="46"/>
      <c r="FD49" s="46"/>
      <c r="FE49" s="46"/>
      <c r="FF49" s="46"/>
      <c r="FG49" s="46"/>
      <c r="FH49" s="46"/>
      <c r="FI49" s="46"/>
      <c r="FJ49" s="46"/>
      <c r="FW49" s="49"/>
      <c r="FX49" s="46"/>
      <c r="FY49" s="46"/>
      <c r="FZ49" s="46"/>
      <c r="GA49" s="46"/>
      <c r="GB49" s="46"/>
      <c r="GC49" s="46"/>
      <c r="GD49" s="46"/>
      <c r="GE49" s="46"/>
      <c r="GF49" s="46"/>
      <c r="GG49" s="46"/>
      <c r="GH49" s="46"/>
      <c r="GI49" s="46"/>
      <c r="GJ49" s="46"/>
      <c r="GK49" s="46"/>
      <c r="GL49" s="46"/>
      <c r="GM49" s="46"/>
      <c r="GN49" s="46"/>
      <c r="GO49" s="46"/>
      <c r="GP49" s="49"/>
      <c r="GQ49" s="46"/>
      <c r="GR49" s="46"/>
      <c r="GS49" s="46"/>
      <c r="GT49" s="46"/>
      <c r="GU49" s="46"/>
      <c r="GV49" s="46"/>
      <c r="GW49" s="46"/>
      <c r="GX49" s="46"/>
      <c r="GY49" s="46"/>
      <c r="GZ49" s="46"/>
      <c r="HA49" s="46"/>
      <c r="HB49" s="46"/>
      <c r="HC49" s="46"/>
      <c r="HD49" s="46"/>
      <c r="HE49" s="46"/>
      <c r="HF49" s="46"/>
      <c r="HG49" s="46"/>
      <c r="HH49" s="46"/>
      <c r="HU49" s="49"/>
    </row>
    <row r="50" spans="4:229">
      <c r="D50" s="9"/>
      <c r="E50" s="10"/>
      <c r="F50" s="10"/>
      <c r="G50" s="10"/>
      <c r="H50" s="10"/>
      <c r="I50" s="10"/>
      <c r="J50" s="11">
        <v>500</v>
      </c>
      <c r="K50" s="12">
        <v>750</v>
      </c>
      <c r="L50" s="11">
        <v>1000</v>
      </c>
      <c r="M50" s="11">
        <v>1250</v>
      </c>
      <c r="N50" s="11">
        <v>1500</v>
      </c>
      <c r="O50" s="11">
        <v>1750</v>
      </c>
      <c r="P50" s="11">
        <v>2000</v>
      </c>
      <c r="Q50" s="11">
        <v>2250</v>
      </c>
      <c r="R50" s="11">
        <v>2500</v>
      </c>
      <c r="S50" s="11">
        <v>2750</v>
      </c>
      <c r="T50" s="14">
        <v>3000</v>
      </c>
      <c r="U50" s="15" t="s">
        <v>74</v>
      </c>
      <c r="W50" s="9"/>
      <c r="X50" s="10"/>
      <c r="Y50" s="10"/>
      <c r="Z50" s="10"/>
      <c r="AA50" s="10"/>
      <c r="AB50" s="10"/>
      <c r="AC50" s="11">
        <v>500</v>
      </c>
      <c r="AD50" s="12">
        <v>750</v>
      </c>
      <c r="AE50" s="11">
        <v>1000</v>
      </c>
      <c r="AF50" s="11">
        <v>1250</v>
      </c>
      <c r="AG50" s="11">
        <v>1500</v>
      </c>
      <c r="AH50" s="11">
        <v>1750</v>
      </c>
      <c r="AI50" s="11">
        <v>2000</v>
      </c>
      <c r="AJ50" s="11">
        <v>2250</v>
      </c>
      <c r="AK50" s="11">
        <v>2500</v>
      </c>
      <c r="AL50" s="11">
        <v>2750</v>
      </c>
      <c r="AM50" s="14">
        <v>3000</v>
      </c>
      <c r="AN50" s="15" t="s">
        <v>74</v>
      </c>
      <c r="AP50" s="9"/>
      <c r="AQ50" s="10"/>
      <c r="AR50" s="10"/>
      <c r="AS50" s="10"/>
      <c r="AT50" s="10"/>
      <c r="AU50" s="10"/>
      <c r="AV50" s="11">
        <v>500</v>
      </c>
      <c r="AW50" s="12">
        <v>750</v>
      </c>
      <c r="AX50" s="11">
        <v>1000</v>
      </c>
      <c r="AY50" s="11">
        <v>1250</v>
      </c>
      <c r="AZ50" s="11">
        <v>1500</v>
      </c>
      <c r="BA50" s="11">
        <v>1750</v>
      </c>
      <c r="BB50" s="11">
        <v>2000</v>
      </c>
      <c r="BC50" s="11">
        <v>2250</v>
      </c>
      <c r="BD50" s="11">
        <v>2500</v>
      </c>
      <c r="BE50" s="11">
        <v>2750</v>
      </c>
      <c r="BF50" s="14">
        <v>3000</v>
      </c>
      <c r="BG50" s="15" t="s">
        <v>74</v>
      </c>
      <c r="BI50" s="9"/>
      <c r="BJ50" s="10"/>
      <c r="BK50" s="10"/>
      <c r="BL50" s="10"/>
      <c r="BM50" s="10"/>
      <c r="BN50" s="10"/>
      <c r="BO50" s="11">
        <v>500</v>
      </c>
      <c r="BP50" s="12">
        <v>750</v>
      </c>
      <c r="BQ50" s="11">
        <v>1000</v>
      </c>
      <c r="BR50" s="11">
        <v>1250</v>
      </c>
      <c r="BS50" s="11">
        <v>1500</v>
      </c>
      <c r="BT50" s="11">
        <v>1750</v>
      </c>
      <c r="BU50" s="11">
        <v>2000</v>
      </c>
      <c r="BV50" s="11">
        <v>2250</v>
      </c>
      <c r="BW50" s="11">
        <v>2500</v>
      </c>
      <c r="BX50" s="11">
        <v>2750</v>
      </c>
      <c r="BY50" s="14">
        <v>3000</v>
      </c>
      <c r="BZ50" s="15" t="s">
        <v>74</v>
      </c>
      <c r="CB50" s="9"/>
      <c r="CC50" s="10"/>
      <c r="CD50" s="10"/>
      <c r="CE50" s="10"/>
      <c r="CF50" s="10"/>
      <c r="CG50" s="10"/>
      <c r="CH50" s="11">
        <v>500</v>
      </c>
      <c r="CI50" s="12">
        <v>750</v>
      </c>
      <c r="CJ50" s="11">
        <v>1000</v>
      </c>
      <c r="CK50" s="11">
        <v>1250</v>
      </c>
      <c r="CL50" s="11">
        <v>1500</v>
      </c>
      <c r="CM50" s="11">
        <v>1750</v>
      </c>
      <c r="CN50" s="11">
        <v>2000</v>
      </c>
      <c r="CO50" s="11">
        <v>2250</v>
      </c>
      <c r="CP50" s="11">
        <v>2500</v>
      </c>
      <c r="CQ50" s="11">
        <v>2750</v>
      </c>
      <c r="CR50" s="14">
        <v>3000</v>
      </c>
      <c r="CS50" s="15" t="s">
        <v>74</v>
      </c>
      <c r="CT50" s="11">
        <v>3250</v>
      </c>
      <c r="CU50" s="12">
        <v>3500</v>
      </c>
      <c r="CV50" s="11">
        <v>3750</v>
      </c>
      <c r="CW50" s="11">
        <v>4000</v>
      </c>
      <c r="CX50" s="11">
        <v>4250</v>
      </c>
      <c r="CY50" s="11">
        <v>4500</v>
      </c>
      <c r="CZ50" s="11">
        <v>4750</v>
      </c>
      <c r="DA50" s="11">
        <v>5000</v>
      </c>
      <c r="DB50" s="11">
        <v>5250</v>
      </c>
      <c r="DC50" s="11">
        <v>5500</v>
      </c>
      <c r="DD50" s="11">
        <v>5750</v>
      </c>
      <c r="DE50" s="14">
        <v>6000</v>
      </c>
      <c r="DG50" s="9"/>
      <c r="DH50" s="10"/>
      <c r="DI50" s="10"/>
      <c r="DJ50" s="10"/>
      <c r="DK50" s="10"/>
      <c r="DL50" s="10"/>
      <c r="DM50" s="11">
        <v>500</v>
      </c>
      <c r="DN50" s="12">
        <v>750</v>
      </c>
      <c r="DO50" s="11">
        <v>1000</v>
      </c>
      <c r="DP50" s="11">
        <v>1250</v>
      </c>
      <c r="DQ50" s="11">
        <v>1500</v>
      </c>
      <c r="DR50" s="11">
        <v>1750</v>
      </c>
      <c r="DS50" s="11">
        <v>2000</v>
      </c>
      <c r="DT50" s="11">
        <v>2250</v>
      </c>
      <c r="DU50" s="11">
        <v>2500</v>
      </c>
      <c r="DV50" s="11">
        <v>2750</v>
      </c>
      <c r="DW50" s="14">
        <v>3000</v>
      </c>
      <c r="DX50" s="15" t="s">
        <v>74</v>
      </c>
      <c r="DY50" s="49"/>
      <c r="DZ50" s="9"/>
      <c r="EA50" s="10"/>
      <c r="EB50" s="10"/>
      <c r="EC50" s="10"/>
      <c r="ED50" s="10"/>
      <c r="EE50" s="10"/>
      <c r="EF50" s="11">
        <v>500</v>
      </c>
      <c r="EG50" s="12">
        <v>750</v>
      </c>
      <c r="EH50" s="11">
        <v>1000</v>
      </c>
      <c r="EI50" s="11">
        <v>1250</v>
      </c>
      <c r="EJ50" s="11">
        <v>1500</v>
      </c>
      <c r="EK50" s="11">
        <v>1750</v>
      </c>
      <c r="EL50" s="11">
        <v>2000</v>
      </c>
      <c r="EM50" s="11">
        <v>2250</v>
      </c>
      <c r="EN50" s="11">
        <v>2500</v>
      </c>
      <c r="EO50" s="11">
        <v>2750</v>
      </c>
      <c r="EP50" s="14">
        <v>3000</v>
      </c>
      <c r="EQ50" s="15" t="s">
        <v>74</v>
      </c>
      <c r="ER50" s="49"/>
      <c r="ES50" s="9"/>
      <c r="ET50" s="10"/>
      <c r="EU50" s="10"/>
      <c r="EV50" s="10"/>
      <c r="EW50" s="10"/>
      <c r="EX50" s="10"/>
      <c r="EY50" s="11">
        <v>500</v>
      </c>
      <c r="EZ50" s="12">
        <v>750</v>
      </c>
      <c r="FA50" s="11">
        <v>1000</v>
      </c>
      <c r="FB50" s="11">
        <v>1250</v>
      </c>
      <c r="FC50" s="11">
        <v>1500</v>
      </c>
      <c r="FD50" s="11">
        <v>1750</v>
      </c>
      <c r="FE50" s="11">
        <v>2000</v>
      </c>
      <c r="FF50" s="11">
        <v>2250</v>
      </c>
      <c r="FG50" s="11">
        <v>2500</v>
      </c>
      <c r="FH50" s="11">
        <v>2750</v>
      </c>
      <c r="FI50" s="14">
        <v>3000</v>
      </c>
      <c r="FJ50" s="15" t="s">
        <v>74</v>
      </c>
      <c r="FK50" s="11">
        <v>3250</v>
      </c>
      <c r="FL50" s="12">
        <v>3500</v>
      </c>
      <c r="FM50" s="11">
        <v>3750</v>
      </c>
      <c r="FN50" s="11">
        <v>4000</v>
      </c>
      <c r="FO50" s="11">
        <v>4250</v>
      </c>
      <c r="FP50" s="11">
        <v>4500</v>
      </c>
      <c r="FQ50" s="11">
        <v>4750</v>
      </c>
      <c r="FR50" s="11">
        <v>5000</v>
      </c>
      <c r="FS50" s="11">
        <v>5250</v>
      </c>
      <c r="FT50" s="11">
        <v>5500</v>
      </c>
      <c r="FU50" s="11">
        <v>5750</v>
      </c>
      <c r="FV50" s="14">
        <v>6000</v>
      </c>
      <c r="FW50" s="49"/>
      <c r="FX50" s="9"/>
      <c r="FY50" s="10"/>
      <c r="FZ50" s="10"/>
      <c r="GA50" s="10"/>
      <c r="GB50" s="10"/>
      <c r="GC50" s="10"/>
      <c r="GD50" s="11">
        <v>500</v>
      </c>
      <c r="GE50" s="12">
        <v>750</v>
      </c>
      <c r="GF50" s="11">
        <v>1000</v>
      </c>
      <c r="GG50" s="11">
        <v>1250</v>
      </c>
      <c r="GH50" s="11">
        <v>1500</v>
      </c>
      <c r="GI50" s="11">
        <v>1750</v>
      </c>
      <c r="GJ50" s="11">
        <v>2000</v>
      </c>
      <c r="GK50" s="11">
        <v>2250</v>
      </c>
      <c r="GL50" s="11">
        <v>2500</v>
      </c>
      <c r="GM50" s="11">
        <v>2750</v>
      </c>
      <c r="GN50" s="14">
        <v>3000</v>
      </c>
      <c r="GO50" s="15" t="s">
        <v>74</v>
      </c>
      <c r="GP50" s="49"/>
      <c r="GQ50" s="9"/>
      <c r="GR50" s="10"/>
      <c r="GS50" s="10"/>
      <c r="GT50" s="10"/>
      <c r="GU50" s="10"/>
      <c r="GV50" s="10"/>
      <c r="GW50" s="11">
        <v>500</v>
      </c>
      <c r="GX50" s="12">
        <v>750</v>
      </c>
      <c r="GY50" s="11">
        <v>1000</v>
      </c>
      <c r="GZ50" s="11">
        <v>1250</v>
      </c>
      <c r="HA50" s="11">
        <v>1500</v>
      </c>
      <c r="HB50" s="11">
        <v>1750</v>
      </c>
      <c r="HC50" s="11">
        <v>2000</v>
      </c>
      <c r="HD50" s="11">
        <v>2250</v>
      </c>
      <c r="HE50" s="11">
        <v>2500</v>
      </c>
      <c r="HF50" s="11">
        <v>2750</v>
      </c>
      <c r="HG50" s="14">
        <v>3000</v>
      </c>
      <c r="HH50" s="15" t="s">
        <v>74</v>
      </c>
      <c r="HI50" s="11">
        <v>3250</v>
      </c>
      <c r="HJ50" s="12">
        <v>3500</v>
      </c>
      <c r="HK50" s="11">
        <v>3750</v>
      </c>
      <c r="HL50" s="11">
        <v>4000</v>
      </c>
      <c r="HM50" s="11">
        <v>4250</v>
      </c>
      <c r="HN50" s="11">
        <v>4500</v>
      </c>
      <c r="HO50" s="11">
        <v>4750</v>
      </c>
      <c r="HP50" s="11">
        <v>5000</v>
      </c>
      <c r="HQ50" s="11">
        <v>5250</v>
      </c>
      <c r="HR50" s="11">
        <v>5500</v>
      </c>
      <c r="HS50" s="11">
        <v>5750</v>
      </c>
      <c r="HT50" s="14">
        <v>6000</v>
      </c>
      <c r="HU50" s="49"/>
    </row>
    <row r="51" spans="4:229">
      <c r="D51" s="16"/>
      <c r="E51" s="17"/>
      <c r="F51" s="17"/>
      <c r="G51" s="17"/>
      <c r="H51" s="17"/>
      <c r="I51" s="70" t="s">
        <v>147</v>
      </c>
      <c r="J51" s="18">
        <v>2</v>
      </c>
      <c r="K51" s="19">
        <v>3</v>
      </c>
      <c r="L51" s="18">
        <v>4</v>
      </c>
      <c r="M51" s="18">
        <v>5</v>
      </c>
      <c r="N51" s="18">
        <v>6</v>
      </c>
      <c r="O51" s="18">
        <v>7</v>
      </c>
      <c r="P51" s="18">
        <v>8</v>
      </c>
      <c r="Q51" s="18">
        <v>9</v>
      </c>
      <c r="R51" s="18">
        <v>10</v>
      </c>
      <c r="S51" s="18">
        <v>11</v>
      </c>
      <c r="T51" s="20">
        <v>12</v>
      </c>
      <c r="U51" s="21"/>
      <c r="W51" s="16"/>
      <c r="X51" s="17"/>
      <c r="Y51" s="17"/>
      <c r="Z51" s="17"/>
      <c r="AA51" s="17"/>
      <c r="AB51" s="70" t="s">
        <v>147</v>
      </c>
      <c r="AC51" s="18">
        <v>2</v>
      </c>
      <c r="AD51" s="19">
        <v>3</v>
      </c>
      <c r="AE51" s="18">
        <v>4</v>
      </c>
      <c r="AF51" s="18">
        <v>5</v>
      </c>
      <c r="AG51" s="18">
        <v>6</v>
      </c>
      <c r="AH51" s="18">
        <v>7</v>
      </c>
      <c r="AI51" s="18">
        <v>8</v>
      </c>
      <c r="AJ51" s="18">
        <v>9</v>
      </c>
      <c r="AK51" s="18">
        <v>10</v>
      </c>
      <c r="AL51" s="18">
        <v>11</v>
      </c>
      <c r="AM51" s="20">
        <v>12</v>
      </c>
      <c r="AN51" s="21"/>
      <c r="AP51" s="16"/>
      <c r="AQ51" s="17"/>
      <c r="AR51" s="17"/>
      <c r="AS51" s="17"/>
      <c r="AT51" s="17"/>
      <c r="AU51" s="70" t="s">
        <v>147</v>
      </c>
      <c r="AV51" s="18">
        <v>2</v>
      </c>
      <c r="AW51" s="19">
        <v>3</v>
      </c>
      <c r="AX51" s="18">
        <v>4</v>
      </c>
      <c r="AY51" s="18">
        <v>5</v>
      </c>
      <c r="AZ51" s="18">
        <v>6</v>
      </c>
      <c r="BA51" s="18">
        <v>7</v>
      </c>
      <c r="BB51" s="18">
        <v>8</v>
      </c>
      <c r="BC51" s="18">
        <v>9</v>
      </c>
      <c r="BD51" s="18">
        <v>10</v>
      </c>
      <c r="BE51" s="18">
        <v>11</v>
      </c>
      <c r="BF51" s="20">
        <v>12</v>
      </c>
      <c r="BG51" s="21"/>
      <c r="BI51" s="16"/>
      <c r="BJ51" s="17"/>
      <c r="BK51" s="17"/>
      <c r="BL51" s="17"/>
      <c r="BM51" s="17"/>
      <c r="BN51" s="70" t="s">
        <v>147</v>
      </c>
      <c r="BO51" s="18">
        <v>2</v>
      </c>
      <c r="BP51" s="19">
        <v>3</v>
      </c>
      <c r="BQ51" s="18">
        <v>4</v>
      </c>
      <c r="BR51" s="18">
        <v>5</v>
      </c>
      <c r="BS51" s="18">
        <v>6</v>
      </c>
      <c r="BT51" s="18">
        <v>7</v>
      </c>
      <c r="BU51" s="18">
        <v>8</v>
      </c>
      <c r="BV51" s="18">
        <v>9</v>
      </c>
      <c r="BW51" s="18">
        <v>10</v>
      </c>
      <c r="BX51" s="18">
        <v>11</v>
      </c>
      <c r="BY51" s="20">
        <v>12</v>
      </c>
      <c r="BZ51" s="21"/>
      <c r="CB51" s="16"/>
      <c r="CC51" s="17"/>
      <c r="CD51" s="17"/>
      <c r="CE51" s="17"/>
      <c r="CF51" s="17"/>
      <c r="CG51" s="70" t="s">
        <v>147</v>
      </c>
      <c r="CH51" s="18">
        <v>2</v>
      </c>
      <c r="CI51" s="19">
        <v>3</v>
      </c>
      <c r="CJ51" s="18">
        <v>4</v>
      </c>
      <c r="CK51" s="18">
        <v>5</v>
      </c>
      <c r="CL51" s="18">
        <v>6</v>
      </c>
      <c r="CM51" s="18">
        <v>7</v>
      </c>
      <c r="CN51" s="18">
        <v>8</v>
      </c>
      <c r="CO51" s="18">
        <v>9</v>
      </c>
      <c r="CP51" s="18">
        <v>10</v>
      </c>
      <c r="CQ51" s="18">
        <v>11</v>
      </c>
      <c r="CR51" s="20">
        <v>12</v>
      </c>
      <c r="CS51" s="21"/>
      <c r="CT51" s="18">
        <v>13</v>
      </c>
      <c r="CU51" s="19">
        <v>14</v>
      </c>
      <c r="CV51" s="18">
        <v>15</v>
      </c>
      <c r="CW51" s="18">
        <v>16</v>
      </c>
      <c r="CX51" s="18">
        <v>17</v>
      </c>
      <c r="CY51" s="18">
        <v>18</v>
      </c>
      <c r="CZ51" s="18">
        <v>19</v>
      </c>
      <c r="DA51" s="18">
        <v>20</v>
      </c>
      <c r="DB51" s="18">
        <v>21</v>
      </c>
      <c r="DC51" s="18">
        <v>22</v>
      </c>
      <c r="DD51" s="18">
        <v>23</v>
      </c>
      <c r="DE51" s="20">
        <v>24</v>
      </c>
      <c r="DG51" s="16"/>
      <c r="DH51" s="17"/>
      <c r="DI51" s="17"/>
      <c r="DJ51" s="17"/>
      <c r="DK51" s="17"/>
      <c r="DL51" s="70" t="s">
        <v>147</v>
      </c>
      <c r="DM51" s="18">
        <v>2</v>
      </c>
      <c r="DN51" s="19">
        <v>3</v>
      </c>
      <c r="DO51" s="18">
        <v>4</v>
      </c>
      <c r="DP51" s="18">
        <v>5</v>
      </c>
      <c r="DQ51" s="18">
        <v>6</v>
      </c>
      <c r="DR51" s="18">
        <v>7</v>
      </c>
      <c r="DS51" s="18">
        <v>8</v>
      </c>
      <c r="DT51" s="18">
        <v>9</v>
      </c>
      <c r="DU51" s="18">
        <v>10</v>
      </c>
      <c r="DV51" s="18">
        <v>11</v>
      </c>
      <c r="DW51" s="20">
        <v>12</v>
      </c>
      <c r="DX51" s="21"/>
      <c r="DY51" s="49"/>
      <c r="DZ51" s="16"/>
      <c r="EA51" s="17"/>
      <c r="EB51" s="17"/>
      <c r="EC51" s="17"/>
      <c r="ED51" s="17"/>
      <c r="EE51" s="70" t="s">
        <v>147</v>
      </c>
      <c r="EF51" s="18">
        <v>2</v>
      </c>
      <c r="EG51" s="19">
        <v>3</v>
      </c>
      <c r="EH51" s="18">
        <v>4</v>
      </c>
      <c r="EI51" s="18">
        <v>5</v>
      </c>
      <c r="EJ51" s="18">
        <v>6</v>
      </c>
      <c r="EK51" s="18">
        <v>7</v>
      </c>
      <c r="EL51" s="18">
        <v>8</v>
      </c>
      <c r="EM51" s="18">
        <v>9</v>
      </c>
      <c r="EN51" s="18">
        <v>10</v>
      </c>
      <c r="EO51" s="18">
        <v>11</v>
      </c>
      <c r="EP51" s="20">
        <v>12</v>
      </c>
      <c r="EQ51" s="21"/>
      <c r="ER51" s="49"/>
      <c r="ES51" s="16"/>
      <c r="ET51" s="17"/>
      <c r="EU51" s="17"/>
      <c r="EV51" s="17"/>
      <c r="EW51" s="17"/>
      <c r="EX51" s="70" t="s">
        <v>147</v>
      </c>
      <c r="EY51" s="18">
        <v>2</v>
      </c>
      <c r="EZ51" s="19">
        <v>3</v>
      </c>
      <c r="FA51" s="18">
        <v>4</v>
      </c>
      <c r="FB51" s="18">
        <v>5</v>
      </c>
      <c r="FC51" s="18">
        <v>6</v>
      </c>
      <c r="FD51" s="18">
        <v>7</v>
      </c>
      <c r="FE51" s="18">
        <v>8</v>
      </c>
      <c r="FF51" s="18">
        <v>9</v>
      </c>
      <c r="FG51" s="18">
        <v>10</v>
      </c>
      <c r="FH51" s="18">
        <v>11</v>
      </c>
      <c r="FI51" s="20">
        <v>12</v>
      </c>
      <c r="FJ51" s="21"/>
      <c r="FK51" s="18">
        <v>13</v>
      </c>
      <c r="FL51" s="19">
        <v>14</v>
      </c>
      <c r="FM51" s="18">
        <v>15</v>
      </c>
      <c r="FN51" s="18">
        <v>16</v>
      </c>
      <c r="FO51" s="18">
        <v>17</v>
      </c>
      <c r="FP51" s="18">
        <v>18</v>
      </c>
      <c r="FQ51" s="18">
        <v>19</v>
      </c>
      <c r="FR51" s="18">
        <v>20</v>
      </c>
      <c r="FS51" s="18">
        <v>21</v>
      </c>
      <c r="FT51" s="18">
        <v>22</v>
      </c>
      <c r="FU51" s="18">
        <v>23</v>
      </c>
      <c r="FV51" s="20">
        <v>24</v>
      </c>
      <c r="FW51" s="49"/>
      <c r="FX51" s="16"/>
      <c r="FY51" s="17"/>
      <c r="FZ51" s="17"/>
      <c r="GA51" s="17"/>
      <c r="GB51" s="17"/>
      <c r="GC51" s="70" t="s">
        <v>147</v>
      </c>
      <c r="GD51" s="18">
        <v>2</v>
      </c>
      <c r="GE51" s="19">
        <v>3</v>
      </c>
      <c r="GF51" s="18">
        <v>4</v>
      </c>
      <c r="GG51" s="18">
        <v>5</v>
      </c>
      <c r="GH51" s="18">
        <v>6</v>
      </c>
      <c r="GI51" s="18">
        <v>7</v>
      </c>
      <c r="GJ51" s="18">
        <v>8</v>
      </c>
      <c r="GK51" s="18">
        <v>9</v>
      </c>
      <c r="GL51" s="18">
        <v>10</v>
      </c>
      <c r="GM51" s="18">
        <v>11</v>
      </c>
      <c r="GN51" s="20">
        <v>12</v>
      </c>
      <c r="GO51" s="21"/>
      <c r="GP51" s="49"/>
      <c r="GQ51" s="16"/>
      <c r="GR51" s="17"/>
      <c r="GS51" s="17"/>
      <c r="GT51" s="17"/>
      <c r="GU51" s="17"/>
      <c r="GV51" s="70" t="s">
        <v>147</v>
      </c>
      <c r="GW51" s="18">
        <v>2</v>
      </c>
      <c r="GX51" s="19">
        <v>3</v>
      </c>
      <c r="GY51" s="18">
        <v>4</v>
      </c>
      <c r="GZ51" s="18">
        <v>5</v>
      </c>
      <c r="HA51" s="18">
        <v>6</v>
      </c>
      <c r="HB51" s="18">
        <v>7</v>
      </c>
      <c r="HC51" s="18">
        <v>8</v>
      </c>
      <c r="HD51" s="18">
        <v>9</v>
      </c>
      <c r="HE51" s="18">
        <v>10</v>
      </c>
      <c r="HF51" s="18">
        <v>11</v>
      </c>
      <c r="HG51" s="20">
        <v>12</v>
      </c>
      <c r="HH51" s="21"/>
      <c r="HI51" s="18">
        <v>13</v>
      </c>
      <c r="HJ51" s="19">
        <v>14</v>
      </c>
      <c r="HK51" s="18">
        <v>15</v>
      </c>
      <c r="HL51" s="18">
        <v>16</v>
      </c>
      <c r="HM51" s="18">
        <v>17</v>
      </c>
      <c r="HN51" s="18">
        <v>18</v>
      </c>
      <c r="HO51" s="18">
        <v>19</v>
      </c>
      <c r="HP51" s="18">
        <v>20</v>
      </c>
      <c r="HQ51" s="18">
        <v>21</v>
      </c>
      <c r="HR51" s="18">
        <v>22</v>
      </c>
      <c r="HS51" s="18">
        <v>23</v>
      </c>
      <c r="HT51" s="20">
        <v>24</v>
      </c>
      <c r="HU51" s="49"/>
    </row>
    <row r="52" spans="4:229">
      <c r="D52" s="254" t="s">
        <v>85</v>
      </c>
      <c r="E52" s="255"/>
      <c r="F52" s="24">
        <v>13.61</v>
      </c>
      <c r="G52" s="43">
        <v>0.45</v>
      </c>
      <c r="H52" s="43" t="s">
        <v>110</v>
      </c>
      <c r="I52" s="24" t="str">
        <f>CONCATENATE(I$51,"-",H52)</f>
        <v>A-24-D</v>
      </c>
      <c r="J52" s="25">
        <v>28.12</v>
      </c>
      <c r="K52" s="252" t="s">
        <v>84</v>
      </c>
      <c r="L52" s="252"/>
      <c r="M52" s="252"/>
      <c r="N52" s="252"/>
      <c r="O52" s="252"/>
      <c r="P52" s="252"/>
      <c r="Q52" s="252"/>
      <c r="R52" s="252"/>
      <c r="S52" s="252"/>
      <c r="T52" s="253"/>
      <c r="U52" s="27">
        <v>1.1000000000000001</v>
      </c>
      <c r="W52" s="254" t="s">
        <v>85</v>
      </c>
      <c r="X52" s="255"/>
      <c r="Y52" s="24">
        <v>12.34</v>
      </c>
      <c r="Z52" s="43">
        <v>0.4</v>
      </c>
      <c r="AA52" s="43" t="s">
        <v>110</v>
      </c>
      <c r="AB52" s="24" t="str">
        <f>CONCATENATE(AB$51,"-",AA52)</f>
        <v>A-24-D</v>
      </c>
      <c r="AC52" s="25">
        <v>25.48</v>
      </c>
      <c r="AD52" s="252" t="s">
        <v>84</v>
      </c>
      <c r="AE52" s="252"/>
      <c r="AF52" s="252"/>
      <c r="AG52" s="252"/>
      <c r="AH52" s="252"/>
      <c r="AI52" s="252"/>
      <c r="AJ52" s="252"/>
      <c r="AK52" s="252"/>
      <c r="AL52" s="252"/>
      <c r="AM52" s="253"/>
      <c r="AN52" s="27">
        <v>1.1000000000000001</v>
      </c>
      <c r="AP52" s="254" t="s">
        <v>85</v>
      </c>
      <c r="AQ52" s="255"/>
      <c r="AR52" s="24">
        <v>11.31</v>
      </c>
      <c r="AS52" s="43">
        <v>0.37</v>
      </c>
      <c r="AT52" s="43" t="s">
        <v>110</v>
      </c>
      <c r="AU52" s="24" t="str">
        <f>CONCATENATE(AU$51,"-",AT52)</f>
        <v>A-24-D</v>
      </c>
      <c r="AV52" s="25">
        <v>23.36</v>
      </c>
      <c r="AW52" s="252" t="s">
        <v>84</v>
      </c>
      <c r="AX52" s="252"/>
      <c r="AY52" s="252"/>
      <c r="AZ52" s="252"/>
      <c r="BA52" s="252"/>
      <c r="BB52" s="252"/>
      <c r="BC52" s="252"/>
      <c r="BD52" s="252"/>
      <c r="BE52" s="252"/>
      <c r="BF52" s="253"/>
      <c r="BG52" s="27">
        <v>1.1000000000000001</v>
      </c>
      <c r="BI52" s="254" t="s">
        <v>85</v>
      </c>
      <c r="BJ52" s="255"/>
      <c r="BK52" s="24">
        <v>10.44</v>
      </c>
      <c r="BL52" s="43">
        <v>0.34</v>
      </c>
      <c r="BM52" s="43" t="s">
        <v>110</v>
      </c>
      <c r="BN52" s="24" t="str">
        <f>CONCATENATE(BN$51,"-",BM52)</f>
        <v>A-24-D</v>
      </c>
      <c r="BO52" s="25">
        <v>21.56</v>
      </c>
      <c r="BP52" s="252" t="s">
        <v>84</v>
      </c>
      <c r="BQ52" s="252"/>
      <c r="BR52" s="252"/>
      <c r="BS52" s="252"/>
      <c r="BT52" s="252"/>
      <c r="BU52" s="252"/>
      <c r="BV52" s="252"/>
      <c r="BW52" s="252"/>
      <c r="BX52" s="252"/>
      <c r="BY52" s="253"/>
      <c r="BZ52" s="27">
        <v>1.1000000000000001</v>
      </c>
      <c r="CB52" s="254" t="s">
        <v>85</v>
      </c>
      <c r="CC52" s="255"/>
      <c r="CD52" s="24">
        <v>11.31</v>
      </c>
      <c r="CE52" s="43">
        <v>0</v>
      </c>
      <c r="CF52" s="43" t="s">
        <v>110</v>
      </c>
      <c r="CG52" s="24" t="str">
        <f>CONCATENATE(CG$51,"-",CF52)</f>
        <v>A-24-D</v>
      </c>
      <c r="CH52" s="25">
        <v>22.62</v>
      </c>
      <c r="CI52" s="252" t="s">
        <v>84</v>
      </c>
      <c r="CJ52" s="252"/>
      <c r="CK52" s="252"/>
      <c r="CL52" s="252"/>
      <c r="CM52" s="252"/>
      <c r="CN52" s="252"/>
      <c r="CO52" s="252"/>
      <c r="CP52" s="252"/>
      <c r="CQ52" s="252"/>
      <c r="CR52" s="253"/>
      <c r="CS52" s="27">
        <v>1.1000000000000001</v>
      </c>
      <c r="CT52" s="25"/>
      <c r="CU52" s="252" t="s">
        <v>84</v>
      </c>
      <c r="CV52" s="252"/>
      <c r="CW52" s="252"/>
      <c r="CX52" s="252"/>
      <c r="CY52" s="252"/>
      <c r="CZ52" s="252"/>
      <c r="DA52" s="252"/>
      <c r="DB52" s="252"/>
      <c r="DC52" s="252"/>
      <c r="DD52" s="252"/>
      <c r="DE52" s="58"/>
      <c r="DG52" s="254" t="s">
        <v>85</v>
      </c>
      <c r="DH52" s="255"/>
      <c r="DI52" s="24">
        <v>12.51</v>
      </c>
      <c r="DJ52" s="43">
        <v>0.41</v>
      </c>
      <c r="DK52" s="43" t="s">
        <v>110</v>
      </c>
      <c r="DL52" s="24" t="str">
        <f>CONCATENATE(DL$51,"-",DK52)</f>
        <v>A-24-D</v>
      </c>
      <c r="DM52" s="25">
        <v>25.84</v>
      </c>
      <c r="DN52" s="252" t="s">
        <v>84</v>
      </c>
      <c r="DO52" s="252"/>
      <c r="DP52" s="252"/>
      <c r="DQ52" s="252"/>
      <c r="DR52" s="252"/>
      <c r="DS52" s="252"/>
      <c r="DT52" s="252"/>
      <c r="DU52" s="252"/>
      <c r="DV52" s="252"/>
      <c r="DW52" s="253"/>
      <c r="DX52" s="27">
        <v>1.1000000000000001</v>
      </c>
      <c r="DY52" s="49"/>
      <c r="DZ52" s="254" t="s">
        <v>85</v>
      </c>
      <c r="EA52" s="255"/>
      <c r="EB52" s="24">
        <v>12.51</v>
      </c>
      <c r="EC52" s="43">
        <v>0.41</v>
      </c>
      <c r="ED52" s="43" t="s">
        <v>110</v>
      </c>
      <c r="EE52" s="24" t="str">
        <f>CONCATENATE(EE$51,"-",ED52)</f>
        <v>A-24-D</v>
      </c>
      <c r="EF52" s="25">
        <v>21.9</v>
      </c>
      <c r="EG52" s="252" t="s">
        <v>84</v>
      </c>
      <c r="EH52" s="252"/>
      <c r="EI52" s="252"/>
      <c r="EJ52" s="252"/>
      <c r="EK52" s="252"/>
      <c r="EL52" s="252"/>
      <c r="EM52" s="252"/>
      <c r="EN52" s="252"/>
      <c r="EO52" s="252"/>
      <c r="EP52" s="253"/>
      <c r="EQ52" s="27">
        <v>1.1000000000000001</v>
      </c>
      <c r="ER52" s="49"/>
      <c r="ES52" s="254" t="s">
        <v>85</v>
      </c>
      <c r="ET52" s="255"/>
      <c r="EU52" s="24">
        <v>11.31</v>
      </c>
      <c r="EV52" s="43">
        <v>0</v>
      </c>
      <c r="EW52" s="43" t="s">
        <v>110</v>
      </c>
      <c r="EX52" s="24" t="str">
        <f>CONCATENATE(EX$51,"-",EW52)</f>
        <v>A-24-D</v>
      </c>
      <c r="EY52" s="25">
        <v>27.22</v>
      </c>
      <c r="EZ52" s="252" t="s">
        <v>84</v>
      </c>
      <c r="FA52" s="252"/>
      <c r="FB52" s="252"/>
      <c r="FC52" s="252"/>
      <c r="FD52" s="252"/>
      <c r="FE52" s="252"/>
      <c r="FF52" s="252"/>
      <c r="FG52" s="252"/>
      <c r="FH52" s="252"/>
      <c r="FI52" s="253"/>
      <c r="FJ52" s="27">
        <v>1.1000000000000001</v>
      </c>
      <c r="FK52" s="25"/>
      <c r="FL52" s="252" t="s">
        <v>84</v>
      </c>
      <c r="FM52" s="252"/>
      <c r="FN52" s="252"/>
      <c r="FO52" s="252"/>
      <c r="FP52" s="252"/>
      <c r="FQ52" s="252"/>
      <c r="FR52" s="252"/>
      <c r="FS52" s="252"/>
      <c r="FT52" s="252"/>
      <c r="FU52" s="252"/>
      <c r="FV52" s="58"/>
      <c r="FW52" s="49"/>
      <c r="FX52" s="254" t="s">
        <v>85</v>
      </c>
      <c r="FY52" s="255"/>
      <c r="FZ52" s="24">
        <v>12.51</v>
      </c>
      <c r="GA52" s="43">
        <v>0.41</v>
      </c>
      <c r="GB52" s="43" t="s">
        <v>110</v>
      </c>
      <c r="GC52" s="24" t="str">
        <f>CONCATENATE(GC$51,"-",GB52)</f>
        <v>A-24-D</v>
      </c>
      <c r="GD52" s="25">
        <v>99999</v>
      </c>
      <c r="GE52" s="252" t="s">
        <v>84</v>
      </c>
      <c r="GF52" s="252"/>
      <c r="GG52" s="252"/>
      <c r="GH52" s="252"/>
      <c r="GI52" s="252"/>
      <c r="GJ52" s="252"/>
      <c r="GK52" s="252"/>
      <c r="GL52" s="252"/>
      <c r="GM52" s="252"/>
      <c r="GN52" s="253"/>
      <c r="GO52" s="27">
        <v>100</v>
      </c>
      <c r="GP52" s="49"/>
      <c r="GQ52" s="254" t="s">
        <v>85</v>
      </c>
      <c r="GR52" s="255"/>
      <c r="GS52" s="24">
        <v>11.31</v>
      </c>
      <c r="GT52" s="43">
        <v>0</v>
      </c>
      <c r="GU52" s="43" t="s">
        <v>110</v>
      </c>
      <c r="GV52" s="24" t="str">
        <f>CONCATENATE(GV$51,"-",GU52)</f>
        <v>A-24-D</v>
      </c>
      <c r="GW52" s="25">
        <v>25.78</v>
      </c>
      <c r="GX52" s="252" t="s">
        <v>84</v>
      </c>
      <c r="GY52" s="252"/>
      <c r="GZ52" s="252"/>
      <c r="HA52" s="252"/>
      <c r="HB52" s="252"/>
      <c r="HC52" s="252"/>
      <c r="HD52" s="252"/>
      <c r="HE52" s="252"/>
      <c r="HF52" s="252"/>
      <c r="HG52" s="253"/>
      <c r="HH52" s="27">
        <v>100</v>
      </c>
      <c r="HI52" s="25"/>
      <c r="HJ52" s="252" t="s">
        <v>84</v>
      </c>
      <c r="HK52" s="252"/>
      <c r="HL52" s="252"/>
      <c r="HM52" s="252"/>
      <c r="HN52" s="252"/>
      <c r="HO52" s="252"/>
      <c r="HP52" s="252"/>
      <c r="HQ52" s="252"/>
      <c r="HR52" s="252"/>
      <c r="HS52" s="252"/>
      <c r="HT52" s="58"/>
      <c r="HU52" s="49"/>
    </row>
    <row r="53" spans="4:229" ht="14.4">
      <c r="D53" s="22">
        <v>18</v>
      </c>
      <c r="E53" s="23">
        <v>29</v>
      </c>
      <c r="F53" s="24">
        <v>32.67</v>
      </c>
      <c r="G53" s="43">
        <v>0.45</v>
      </c>
      <c r="H53" s="24" t="s">
        <v>91</v>
      </c>
      <c r="I53" s="24" t="str">
        <f t="shared" ref="I53:I62" si="30">CONCATENATE(I$51,"-",H53)</f>
        <v>A-24-18-29</v>
      </c>
      <c r="J53" s="25">
        <v>66.239999999999995</v>
      </c>
      <c r="K53" s="25">
        <v>99.36</v>
      </c>
      <c r="L53" s="25">
        <v>132.47999999999999</v>
      </c>
      <c r="M53" s="25">
        <v>165.6</v>
      </c>
      <c r="N53" s="25">
        <v>198.72</v>
      </c>
      <c r="O53" s="25">
        <v>231.84</v>
      </c>
      <c r="P53" s="25">
        <v>251.92</v>
      </c>
      <c r="Q53" s="25">
        <v>283.41000000000003</v>
      </c>
      <c r="R53" s="25">
        <v>314.89999999999998</v>
      </c>
      <c r="S53" s="25">
        <v>346.39</v>
      </c>
      <c r="T53" s="28">
        <v>377.88</v>
      </c>
      <c r="U53" s="29">
        <v>1.1000000000000001</v>
      </c>
      <c r="W53" s="22">
        <v>18</v>
      </c>
      <c r="X53" s="23">
        <v>29</v>
      </c>
      <c r="Y53" s="24">
        <v>29.04</v>
      </c>
      <c r="Z53" s="43">
        <v>0.4</v>
      </c>
      <c r="AA53" s="24" t="s">
        <v>91</v>
      </c>
      <c r="AB53" s="24" t="str">
        <f t="shared" ref="AB53:AB62" si="31">CONCATENATE(AB$51,"-",AA53)</f>
        <v>A-24-18-29</v>
      </c>
      <c r="AC53" s="25">
        <v>58.88</v>
      </c>
      <c r="AD53" s="25">
        <v>88.32</v>
      </c>
      <c r="AE53" s="25">
        <v>117.76</v>
      </c>
      <c r="AF53" s="25">
        <v>147.19999999999999</v>
      </c>
      <c r="AG53" s="25">
        <v>176.64</v>
      </c>
      <c r="AH53" s="25">
        <v>206.08</v>
      </c>
      <c r="AI53" s="25">
        <v>223.92</v>
      </c>
      <c r="AJ53" s="25">
        <v>251.91</v>
      </c>
      <c r="AK53" s="25">
        <v>279.89999999999998</v>
      </c>
      <c r="AL53" s="25">
        <v>307.89</v>
      </c>
      <c r="AM53" s="28">
        <v>335.88</v>
      </c>
      <c r="AN53" s="29">
        <v>1.1000000000000001</v>
      </c>
      <c r="AP53" s="22">
        <v>18</v>
      </c>
      <c r="AQ53" s="23">
        <v>29</v>
      </c>
      <c r="AR53" s="24">
        <v>27.23</v>
      </c>
      <c r="AS53" s="43">
        <v>0.37</v>
      </c>
      <c r="AT53" s="24" t="s">
        <v>91</v>
      </c>
      <c r="AU53" s="24" t="str">
        <f t="shared" ref="AU53:AU62" si="32">CONCATENATE(AU$51,"-",AT53)</f>
        <v>A-24-18-29</v>
      </c>
      <c r="AV53" s="25">
        <v>55.2</v>
      </c>
      <c r="AW53" s="25">
        <v>82.8</v>
      </c>
      <c r="AX53" s="25">
        <v>110.4</v>
      </c>
      <c r="AY53" s="25">
        <v>138</v>
      </c>
      <c r="AZ53" s="25">
        <v>165.6</v>
      </c>
      <c r="BA53" s="25">
        <v>193.2</v>
      </c>
      <c r="BB53" s="25">
        <v>209.92</v>
      </c>
      <c r="BC53" s="25">
        <v>236.16</v>
      </c>
      <c r="BD53" s="25">
        <v>262.39999999999998</v>
      </c>
      <c r="BE53" s="25">
        <v>288.64</v>
      </c>
      <c r="BF53" s="28">
        <v>314.88</v>
      </c>
      <c r="BG53" s="29">
        <v>1.1000000000000001</v>
      </c>
      <c r="BI53" s="22">
        <v>18</v>
      </c>
      <c r="BJ53" s="23">
        <v>29</v>
      </c>
      <c r="BK53" s="24">
        <v>25.41</v>
      </c>
      <c r="BL53" s="43">
        <v>0.34</v>
      </c>
      <c r="BM53" s="24" t="s">
        <v>91</v>
      </c>
      <c r="BN53" s="24" t="str">
        <f t="shared" ref="BN53:BN62" si="33">CONCATENATE(BN$51,"-",BM53)</f>
        <v>A-24-18-29</v>
      </c>
      <c r="BO53" s="25">
        <v>51.5</v>
      </c>
      <c r="BP53" s="25">
        <v>77.25</v>
      </c>
      <c r="BQ53" s="25">
        <v>103</v>
      </c>
      <c r="BR53" s="25">
        <v>128.75</v>
      </c>
      <c r="BS53" s="25">
        <v>154.5</v>
      </c>
      <c r="BT53" s="25">
        <v>180.25</v>
      </c>
      <c r="BU53" s="25">
        <v>195.84</v>
      </c>
      <c r="BV53" s="25">
        <v>220.32</v>
      </c>
      <c r="BW53" s="25">
        <v>244.8</v>
      </c>
      <c r="BX53" s="25">
        <v>269.27999999999997</v>
      </c>
      <c r="BY53" s="28">
        <v>293.76</v>
      </c>
      <c r="BZ53" s="29">
        <v>1.1000000000000001</v>
      </c>
      <c r="CB53" s="22">
        <v>18</v>
      </c>
      <c r="CC53" s="23">
        <v>29</v>
      </c>
      <c r="CD53" s="24">
        <v>27.23</v>
      </c>
      <c r="CE53" s="43">
        <v>0</v>
      </c>
      <c r="CF53" s="24" t="s">
        <v>91</v>
      </c>
      <c r="CG53" s="24" t="str">
        <f t="shared" ref="CG53:CG62" si="34">CONCATENATE(CG$51,"-",CF53)</f>
        <v>A-24-18-29</v>
      </c>
      <c r="CH53" s="25">
        <v>54.46</v>
      </c>
      <c r="CI53" s="25">
        <v>81.69</v>
      </c>
      <c r="CJ53" s="25">
        <v>108.92</v>
      </c>
      <c r="CK53" s="25">
        <v>136.15</v>
      </c>
      <c r="CL53" s="25">
        <v>163.38</v>
      </c>
      <c r="CM53" s="25">
        <v>190.61</v>
      </c>
      <c r="CN53" s="25">
        <v>206.96</v>
      </c>
      <c r="CO53" s="25">
        <v>232.83</v>
      </c>
      <c r="CP53" s="25">
        <v>258.7</v>
      </c>
      <c r="CQ53" s="25">
        <v>284.57</v>
      </c>
      <c r="CR53" s="28">
        <v>310.44</v>
      </c>
      <c r="CS53" s="29">
        <v>1.1000000000000001</v>
      </c>
      <c r="CT53" s="25">
        <v>336.31</v>
      </c>
      <c r="CU53" s="25">
        <v>362.18</v>
      </c>
      <c r="CV53" s="25">
        <v>388.05</v>
      </c>
      <c r="CW53" s="25">
        <v>413.92</v>
      </c>
      <c r="CX53" s="25">
        <v>439.79</v>
      </c>
      <c r="CY53" s="25">
        <v>465.66</v>
      </c>
      <c r="CZ53" s="25">
        <v>491.53</v>
      </c>
      <c r="DA53" s="25">
        <v>517.4</v>
      </c>
      <c r="DB53" s="25">
        <v>543.27</v>
      </c>
      <c r="DC53" s="25">
        <v>569.14</v>
      </c>
      <c r="DD53" s="25">
        <v>595.01</v>
      </c>
      <c r="DE53" s="28">
        <v>620.88</v>
      </c>
      <c r="DG53" s="22">
        <v>18</v>
      </c>
      <c r="DH53" s="23">
        <v>29</v>
      </c>
      <c r="DI53" s="24">
        <v>29.4</v>
      </c>
      <c r="DJ53" s="43">
        <v>0.41</v>
      </c>
      <c r="DK53" s="24" t="s">
        <v>91</v>
      </c>
      <c r="DL53" s="24" t="str">
        <f t="shared" ref="DL53:DL62" si="35">CONCATENATE(DL$51,"-",DK53)</f>
        <v>A-24-18-29</v>
      </c>
      <c r="DM53" s="25">
        <v>59.62</v>
      </c>
      <c r="DN53" s="25">
        <v>89.43</v>
      </c>
      <c r="DO53" s="25">
        <v>119.24</v>
      </c>
      <c r="DP53" s="25">
        <v>149.05000000000001</v>
      </c>
      <c r="DQ53" s="25">
        <v>178.86</v>
      </c>
      <c r="DR53" s="25">
        <v>208.67</v>
      </c>
      <c r="DS53" s="25">
        <v>226.72</v>
      </c>
      <c r="DT53" s="25">
        <v>255.06</v>
      </c>
      <c r="DU53" s="25">
        <v>283.39999999999998</v>
      </c>
      <c r="DV53" s="25">
        <v>311.74</v>
      </c>
      <c r="DW53" s="28">
        <v>340.08</v>
      </c>
      <c r="DX53" s="29">
        <v>1.1000000000000001</v>
      </c>
      <c r="DY53" s="49"/>
      <c r="DZ53" s="22">
        <v>18</v>
      </c>
      <c r="EA53" s="23">
        <v>29</v>
      </c>
      <c r="EB53" s="24">
        <v>29.4</v>
      </c>
      <c r="EC53" s="43">
        <v>0.41</v>
      </c>
      <c r="ED53" s="24" t="s">
        <v>91</v>
      </c>
      <c r="EE53" s="24" t="str">
        <f t="shared" ref="EE53:EE62" si="36">CONCATENATE(EE$51,"-",ED53)</f>
        <v>A-24-18-29</v>
      </c>
      <c r="EF53" s="25">
        <v>52.28</v>
      </c>
      <c r="EG53" s="25">
        <v>78.42</v>
      </c>
      <c r="EH53" s="25">
        <v>104.56</v>
      </c>
      <c r="EI53" s="25">
        <v>130.69999999999999</v>
      </c>
      <c r="EJ53" s="25">
        <v>156.84</v>
      </c>
      <c r="EK53" s="25">
        <v>182.98</v>
      </c>
      <c r="EL53" s="25">
        <v>198.8</v>
      </c>
      <c r="EM53" s="25">
        <v>223.65</v>
      </c>
      <c r="EN53" s="25">
        <v>248.5</v>
      </c>
      <c r="EO53" s="25">
        <v>273.35000000000002</v>
      </c>
      <c r="EP53" s="28">
        <v>298.2</v>
      </c>
      <c r="EQ53" s="29">
        <v>1.1000000000000001</v>
      </c>
      <c r="ER53" s="49"/>
      <c r="ES53" s="22">
        <v>18</v>
      </c>
      <c r="ET53" s="23">
        <v>29</v>
      </c>
      <c r="EU53" s="24">
        <v>27.23</v>
      </c>
      <c r="EV53" s="43">
        <v>0</v>
      </c>
      <c r="EW53" s="24" t="s">
        <v>91</v>
      </c>
      <c r="EX53" s="24" t="str">
        <f t="shared" ref="EX53:EX62" si="37">CONCATENATE(EX$51,"-",EW53)</f>
        <v>A-24-18-29</v>
      </c>
      <c r="EY53" s="25">
        <v>65.34</v>
      </c>
      <c r="EZ53" s="25">
        <v>98.01</v>
      </c>
      <c r="FA53" s="25">
        <v>130.68</v>
      </c>
      <c r="FB53" s="25">
        <v>163.35</v>
      </c>
      <c r="FC53" s="25">
        <v>196.02</v>
      </c>
      <c r="FD53" s="25">
        <v>228.69</v>
      </c>
      <c r="FE53" s="25">
        <v>248.32</v>
      </c>
      <c r="FF53" s="25">
        <v>279.36</v>
      </c>
      <c r="FG53" s="25">
        <v>310.39999999999998</v>
      </c>
      <c r="FH53" s="25">
        <v>341.44</v>
      </c>
      <c r="FI53" s="28">
        <v>372.48</v>
      </c>
      <c r="FJ53" s="29">
        <v>1.1000000000000001</v>
      </c>
      <c r="FK53" s="25">
        <v>403.52</v>
      </c>
      <c r="FL53" s="25">
        <v>434.56</v>
      </c>
      <c r="FM53" s="25">
        <v>465.6</v>
      </c>
      <c r="FN53" s="25">
        <v>496.64</v>
      </c>
      <c r="FO53" s="25">
        <v>527.67999999999995</v>
      </c>
      <c r="FP53" s="25">
        <v>558.72</v>
      </c>
      <c r="FQ53" s="25">
        <v>589.76</v>
      </c>
      <c r="FR53" s="25">
        <v>620.79999999999995</v>
      </c>
      <c r="FS53" s="25">
        <v>651.84</v>
      </c>
      <c r="FT53" s="25">
        <v>682.88</v>
      </c>
      <c r="FU53" s="25">
        <v>713.92</v>
      </c>
      <c r="FV53" s="28">
        <v>744.96</v>
      </c>
      <c r="FW53" s="49"/>
      <c r="FX53" s="22">
        <v>18</v>
      </c>
      <c r="FY53" s="23">
        <v>29</v>
      </c>
      <c r="FZ53" s="24">
        <v>29.4</v>
      </c>
      <c r="GA53" s="43">
        <v>0.41</v>
      </c>
      <c r="GB53" s="24" t="s">
        <v>91</v>
      </c>
      <c r="GC53" s="24" t="str">
        <f t="shared" ref="GC53:GC62" si="38">CONCATENATE(GC$51,"-",GB53)</f>
        <v>A-24-18-29</v>
      </c>
      <c r="GD53" s="25">
        <v>99999</v>
      </c>
      <c r="GE53" s="25">
        <v>99999</v>
      </c>
      <c r="GF53" s="25">
        <v>99999</v>
      </c>
      <c r="GG53" s="25">
        <v>99999</v>
      </c>
      <c r="GH53" s="25">
        <v>99999</v>
      </c>
      <c r="GI53" s="25">
        <v>99999</v>
      </c>
      <c r="GJ53" s="25">
        <v>99999</v>
      </c>
      <c r="GK53" s="25">
        <v>99999</v>
      </c>
      <c r="GL53" s="25">
        <v>99999</v>
      </c>
      <c r="GM53" s="25">
        <v>99999</v>
      </c>
      <c r="GN53" s="25">
        <v>99999</v>
      </c>
      <c r="GO53" s="29">
        <v>100</v>
      </c>
      <c r="GP53" s="49"/>
      <c r="GQ53" s="22">
        <v>18</v>
      </c>
      <c r="GR53" s="23">
        <v>29</v>
      </c>
      <c r="GS53" s="24">
        <v>27.23</v>
      </c>
      <c r="GT53" s="43">
        <v>0</v>
      </c>
      <c r="GU53" s="24" t="s">
        <v>91</v>
      </c>
      <c r="GV53" s="24" t="str">
        <f t="shared" ref="GV53:GV62" si="39">CONCATENATE(GV$51,"-",GU53)</f>
        <v>A-24-18-29</v>
      </c>
      <c r="GW53" s="119">
        <v>85.04</v>
      </c>
      <c r="GX53" s="119">
        <v>127.56</v>
      </c>
      <c r="GY53" s="119">
        <v>170.08</v>
      </c>
      <c r="GZ53" s="119">
        <v>212.6</v>
      </c>
      <c r="HA53" s="119">
        <v>255.12</v>
      </c>
      <c r="HB53" s="119">
        <v>297.64</v>
      </c>
      <c r="HC53" s="119">
        <v>323.14999999999998</v>
      </c>
      <c r="HD53" s="119">
        <v>363.55</v>
      </c>
      <c r="HE53" s="119">
        <v>403.94</v>
      </c>
      <c r="HF53" s="119">
        <v>444.33</v>
      </c>
      <c r="HG53" s="120">
        <v>484.73</v>
      </c>
      <c r="HH53" s="29">
        <v>100</v>
      </c>
      <c r="HI53" s="119">
        <v>525.12</v>
      </c>
      <c r="HJ53" s="119">
        <v>565.52</v>
      </c>
      <c r="HK53" s="119">
        <v>605.91</v>
      </c>
      <c r="HL53" s="119">
        <v>646.29999999999995</v>
      </c>
      <c r="HM53" s="119">
        <v>686.7</v>
      </c>
      <c r="HN53" s="119">
        <v>727.09</v>
      </c>
      <c r="HO53" s="119">
        <v>767.49</v>
      </c>
      <c r="HP53" s="119">
        <v>807.88</v>
      </c>
      <c r="HQ53" s="119">
        <v>848.27</v>
      </c>
      <c r="HR53" s="119">
        <v>888.67</v>
      </c>
      <c r="HS53" s="119">
        <v>929.06</v>
      </c>
      <c r="HT53" s="120">
        <v>969.46</v>
      </c>
      <c r="HU53" s="49"/>
    </row>
    <row r="54" spans="4:229" ht="14.4">
      <c r="D54" s="22">
        <v>30</v>
      </c>
      <c r="E54" s="23">
        <v>39</v>
      </c>
      <c r="F54" s="24">
        <v>49.01</v>
      </c>
      <c r="G54" s="43">
        <v>0.54</v>
      </c>
      <c r="H54" s="24" t="s">
        <v>92</v>
      </c>
      <c r="I54" s="24" t="str">
        <f t="shared" si="30"/>
        <v>A-24-30-39</v>
      </c>
      <c r="J54" s="25">
        <v>99.1</v>
      </c>
      <c r="K54" s="25">
        <v>148.65</v>
      </c>
      <c r="L54" s="25">
        <v>198.2</v>
      </c>
      <c r="M54" s="25">
        <v>247.75</v>
      </c>
      <c r="N54" s="25">
        <v>297.3</v>
      </c>
      <c r="O54" s="25">
        <v>346.85</v>
      </c>
      <c r="P54" s="25">
        <v>376.8</v>
      </c>
      <c r="Q54" s="25">
        <v>423.9</v>
      </c>
      <c r="R54" s="25">
        <v>471</v>
      </c>
      <c r="S54" s="25">
        <v>518.1</v>
      </c>
      <c r="T54" s="28">
        <v>565.20000000000005</v>
      </c>
      <c r="U54" s="29">
        <v>1.1000000000000001</v>
      </c>
      <c r="W54" s="22">
        <v>30</v>
      </c>
      <c r="X54" s="23">
        <v>39</v>
      </c>
      <c r="Y54" s="24">
        <v>45.38</v>
      </c>
      <c r="Z54" s="43">
        <v>0.49</v>
      </c>
      <c r="AA54" s="24" t="s">
        <v>92</v>
      </c>
      <c r="AB54" s="24" t="str">
        <f t="shared" si="31"/>
        <v>A-24-30-39</v>
      </c>
      <c r="AC54" s="25">
        <v>91.74</v>
      </c>
      <c r="AD54" s="25">
        <v>137.61000000000001</v>
      </c>
      <c r="AE54" s="25">
        <v>183.48</v>
      </c>
      <c r="AF54" s="25">
        <v>229.35</v>
      </c>
      <c r="AG54" s="25">
        <v>275.22000000000003</v>
      </c>
      <c r="AH54" s="25">
        <v>321.08999999999997</v>
      </c>
      <c r="AI54" s="25">
        <v>348.8</v>
      </c>
      <c r="AJ54" s="25">
        <v>392.4</v>
      </c>
      <c r="AK54" s="25">
        <v>436</v>
      </c>
      <c r="AL54" s="25">
        <v>479.6</v>
      </c>
      <c r="AM54" s="28">
        <v>523.20000000000005</v>
      </c>
      <c r="AN54" s="29">
        <v>1.1000000000000001</v>
      </c>
      <c r="AP54" s="22">
        <v>30</v>
      </c>
      <c r="AQ54" s="23">
        <v>39</v>
      </c>
      <c r="AR54" s="24">
        <v>41.75</v>
      </c>
      <c r="AS54" s="43">
        <v>0.45</v>
      </c>
      <c r="AT54" s="24" t="s">
        <v>92</v>
      </c>
      <c r="AU54" s="24" t="str">
        <f t="shared" si="32"/>
        <v>A-24-30-39</v>
      </c>
      <c r="AV54" s="25">
        <v>84.4</v>
      </c>
      <c r="AW54" s="25">
        <v>126.6</v>
      </c>
      <c r="AX54" s="25">
        <v>168.8</v>
      </c>
      <c r="AY54" s="25">
        <v>211</v>
      </c>
      <c r="AZ54" s="25">
        <v>253.2</v>
      </c>
      <c r="BA54" s="25">
        <v>295.39999999999998</v>
      </c>
      <c r="BB54" s="25">
        <v>320.88</v>
      </c>
      <c r="BC54" s="25">
        <v>360.99</v>
      </c>
      <c r="BD54" s="25">
        <v>401.1</v>
      </c>
      <c r="BE54" s="25">
        <v>441.21</v>
      </c>
      <c r="BF54" s="28">
        <v>481.32</v>
      </c>
      <c r="BG54" s="29">
        <v>1.1000000000000001</v>
      </c>
      <c r="BI54" s="22">
        <v>30</v>
      </c>
      <c r="BJ54" s="23">
        <v>39</v>
      </c>
      <c r="BK54" s="24">
        <v>38.119999999999997</v>
      </c>
      <c r="BL54" s="43">
        <v>0.42</v>
      </c>
      <c r="BM54" s="24" t="s">
        <v>92</v>
      </c>
      <c r="BN54" s="24" t="str">
        <f t="shared" si="33"/>
        <v>A-24-30-39</v>
      </c>
      <c r="BO54" s="25">
        <v>77.08</v>
      </c>
      <c r="BP54" s="25">
        <v>115.62</v>
      </c>
      <c r="BQ54" s="25">
        <v>154.16</v>
      </c>
      <c r="BR54" s="25">
        <v>192.7</v>
      </c>
      <c r="BS54" s="25">
        <v>231.24</v>
      </c>
      <c r="BT54" s="25">
        <v>269.77999999999997</v>
      </c>
      <c r="BU54" s="25">
        <v>293.04000000000002</v>
      </c>
      <c r="BV54" s="25">
        <v>329.67</v>
      </c>
      <c r="BW54" s="25">
        <v>366.3</v>
      </c>
      <c r="BX54" s="25">
        <v>402.93</v>
      </c>
      <c r="BY54" s="28">
        <v>439.56</v>
      </c>
      <c r="BZ54" s="29">
        <v>1.1000000000000001</v>
      </c>
      <c r="CB54" s="22">
        <v>30</v>
      </c>
      <c r="CC54" s="23">
        <v>39</v>
      </c>
      <c r="CD54" s="24">
        <v>41.75</v>
      </c>
      <c r="CE54" s="43">
        <v>0</v>
      </c>
      <c r="CF54" s="24" t="s">
        <v>92</v>
      </c>
      <c r="CG54" s="24" t="str">
        <f t="shared" si="34"/>
        <v>A-24-30-39</v>
      </c>
      <c r="CH54" s="25">
        <v>83.5</v>
      </c>
      <c r="CI54" s="25">
        <v>125.25</v>
      </c>
      <c r="CJ54" s="25">
        <v>167</v>
      </c>
      <c r="CK54" s="25">
        <v>208.75</v>
      </c>
      <c r="CL54" s="25">
        <v>250.5</v>
      </c>
      <c r="CM54" s="25">
        <v>292.25</v>
      </c>
      <c r="CN54" s="25">
        <v>317.27999999999997</v>
      </c>
      <c r="CO54" s="25">
        <v>356.94</v>
      </c>
      <c r="CP54" s="25">
        <v>396.6</v>
      </c>
      <c r="CQ54" s="25">
        <v>436.26</v>
      </c>
      <c r="CR54" s="28">
        <v>475.92</v>
      </c>
      <c r="CS54" s="29">
        <v>1.1000000000000001</v>
      </c>
      <c r="CT54" s="25">
        <v>515.58000000000004</v>
      </c>
      <c r="CU54" s="25">
        <v>555.24</v>
      </c>
      <c r="CV54" s="25">
        <v>594.9</v>
      </c>
      <c r="CW54" s="25">
        <v>634.55999999999995</v>
      </c>
      <c r="CX54" s="25">
        <v>674.22</v>
      </c>
      <c r="CY54" s="25">
        <v>713.88</v>
      </c>
      <c r="CZ54" s="25">
        <v>753.54</v>
      </c>
      <c r="DA54" s="25">
        <v>793.2</v>
      </c>
      <c r="DB54" s="25">
        <v>832.86</v>
      </c>
      <c r="DC54" s="25">
        <v>872.52</v>
      </c>
      <c r="DD54" s="25">
        <v>912.18</v>
      </c>
      <c r="DE54" s="28">
        <v>951.84</v>
      </c>
      <c r="DG54" s="22">
        <v>30</v>
      </c>
      <c r="DH54" s="23">
        <v>39</v>
      </c>
      <c r="DI54" s="24">
        <v>45.94</v>
      </c>
      <c r="DJ54" s="43">
        <v>0.5</v>
      </c>
      <c r="DK54" s="24" t="s">
        <v>92</v>
      </c>
      <c r="DL54" s="24" t="str">
        <f t="shared" si="35"/>
        <v>A-24-30-39</v>
      </c>
      <c r="DM54" s="25">
        <v>92.88</v>
      </c>
      <c r="DN54" s="25">
        <v>139.32</v>
      </c>
      <c r="DO54" s="25">
        <v>185.76</v>
      </c>
      <c r="DP54" s="25">
        <v>232.2</v>
      </c>
      <c r="DQ54" s="25">
        <v>278.64</v>
      </c>
      <c r="DR54" s="25">
        <v>325.08</v>
      </c>
      <c r="DS54" s="25">
        <v>353.12</v>
      </c>
      <c r="DT54" s="25">
        <v>397.26</v>
      </c>
      <c r="DU54" s="25">
        <v>441.4</v>
      </c>
      <c r="DV54" s="25">
        <v>485.54</v>
      </c>
      <c r="DW54" s="28">
        <v>529.67999999999995</v>
      </c>
      <c r="DX54" s="29">
        <v>1.1000000000000001</v>
      </c>
      <c r="DY54" s="49"/>
      <c r="DZ54" s="22">
        <v>30</v>
      </c>
      <c r="EA54" s="23">
        <v>39</v>
      </c>
      <c r="EB54" s="24">
        <v>45.94</v>
      </c>
      <c r="EC54" s="43">
        <v>0.5</v>
      </c>
      <c r="ED54" s="24" t="s">
        <v>92</v>
      </c>
      <c r="EE54" s="24" t="str">
        <f t="shared" si="36"/>
        <v>A-24-30-39</v>
      </c>
      <c r="EF54" s="25">
        <v>78.260000000000005</v>
      </c>
      <c r="EG54" s="25">
        <v>117.39</v>
      </c>
      <c r="EH54" s="25">
        <v>156.52000000000001</v>
      </c>
      <c r="EI54" s="25">
        <v>195.65</v>
      </c>
      <c r="EJ54" s="25">
        <v>234.78</v>
      </c>
      <c r="EK54" s="25">
        <v>273.91000000000003</v>
      </c>
      <c r="EL54" s="25">
        <v>297.60000000000002</v>
      </c>
      <c r="EM54" s="25">
        <v>334.8</v>
      </c>
      <c r="EN54" s="25">
        <v>372</v>
      </c>
      <c r="EO54" s="25">
        <v>409.2</v>
      </c>
      <c r="EP54" s="28">
        <v>446.4</v>
      </c>
      <c r="EQ54" s="29">
        <v>1.1000000000000001</v>
      </c>
      <c r="ER54" s="49"/>
      <c r="ES54" s="22">
        <v>30</v>
      </c>
      <c r="ET54" s="23">
        <v>39</v>
      </c>
      <c r="EU54" s="24">
        <v>41.75</v>
      </c>
      <c r="EV54" s="43">
        <v>0</v>
      </c>
      <c r="EW54" s="24" t="s">
        <v>92</v>
      </c>
      <c r="EX54" s="24" t="str">
        <f t="shared" si="37"/>
        <v>A-24-30-39</v>
      </c>
      <c r="EY54" s="25">
        <v>98.02</v>
      </c>
      <c r="EZ54" s="25">
        <v>147.03</v>
      </c>
      <c r="FA54" s="25">
        <v>196.04</v>
      </c>
      <c r="FB54" s="25">
        <v>245.05</v>
      </c>
      <c r="FC54" s="25">
        <v>294.06</v>
      </c>
      <c r="FD54" s="25">
        <v>343.07</v>
      </c>
      <c r="FE54" s="25">
        <v>372.48</v>
      </c>
      <c r="FF54" s="25">
        <v>419.04</v>
      </c>
      <c r="FG54" s="25">
        <v>465.6</v>
      </c>
      <c r="FH54" s="25">
        <v>512.16</v>
      </c>
      <c r="FI54" s="28">
        <v>558.72</v>
      </c>
      <c r="FJ54" s="29">
        <v>1.1000000000000001</v>
      </c>
      <c r="FK54" s="25">
        <v>605.28</v>
      </c>
      <c r="FL54" s="25">
        <v>651.84</v>
      </c>
      <c r="FM54" s="25">
        <v>698.4</v>
      </c>
      <c r="FN54" s="25">
        <v>744.96</v>
      </c>
      <c r="FO54" s="25">
        <v>791.52</v>
      </c>
      <c r="FP54" s="25">
        <v>838.08</v>
      </c>
      <c r="FQ54" s="25">
        <v>884.64</v>
      </c>
      <c r="FR54" s="25">
        <v>931.2</v>
      </c>
      <c r="FS54" s="25">
        <v>977.76</v>
      </c>
      <c r="FT54" s="25">
        <v>1024.32</v>
      </c>
      <c r="FU54" s="25">
        <v>1070.8800000000001</v>
      </c>
      <c r="FV54" s="28">
        <v>1117.44</v>
      </c>
      <c r="FW54" s="49"/>
      <c r="FX54" s="22">
        <v>30</v>
      </c>
      <c r="FY54" s="23">
        <v>39</v>
      </c>
      <c r="FZ54" s="24">
        <v>45.94</v>
      </c>
      <c r="GA54" s="43">
        <v>0.5</v>
      </c>
      <c r="GB54" s="24" t="s">
        <v>92</v>
      </c>
      <c r="GC54" s="24" t="str">
        <f t="shared" si="38"/>
        <v>A-24-30-39</v>
      </c>
      <c r="GD54" s="25">
        <v>99999</v>
      </c>
      <c r="GE54" s="25">
        <v>99999</v>
      </c>
      <c r="GF54" s="25">
        <v>99999</v>
      </c>
      <c r="GG54" s="25">
        <v>99999</v>
      </c>
      <c r="GH54" s="25">
        <v>99999</v>
      </c>
      <c r="GI54" s="25">
        <v>99999</v>
      </c>
      <c r="GJ54" s="25">
        <v>99999</v>
      </c>
      <c r="GK54" s="25">
        <v>99999</v>
      </c>
      <c r="GL54" s="25">
        <v>99999</v>
      </c>
      <c r="GM54" s="25">
        <v>99999</v>
      </c>
      <c r="GN54" s="25">
        <v>99999</v>
      </c>
      <c r="GO54" s="29">
        <v>100</v>
      </c>
      <c r="GP54" s="49"/>
      <c r="GQ54" s="22">
        <v>30</v>
      </c>
      <c r="GR54" s="23">
        <v>39</v>
      </c>
      <c r="GS54" s="24">
        <v>41.75</v>
      </c>
      <c r="GT54" s="43">
        <v>0</v>
      </c>
      <c r="GU54" s="24" t="s">
        <v>92</v>
      </c>
      <c r="GV54" s="24" t="str">
        <f t="shared" si="39"/>
        <v>A-24-30-39</v>
      </c>
      <c r="GW54" s="119">
        <v>187.1</v>
      </c>
      <c r="GX54" s="119">
        <v>280.64999999999998</v>
      </c>
      <c r="GY54" s="119">
        <v>374.2</v>
      </c>
      <c r="GZ54" s="119">
        <v>467.75</v>
      </c>
      <c r="HA54" s="119">
        <v>561.29999999999995</v>
      </c>
      <c r="HB54" s="119">
        <v>654.85</v>
      </c>
      <c r="HC54" s="119">
        <v>710.98</v>
      </c>
      <c r="HD54" s="119">
        <v>799.85</v>
      </c>
      <c r="HE54" s="119">
        <v>888.73</v>
      </c>
      <c r="HF54" s="119">
        <v>977.6</v>
      </c>
      <c r="HG54" s="120">
        <v>1066.47</v>
      </c>
      <c r="HH54" s="29">
        <v>100</v>
      </c>
      <c r="HI54" s="119">
        <v>1155.3399999999999</v>
      </c>
      <c r="HJ54" s="119">
        <v>1244.22</v>
      </c>
      <c r="HK54" s="119">
        <v>1333.09</v>
      </c>
      <c r="HL54" s="119">
        <v>1421.96</v>
      </c>
      <c r="HM54" s="119">
        <v>1510.83</v>
      </c>
      <c r="HN54" s="119">
        <v>1599.71</v>
      </c>
      <c r="HO54" s="119">
        <v>1688.58</v>
      </c>
      <c r="HP54" s="119">
        <v>1777.45</v>
      </c>
      <c r="HQ54" s="119">
        <v>1866.32</v>
      </c>
      <c r="HR54" s="119">
        <v>1955.2</v>
      </c>
      <c r="HS54" s="119">
        <v>2044.07</v>
      </c>
      <c r="HT54" s="120">
        <v>2132.94</v>
      </c>
      <c r="HU54" s="49"/>
    </row>
    <row r="55" spans="4:229" ht="14.4">
      <c r="D55" s="22">
        <v>40</v>
      </c>
      <c r="E55" s="23">
        <v>49</v>
      </c>
      <c r="F55" s="24">
        <v>101.64</v>
      </c>
      <c r="G55" s="43">
        <v>1.1200000000000001</v>
      </c>
      <c r="H55" s="24" t="s">
        <v>93</v>
      </c>
      <c r="I55" s="24" t="str">
        <f t="shared" si="30"/>
        <v>A-24-40-49</v>
      </c>
      <c r="J55" s="25">
        <v>205.52</v>
      </c>
      <c r="K55" s="25">
        <v>308.27999999999997</v>
      </c>
      <c r="L55" s="25">
        <v>411.04</v>
      </c>
      <c r="M55" s="25">
        <v>513.79999999999995</v>
      </c>
      <c r="N55" s="25">
        <v>616.55999999999995</v>
      </c>
      <c r="O55" s="25">
        <v>719.32</v>
      </c>
      <c r="P55" s="25">
        <v>781.44</v>
      </c>
      <c r="Q55" s="25">
        <v>879.12</v>
      </c>
      <c r="R55" s="25">
        <v>976.8</v>
      </c>
      <c r="S55" s="25">
        <v>1074.48</v>
      </c>
      <c r="T55" s="28">
        <v>1172.1600000000001</v>
      </c>
      <c r="U55" s="29">
        <v>1.1499999999999999</v>
      </c>
      <c r="W55" s="22">
        <v>40</v>
      </c>
      <c r="X55" s="23">
        <v>49</v>
      </c>
      <c r="Y55" s="24">
        <v>92.57</v>
      </c>
      <c r="Z55" s="43">
        <v>1.02</v>
      </c>
      <c r="AA55" s="24" t="s">
        <v>93</v>
      </c>
      <c r="AB55" s="24" t="str">
        <f t="shared" si="31"/>
        <v>A-24-40-49</v>
      </c>
      <c r="AC55" s="25">
        <v>187.18</v>
      </c>
      <c r="AD55" s="25">
        <v>280.77</v>
      </c>
      <c r="AE55" s="25">
        <v>374.36</v>
      </c>
      <c r="AF55" s="25">
        <v>467.95</v>
      </c>
      <c r="AG55" s="25">
        <v>561.54</v>
      </c>
      <c r="AH55" s="25">
        <v>655.13</v>
      </c>
      <c r="AI55" s="25">
        <v>711.68</v>
      </c>
      <c r="AJ55" s="25">
        <v>800.64</v>
      </c>
      <c r="AK55" s="25">
        <v>889.6</v>
      </c>
      <c r="AL55" s="25">
        <v>978.56</v>
      </c>
      <c r="AM55" s="28">
        <v>1067.52</v>
      </c>
      <c r="AN55" s="29">
        <v>1.1499999999999999</v>
      </c>
      <c r="AP55" s="22">
        <v>40</v>
      </c>
      <c r="AQ55" s="23">
        <v>49</v>
      </c>
      <c r="AR55" s="24">
        <v>83.49</v>
      </c>
      <c r="AS55" s="43">
        <v>0.93</v>
      </c>
      <c r="AT55" s="24" t="s">
        <v>93</v>
      </c>
      <c r="AU55" s="24" t="str">
        <f t="shared" si="32"/>
        <v>A-24-40-49</v>
      </c>
      <c r="AV55" s="25">
        <v>168.84</v>
      </c>
      <c r="AW55" s="25">
        <v>253.26</v>
      </c>
      <c r="AX55" s="25">
        <v>337.68</v>
      </c>
      <c r="AY55" s="25">
        <v>422.1</v>
      </c>
      <c r="AZ55" s="25">
        <v>506.52</v>
      </c>
      <c r="BA55" s="25">
        <v>590.94000000000005</v>
      </c>
      <c r="BB55" s="25">
        <v>642</v>
      </c>
      <c r="BC55" s="25">
        <v>722.25</v>
      </c>
      <c r="BD55" s="25">
        <v>802.5</v>
      </c>
      <c r="BE55" s="25">
        <v>882.75</v>
      </c>
      <c r="BF55" s="28">
        <v>963</v>
      </c>
      <c r="BG55" s="29">
        <v>1.1499999999999999</v>
      </c>
      <c r="BI55" s="22">
        <v>40</v>
      </c>
      <c r="BJ55" s="23">
        <v>49</v>
      </c>
      <c r="BK55" s="24">
        <v>78.05</v>
      </c>
      <c r="BL55" s="43">
        <v>0.86</v>
      </c>
      <c r="BM55" s="24" t="s">
        <v>93</v>
      </c>
      <c r="BN55" s="24" t="str">
        <f t="shared" si="33"/>
        <v>A-24-40-49</v>
      </c>
      <c r="BO55" s="25">
        <v>157.82</v>
      </c>
      <c r="BP55" s="25">
        <v>236.73</v>
      </c>
      <c r="BQ55" s="25">
        <v>315.64</v>
      </c>
      <c r="BR55" s="25">
        <v>394.55</v>
      </c>
      <c r="BS55" s="25">
        <v>473.46</v>
      </c>
      <c r="BT55" s="25">
        <v>552.37</v>
      </c>
      <c r="BU55" s="25">
        <v>600.08000000000004</v>
      </c>
      <c r="BV55" s="25">
        <v>675.09</v>
      </c>
      <c r="BW55" s="25">
        <v>750.1</v>
      </c>
      <c r="BX55" s="25">
        <v>825.11</v>
      </c>
      <c r="BY55" s="28">
        <v>900.12</v>
      </c>
      <c r="BZ55" s="29">
        <v>1.1499999999999999</v>
      </c>
      <c r="CB55" s="22">
        <v>40</v>
      </c>
      <c r="CC55" s="23">
        <v>49</v>
      </c>
      <c r="CD55" s="24">
        <v>83.49</v>
      </c>
      <c r="CE55" s="43">
        <v>0</v>
      </c>
      <c r="CF55" s="24" t="s">
        <v>93</v>
      </c>
      <c r="CG55" s="24" t="str">
        <f t="shared" si="34"/>
        <v>A-24-40-49</v>
      </c>
      <c r="CH55" s="25">
        <v>166.98</v>
      </c>
      <c r="CI55" s="25">
        <v>250.47</v>
      </c>
      <c r="CJ55" s="25">
        <v>333.96</v>
      </c>
      <c r="CK55" s="25">
        <v>417.45</v>
      </c>
      <c r="CL55" s="25">
        <v>500.94</v>
      </c>
      <c r="CM55" s="25">
        <v>584.42999999999995</v>
      </c>
      <c r="CN55" s="25">
        <v>634.55999999999995</v>
      </c>
      <c r="CO55" s="25">
        <v>713.88</v>
      </c>
      <c r="CP55" s="25">
        <v>793.2</v>
      </c>
      <c r="CQ55" s="25">
        <v>872.52</v>
      </c>
      <c r="CR55" s="28">
        <v>951.84</v>
      </c>
      <c r="CS55" s="29">
        <v>1.1499999999999999</v>
      </c>
      <c r="CT55" s="25">
        <v>1031.1600000000001</v>
      </c>
      <c r="CU55" s="25">
        <v>1110.48</v>
      </c>
      <c r="CV55" s="25">
        <v>1189.8</v>
      </c>
      <c r="CW55" s="25">
        <v>1269.1199999999999</v>
      </c>
      <c r="CX55" s="25">
        <v>1348.44</v>
      </c>
      <c r="CY55" s="25">
        <v>1427.76</v>
      </c>
      <c r="CZ55" s="25">
        <v>1507.08</v>
      </c>
      <c r="DA55" s="25">
        <v>1586.4</v>
      </c>
      <c r="DB55" s="25">
        <v>1665.72</v>
      </c>
      <c r="DC55" s="25">
        <v>1745.04</v>
      </c>
      <c r="DD55" s="25">
        <v>1824.36</v>
      </c>
      <c r="DE55" s="28">
        <v>1903.68</v>
      </c>
      <c r="DG55" s="22">
        <v>40</v>
      </c>
      <c r="DH55" s="23">
        <v>49</v>
      </c>
      <c r="DI55" s="24">
        <v>93.73</v>
      </c>
      <c r="DJ55" s="43">
        <v>1.03</v>
      </c>
      <c r="DK55" s="24" t="s">
        <v>93</v>
      </c>
      <c r="DL55" s="24" t="str">
        <f t="shared" si="35"/>
        <v>A-24-40-49</v>
      </c>
      <c r="DM55" s="25">
        <v>189.52</v>
      </c>
      <c r="DN55" s="25">
        <v>284.27999999999997</v>
      </c>
      <c r="DO55" s="25">
        <v>379.04</v>
      </c>
      <c r="DP55" s="25">
        <v>473.8</v>
      </c>
      <c r="DQ55" s="25">
        <v>568.55999999999995</v>
      </c>
      <c r="DR55" s="25">
        <v>663.32</v>
      </c>
      <c r="DS55" s="25">
        <v>720.56</v>
      </c>
      <c r="DT55" s="25">
        <v>810.63</v>
      </c>
      <c r="DU55" s="25">
        <v>900.7</v>
      </c>
      <c r="DV55" s="25">
        <v>990.77</v>
      </c>
      <c r="DW55" s="28">
        <v>1080.8399999999999</v>
      </c>
      <c r="DX55" s="29">
        <v>1.1499999999999999</v>
      </c>
      <c r="DY55" s="49"/>
      <c r="DZ55" s="22">
        <v>40</v>
      </c>
      <c r="EA55" s="23">
        <v>49</v>
      </c>
      <c r="EB55" s="24">
        <v>93.73</v>
      </c>
      <c r="EC55" s="43">
        <v>1.03</v>
      </c>
      <c r="ED55" s="24" t="s">
        <v>93</v>
      </c>
      <c r="EE55" s="24" t="str">
        <f t="shared" si="36"/>
        <v>A-24-40-49</v>
      </c>
      <c r="EF55" s="25">
        <v>160.18</v>
      </c>
      <c r="EG55" s="25">
        <v>240.27</v>
      </c>
      <c r="EH55" s="25">
        <v>320.36</v>
      </c>
      <c r="EI55" s="25">
        <v>400.45</v>
      </c>
      <c r="EJ55" s="25">
        <v>480.54</v>
      </c>
      <c r="EK55" s="25">
        <v>560.63</v>
      </c>
      <c r="EL55" s="25">
        <v>609.04</v>
      </c>
      <c r="EM55" s="25">
        <v>685.17</v>
      </c>
      <c r="EN55" s="25">
        <v>761.3</v>
      </c>
      <c r="EO55" s="25">
        <v>837.43</v>
      </c>
      <c r="EP55" s="28">
        <v>913.56</v>
      </c>
      <c r="EQ55" s="29">
        <v>1.1499999999999999</v>
      </c>
      <c r="ER55" s="49"/>
      <c r="ES55" s="22">
        <v>40</v>
      </c>
      <c r="ET55" s="23">
        <v>49</v>
      </c>
      <c r="EU55" s="24">
        <v>83.49</v>
      </c>
      <c r="EV55" s="43">
        <v>0</v>
      </c>
      <c r="EW55" s="24" t="s">
        <v>93</v>
      </c>
      <c r="EX55" s="24" t="str">
        <f t="shared" si="37"/>
        <v>A-24-40-49</v>
      </c>
      <c r="EY55" s="25">
        <v>203.28</v>
      </c>
      <c r="EZ55" s="25">
        <v>304.92</v>
      </c>
      <c r="FA55" s="25">
        <v>406.56</v>
      </c>
      <c r="FB55" s="25">
        <v>508.2</v>
      </c>
      <c r="FC55" s="25">
        <v>609.84</v>
      </c>
      <c r="FD55" s="25">
        <v>711.48</v>
      </c>
      <c r="FE55" s="25">
        <v>772.48</v>
      </c>
      <c r="FF55" s="25">
        <v>869.04</v>
      </c>
      <c r="FG55" s="25">
        <v>965.6</v>
      </c>
      <c r="FH55" s="25">
        <v>1062.1600000000001</v>
      </c>
      <c r="FI55" s="28">
        <v>1158.72</v>
      </c>
      <c r="FJ55" s="29">
        <v>1.1499999999999999</v>
      </c>
      <c r="FK55" s="25">
        <v>1255.28</v>
      </c>
      <c r="FL55" s="25">
        <v>1351.84</v>
      </c>
      <c r="FM55" s="25">
        <v>1448.4</v>
      </c>
      <c r="FN55" s="25">
        <v>1544.96</v>
      </c>
      <c r="FO55" s="25">
        <v>1641.52</v>
      </c>
      <c r="FP55" s="25">
        <v>1738.08</v>
      </c>
      <c r="FQ55" s="25">
        <v>1834.64</v>
      </c>
      <c r="FR55" s="25">
        <v>1931.2</v>
      </c>
      <c r="FS55" s="25">
        <v>2027.76</v>
      </c>
      <c r="FT55" s="25">
        <v>2124.3200000000002</v>
      </c>
      <c r="FU55" s="25">
        <v>2220.88</v>
      </c>
      <c r="FV55" s="28">
        <v>2317.44</v>
      </c>
      <c r="FW55" s="49"/>
      <c r="FX55" s="22">
        <v>40</v>
      </c>
      <c r="FY55" s="23">
        <v>49</v>
      </c>
      <c r="FZ55" s="24">
        <v>93.73</v>
      </c>
      <c r="GA55" s="43">
        <v>1.03</v>
      </c>
      <c r="GB55" s="24" t="s">
        <v>93</v>
      </c>
      <c r="GC55" s="24" t="str">
        <f t="shared" si="38"/>
        <v>A-24-40-49</v>
      </c>
      <c r="GD55" s="25">
        <v>99999</v>
      </c>
      <c r="GE55" s="25">
        <v>99999</v>
      </c>
      <c r="GF55" s="25">
        <v>99999</v>
      </c>
      <c r="GG55" s="25">
        <v>99999</v>
      </c>
      <c r="GH55" s="25">
        <v>99999</v>
      </c>
      <c r="GI55" s="25">
        <v>99999</v>
      </c>
      <c r="GJ55" s="25">
        <v>99999</v>
      </c>
      <c r="GK55" s="25">
        <v>99999</v>
      </c>
      <c r="GL55" s="25">
        <v>99999</v>
      </c>
      <c r="GM55" s="25">
        <v>99999</v>
      </c>
      <c r="GN55" s="25">
        <v>99999</v>
      </c>
      <c r="GO55" s="29">
        <v>100</v>
      </c>
      <c r="GP55" s="49"/>
      <c r="GQ55" s="22">
        <v>40</v>
      </c>
      <c r="GR55" s="23">
        <v>49</v>
      </c>
      <c r="GS55" s="24">
        <v>83.49</v>
      </c>
      <c r="GT55" s="43">
        <v>0</v>
      </c>
      <c r="GU55" s="24" t="s">
        <v>93</v>
      </c>
      <c r="GV55" s="24" t="str">
        <f t="shared" si="39"/>
        <v>A-24-40-49</v>
      </c>
      <c r="GW55" s="119">
        <v>360.7</v>
      </c>
      <c r="GX55" s="119">
        <v>541.04999999999995</v>
      </c>
      <c r="GY55" s="119">
        <v>721.4</v>
      </c>
      <c r="GZ55" s="119">
        <v>901.75</v>
      </c>
      <c r="HA55" s="119">
        <v>1082.0999999999999</v>
      </c>
      <c r="HB55" s="119">
        <v>1262.45</v>
      </c>
      <c r="HC55" s="119">
        <v>1370.66</v>
      </c>
      <c r="HD55" s="119">
        <v>1541.99</v>
      </c>
      <c r="HE55" s="119">
        <v>1713.33</v>
      </c>
      <c r="HF55" s="119">
        <v>1884.66</v>
      </c>
      <c r="HG55" s="120">
        <v>2055.9899999999998</v>
      </c>
      <c r="HH55" s="29">
        <v>100</v>
      </c>
      <c r="HI55" s="119">
        <v>2227.3200000000002</v>
      </c>
      <c r="HJ55" s="119">
        <v>2398.66</v>
      </c>
      <c r="HK55" s="119">
        <v>2569.9899999999998</v>
      </c>
      <c r="HL55" s="119">
        <v>2741.32</v>
      </c>
      <c r="HM55" s="119">
        <v>2912.65</v>
      </c>
      <c r="HN55" s="119">
        <v>3083.99</v>
      </c>
      <c r="HO55" s="119">
        <v>3255.32</v>
      </c>
      <c r="HP55" s="119">
        <v>3426.65</v>
      </c>
      <c r="HQ55" s="119">
        <v>3597.98</v>
      </c>
      <c r="HR55" s="119">
        <v>3769.32</v>
      </c>
      <c r="HS55" s="119">
        <v>3940.65</v>
      </c>
      <c r="HT55" s="120">
        <v>4111.9799999999996</v>
      </c>
      <c r="HU55" s="49"/>
    </row>
    <row r="56" spans="4:229" ht="14.4">
      <c r="D56" s="22">
        <v>50</v>
      </c>
      <c r="E56" s="23">
        <v>54</v>
      </c>
      <c r="F56" s="24">
        <v>166.98</v>
      </c>
      <c r="G56" s="43">
        <v>3.22</v>
      </c>
      <c r="H56" s="24" t="s">
        <v>94</v>
      </c>
      <c r="I56" s="24" t="str">
        <f t="shared" si="30"/>
        <v>A-24-50-54</v>
      </c>
      <c r="J56" s="25">
        <v>340.4</v>
      </c>
      <c r="K56" s="25">
        <v>510.6</v>
      </c>
      <c r="L56" s="25">
        <v>680.8</v>
      </c>
      <c r="M56" s="25">
        <v>851</v>
      </c>
      <c r="N56" s="25">
        <v>1021.2</v>
      </c>
      <c r="O56" s="25">
        <v>1191.4000000000001</v>
      </c>
      <c r="P56" s="25">
        <v>1294.8</v>
      </c>
      <c r="Q56" s="25">
        <v>1456.65</v>
      </c>
      <c r="R56" s="25">
        <v>1618.5</v>
      </c>
      <c r="S56" s="25">
        <v>1780.35</v>
      </c>
      <c r="T56" s="28">
        <v>1942.2</v>
      </c>
      <c r="U56" s="29">
        <v>1.1499999999999999</v>
      </c>
      <c r="W56" s="22">
        <v>50</v>
      </c>
      <c r="X56" s="23">
        <v>54</v>
      </c>
      <c r="Y56" s="24">
        <v>150.65</v>
      </c>
      <c r="Z56" s="43">
        <v>2.92</v>
      </c>
      <c r="AA56" s="24" t="s">
        <v>94</v>
      </c>
      <c r="AB56" s="24" t="str">
        <f t="shared" si="31"/>
        <v>A-24-50-54</v>
      </c>
      <c r="AC56" s="25">
        <v>307.14</v>
      </c>
      <c r="AD56" s="25">
        <v>460.71</v>
      </c>
      <c r="AE56" s="25">
        <v>614.28</v>
      </c>
      <c r="AF56" s="25">
        <v>767.85</v>
      </c>
      <c r="AG56" s="25">
        <v>921.42</v>
      </c>
      <c r="AH56" s="25">
        <v>1074.99</v>
      </c>
      <c r="AI56" s="25">
        <v>1168.32</v>
      </c>
      <c r="AJ56" s="25">
        <v>1314.36</v>
      </c>
      <c r="AK56" s="25">
        <v>1460.4</v>
      </c>
      <c r="AL56" s="25">
        <v>1606.44</v>
      </c>
      <c r="AM56" s="28">
        <v>1752.48</v>
      </c>
      <c r="AN56" s="29">
        <v>1.1499999999999999</v>
      </c>
      <c r="AP56" s="22">
        <v>50</v>
      </c>
      <c r="AQ56" s="23">
        <v>54</v>
      </c>
      <c r="AR56" s="24">
        <v>137.94</v>
      </c>
      <c r="AS56" s="43">
        <v>2.67</v>
      </c>
      <c r="AT56" s="24" t="s">
        <v>94</v>
      </c>
      <c r="AU56" s="24" t="str">
        <f t="shared" si="32"/>
        <v>A-24-50-54</v>
      </c>
      <c r="AV56" s="25">
        <v>281.22000000000003</v>
      </c>
      <c r="AW56" s="25">
        <v>421.83</v>
      </c>
      <c r="AX56" s="25">
        <v>562.44000000000005</v>
      </c>
      <c r="AY56" s="25">
        <v>703.05</v>
      </c>
      <c r="AZ56" s="25">
        <v>843.66</v>
      </c>
      <c r="BA56" s="25">
        <v>984.27</v>
      </c>
      <c r="BB56" s="25">
        <v>1069.68</v>
      </c>
      <c r="BC56" s="25">
        <v>1203.3900000000001</v>
      </c>
      <c r="BD56" s="25">
        <v>1337.1</v>
      </c>
      <c r="BE56" s="25">
        <v>1470.81</v>
      </c>
      <c r="BF56" s="28">
        <v>1604.52</v>
      </c>
      <c r="BG56" s="29">
        <v>1.1499999999999999</v>
      </c>
      <c r="BI56" s="22">
        <v>50</v>
      </c>
      <c r="BJ56" s="23">
        <v>54</v>
      </c>
      <c r="BK56" s="24">
        <v>127.05</v>
      </c>
      <c r="BL56" s="43">
        <v>2.4700000000000002</v>
      </c>
      <c r="BM56" s="24" t="s">
        <v>94</v>
      </c>
      <c r="BN56" s="24" t="str">
        <f t="shared" si="33"/>
        <v>A-24-50-54</v>
      </c>
      <c r="BO56" s="25">
        <v>259.04000000000002</v>
      </c>
      <c r="BP56" s="25">
        <v>388.56</v>
      </c>
      <c r="BQ56" s="25">
        <v>518.08000000000004</v>
      </c>
      <c r="BR56" s="25">
        <v>647.6</v>
      </c>
      <c r="BS56" s="25">
        <v>777.12</v>
      </c>
      <c r="BT56" s="25">
        <v>906.64</v>
      </c>
      <c r="BU56" s="25">
        <v>985.36</v>
      </c>
      <c r="BV56" s="25">
        <v>1108.53</v>
      </c>
      <c r="BW56" s="25">
        <v>1231.7</v>
      </c>
      <c r="BX56" s="25">
        <v>1354.87</v>
      </c>
      <c r="BY56" s="28">
        <v>1478.04</v>
      </c>
      <c r="BZ56" s="29">
        <v>1.1499999999999999</v>
      </c>
      <c r="CB56" s="22">
        <v>50</v>
      </c>
      <c r="CC56" s="23">
        <v>54</v>
      </c>
      <c r="CD56" s="24">
        <v>137.94</v>
      </c>
      <c r="CE56" s="43">
        <v>0</v>
      </c>
      <c r="CF56" s="24" t="s">
        <v>94</v>
      </c>
      <c r="CG56" s="24" t="str">
        <f t="shared" si="34"/>
        <v>A-24-50-54</v>
      </c>
      <c r="CH56" s="25">
        <v>275.88</v>
      </c>
      <c r="CI56" s="25">
        <v>413.82</v>
      </c>
      <c r="CJ56" s="25">
        <v>551.76</v>
      </c>
      <c r="CK56" s="25">
        <v>689.7</v>
      </c>
      <c r="CL56" s="25">
        <v>827.64</v>
      </c>
      <c r="CM56" s="25">
        <v>965.58</v>
      </c>
      <c r="CN56" s="25">
        <v>1048.32</v>
      </c>
      <c r="CO56" s="25">
        <v>1179.3599999999999</v>
      </c>
      <c r="CP56" s="25">
        <v>1310.4000000000001</v>
      </c>
      <c r="CQ56" s="25">
        <v>1441.44</v>
      </c>
      <c r="CR56" s="28">
        <v>1572.48</v>
      </c>
      <c r="CS56" s="29">
        <v>1.1499999999999999</v>
      </c>
      <c r="CT56" s="25">
        <v>1703.52</v>
      </c>
      <c r="CU56" s="25">
        <v>1834.56</v>
      </c>
      <c r="CV56" s="25">
        <v>1965.6</v>
      </c>
      <c r="CW56" s="25">
        <v>2096.64</v>
      </c>
      <c r="CX56" s="25">
        <v>2227.6799999999998</v>
      </c>
      <c r="CY56" s="25">
        <v>2358.7199999999998</v>
      </c>
      <c r="CZ56" s="25">
        <v>2489.7600000000002</v>
      </c>
      <c r="DA56" s="25">
        <v>2620.8000000000002</v>
      </c>
      <c r="DB56" s="25">
        <v>2751.84</v>
      </c>
      <c r="DC56" s="25">
        <v>2882.88</v>
      </c>
      <c r="DD56" s="25">
        <v>3013.92</v>
      </c>
      <c r="DE56" s="28">
        <v>3144.96</v>
      </c>
      <c r="DG56" s="22">
        <v>50</v>
      </c>
      <c r="DH56" s="23">
        <v>54</v>
      </c>
      <c r="DI56" s="24">
        <v>152.53</v>
      </c>
      <c r="DJ56" s="43">
        <v>2.96</v>
      </c>
      <c r="DK56" s="24" t="s">
        <v>94</v>
      </c>
      <c r="DL56" s="24" t="str">
        <f t="shared" si="35"/>
        <v>A-24-50-54</v>
      </c>
      <c r="DM56" s="25">
        <v>310.98</v>
      </c>
      <c r="DN56" s="25">
        <v>466.47</v>
      </c>
      <c r="DO56" s="25">
        <v>621.96</v>
      </c>
      <c r="DP56" s="25">
        <v>777.45</v>
      </c>
      <c r="DQ56" s="25">
        <v>932.94</v>
      </c>
      <c r="DR56" s="25">
        <v>1088.43</v>
      </c>
      <c r="DS56" s="25">
        <v>1182.8800000000001</v>
      </c>
      <c r="DT56" s="25">
        <v>1330.74</v>
      </c>
      <c r="DU56" s="25">
        <v>1478.6</v>
      </c>
      <c r="DV56" s="25">
        <v>1626.46</v>
      </c>
      <c r="DW56" s="28">
        <v>1774.32</v>
      </c>
      <c r="DX56" s="29">
        <v>1.1499999999999999</v>
      </c>
      <c r="DY56" s="49"/>
      <c r="DZ56" s="22">
        <v>50</v>
      </c>
      <c r="EA56" s="23">
        <v>54</v>
      </c>
      <c r="EB56" s="24">
        <v>152.53</v>
      </c>
      <c r="EC56" s="43">
        <v>2.96</v>
      </c>
      <c r="ED56" s="24" t="s">
        <v>94</v>
      </c>
      <c r="EE56" s="24" t="str">
        <f t="shared" si="36"/>
        <v>A-24-50-54</v>
      </c>
      <c r="EF56" s="25">
        <v>262.94</v>
      </c>
      <c r="EG56" s="25">
        <v>394.41</v>
      </c>
      <c r="EH56" s="25">
        <v>525.88</v>
      </c>
      <c r="EI56" s="25">
        <v>657.35</v>
      </c>
      <c r="EJ56" s="25">
        <v>788.82</v>
      </c>
      <c r="EK56" s="25">
        <v>920.29</v>
      </c>
      <c r="EL56" s="25">
        <v>1000.16</v>
      </c>
      <c r="EM56" s="25">
        <v>1125.18</v>
      </c>
      <c r="EN56" s="25">
        <v>1250.2</v>
      </c>
      <c r="EO56" s="25">
        <v>1375.22</v>
      </c>
      <c r="EP56" s="28">
        <v>1500.24</v>
      </c>
      <c r="EQ56" s="29">
        <v>1.1499999999999999</v>
      </c>
      <c r="ER56" s="49"/>
      <c r="ES56" s="22">
        <v>50</v>
      </c>
      <c r="ET56" s="23">
        <v>54</v>
      </c>
      <c r="EU56" s="24">
        <v>137.94</v>
      </c>
      <c r="EV56" s="43">
        <v>0</v>
      </c>
      <c r="EW56" s="24" t="s">
        <v>94</v>
      </c>
      <c r="EX56" s="24" t="str">
        <f t="shared" si="37"/>
        <v>A-24-50-54</v>
      </c>
      <c r="EY56" s="25">
        <v>333.96</v>
      </c>
      <c r="EZ56" s="25">
        <v>500.94</v>
      </c>
      <c r="FA56" s="25">
        <v>667.92</v>
      </c>
      <c r="FB56" s="25">
        <v>834.9</v>
      </c>
      <c r="FC56" s="25">
        <v>1001.88</v>
      </c>
      <c r="FD56" s="25">
        <v>1168.8599999999999</v>
      </c>
      <c r="FE56" s="25">
        <v>1269.04</v>
      </c>
      <c r="FF56" s="25">
        <v>1427.67</v>
      </c>
      <c r="FG56" s="25">
        <v>1586.3</v>
      </c>
      <c r="FH56" s="25">
        <v>1744.93</v>
      </c>
      <c r="FI56" s="28">
        <v>1903.56</v>
      </c>
      <c r="FJ56" s="29">
        <v>1.1499999999999999</v>
      </c>
      <c r="FK56" s="25">
        <v>2062.19</v>
      </c>
      <c r="FL56" s="25">
        <v>2220.8200000000002</v>
      </c>
      <c r="FM56" s="25">
        <v>2379.4499999999998</v>
      </c>
      <c r="FN56" s="25">
        <v>2538.08</v>
      </c>
      <c r="FO56" s="25">
        <v>2696.71</v>
      </c>
      <c r="FP56" s="25">
        <v>2855.34</v>
      </c>
      <c r="FQ56" s="25">
        <v>3013.97</v>
      </c>
      <c r="FR56" s="25">
        <v>3172.6</v>
      </c>
      <c r="FS56" s="25">
        <v>3331.23</v>
      </c>
      <c r="FT56" s="25">
        <v>3489.86</v>
      </c>
      <c r="FU56" s="25">
        <v>3648.49</v>
      </c>
      <c r="FV56" s="28">
        <v>3807.12</v>
      </c>
      <c r="FW56" s="49"/>
      <c r="FX56" s="22">
        <v>50</v>
      </c>
      <c r="FY56" s="23">
        <v>54</v>
      </c>
      <c r="FZ56" s="24">
        <v>152.53</v>
      </c>
      <c r="GA56" s="43">
        <v>2.96</v>
      </c>
      <c r="GB56" s="24" t="s">
        <v>94</v>
      </c>
      <c r="GC56" s="24" t="str">
        <f t="shared" si="38"/>
        <v>A-24-50-54</v>
      </c>
      <c r="GD56" s="25">
        <v>99999</v>
      </c>
      <c r="GE56" s="25">
        <v>99999</v>
      </c>
      <c r="GF56" s="25">
        <v>99999</v>
      </c>
      <c r="GG56" s="25">
        <v>99999</v>
      </c>
      <c r="GH56" s="25">
        <v>99999</v>
      </c>
      <c r="GI56" s="25">
        <v>99999</v>
      </c>
      <c r="GJ56" s="25">
        <v>99999</v>
      </c>
      <c r="GK56" s="25">
        <v>99999</v>
      </c>
      <c r="GL56" s="25">
        <v>99999</v>
      </c>
      <c r="GM56" s="25">
        <v>99999</v>
      </c>
      <c r="GN56" s="25">
        <v>99999</v>
      </c>
      <c r="GO56" s="29">
        <v>100</v>
      </c>
      <c r="GP56" s="49"/>
      <c r="GQ56" s="22">
        <v>50</v>
      </c>
      <c r="GR56" s="23">
        <v>54</v>
      </c>
      <c r="GS56" s="24">
        <v>137.94</v>
      </c>
      <c r="GT56" s="43">
        <v>0</v>
      </c>
      <c r="GU56" s="24" t="s">
        <v>94</v>
      </c>
      <c r="GV56" s="24" t="str">
        <f t="shared" si="39"/>
        <v>A-24-50-54</v>
      </c>
      <c r="GW56" s="119">
        <v>519.28</v>
      </c>
      <c r="GX56" s="119">
        <v>778.92</v>
      </c>
      <c r="GY56" s="119">
        <v>1038.56</v>
      </c>
      <c r="GZ56" s="119">
        <v>1298.2</v>
      </c>
      <c r="HA56" s="119">
        <v>1557.84</v>
      </c>
      <c r="HB56" s="119">
        <v>1817.48</v>
      </c>
      <c r="HC56" s="119">
        <v>1973.26</v>
      </c>
      <c r="HD56" s="119">
        <v>2219.92</v>
      </c>
      <c r="HE56" s="119">
        <v>2466.58</v>
      </c>
      <c r="HF56" s="119">
        <v>2713.24</v>
      </c>
      <c r="HG56" s="120">
        <v>2959.9</v>
      </c>
      <c r="HH56" s="29">
        <v>100</v>
      </c>
      <c r="HI56" s="119">
        <v>3206.55</v>
      </c>
      <c r="HJ56" s="119">
        <v>3453.21</v>
      </c>
      <c r="HK56" s="119">
        <v>3699.87</v>
      </c>
      <c r="HL56" s="119">
        <v>3946.53</v>
      </c>
      <c r="HM56" s="119">
        <v>4193.1899999999996</v>
      </c>
      <c r="HN56" s="119">
        <v>4439.84</v>
      </c>
      <c r="HO56" s="119">
        <v>4686.5</v>
      </c>
      <c r="HP56" s="119">
        <v>4933.16</v>
      </c>
      <c r="HQ56" s="119">
        <v>5179.82</v>
      </c>
      <c r="HR56" s="119">
        <v>5426.48</v>
      </c>
      <c r="HS56" s="119">
        <v>5673.13</v>
      </c>
      <c r="HT56" s="120">
        <v>5919.79</v>
      </c>
      <c r="HU56" s="49"/>
    </row>
    <row r="57" spans="4:229" ht="14.4">
      <c r="D57" s="22">
        <v>55</v>
      </c>
      <c r="E57" s="23">
        <v>59</v>
      </c>
      <c r="F57" s="24">
        <v>226.88</v>
      </c>
      <c r="G57" s="43">
        <v>6.54</v>
      </c>
      <c r="H57" s="24" t="s">
        <v>95</v>
      </c>
      <c r="I57" s="24" t="str">
        <f t="shared" si="30"/>
        <v>A-24-55-59</v>
      </c>
      <c r="J57" s="25">
        <v>466.84</v>
      </c>
      <c r="K57" s="25">
        <v>700.26</v>
      </c>
      <c r="L57" s="25">
        <v>933.68</v>
      </c>
      <c r="M57" s="25">
        <v>1167.0999999999999</v>
      </c>
      <c r="N57" s="25">
        <v>1400.52</v>
      </c>
      <c r="O57" s="25">
        <v>1633.94</v>
      </c>
      <c r="P57" s="25">
        <v>1776.64</v>
      </c>
      <c r="Q57" s="25">
        <v>1998.72</v>
      </c>
      <c r="R57" s="25">
        <v>2220.8000000000002</v>
      </c>
      <c r="S57" s="25">
        <v>2442.88</v>
      </c>
      <c r="T57" s="28">
        <v>2664.96</v>
      </c>
      <c r="U57" s="29">
        <v>1.2</v>
      </c>
      <c r="W57" s="22">
        <v>55</v>
      </c>
      <c r="X57" s="23">
        <v>59</v>
      </c>
      <c r="Y57" s="24">
        <v>205.1</v>
      </c>
      <c r="Z57" s="43">
        <v>5.92</v>
      </c>
      <c r="AA57" s="24" t="s">
        <v>95</v>
      </c>
      <c r="AB57" s="24" t="str">
        <f t="shared" si="31"/>
        <v>A-24-55-59</v>
      </c>
      <c r="AC57" s="25">
        <v>422.04</v>
      </c>
      <c r="AD57" s="25">
        <v>633.05999999999995</v>
      </c>
      <c r="AE57" s="25">
        <v>844.08</v>
      </c>
      <c r="AF57" s="25">
        <v>1055.0999999999999</v>
      </c>
      <c r="AG57" s="25">
        <v>1266.1199999999999</v>
      </c>
      <c r="AH57" s="25">
        <v>1477.14</v>
      </c>
      <c r="AI57" s="25">
        <v>1606.16</v>
      </c>
      <c r="AJ57" s="25">
        <v>1806.93</v>
      </c>
      <c r="AK57" s="25">
        <v>2007.7</v>
      </c>
      <c r="AL57" s="25">
        <v>2208.4699999999998</v>
      </c>
      <c r="AM57" s="28">
        <v>2409.2399999999998</v>
      </c>
      <c r="AN57" s="29">
        <v>1.2</v>
      </c>
      <c r="AP57" s="22">
        <v>55</v>
      </c>
      <c r="AQ57" s="23">
        <v>59</v>
      </c>
      <c r="AR57" s="24">
        <v>188.76</v>
      </c>
      <c r="AS57" s="43">
        <v>5.44</v>
      </c>
      <c r="AT57" s="24" t="s">
        <v>95</v>
      </c>
      <c r="AU57" s="24" t="str">
        <f t="shared" si="32"/>
        <v>A-24-55-59</v>
      </c>
      <c r="AV57" s="25">
        <v>388.4</v>
      </c>
      <c r="AW57" s="25">
        <v>582.6</v>
      </c>
      <c r="AX57" s="25">
        <v>776.8</v>
      </c>
      <c r="AY57" s="25">
        <v>971</v>
      </c>
      <c r="AZ57" s="25">
        <v>1165.2</v>
      </c>
      <c r="BA57" s="25">
        <v>1359.4</v>
      </c>
      <c r="BB57" s="25">
        <v>1478.08</v>
      </c>
      <c r="BC57" s="25">
        <v>1662.84</v>
      </c>
      <c r="BD57" s="25">
        <v>1847.6</v>
      </c>
      <c r="BE57" s="25">
        <v>2032.36</v>
      </c>
      <c r="BF57" s="28">
        <v>2217.12</v>
      </c>
      <c r="BG57" s="29">
        <v>1.2</v>
      </c>
      <c r="BI57" s="22">
        <v>55</v>
      </c>
      <c r="BJ57" s="23">
        <v>59</v>
      </c>
      <c r="BK57" s="24">
        <v>174.24</v>
      </c>
      <c r="BL57" s="43">
        <v>5.01</v>
      </c>
      <c r="BM57" s="24" t="s">
        <v>95</v>
      </c>
      <c r="BN57" s="24" t="str">
        <f t="shared" si="33"/>
        <v>A-24-55-59</v>
      </c>
      <c r="BO57" s="25">
        <v>358.5</v>
      </c>
      <c r="BP57" s="25">
        <v>537.75</v>
      </c>
      <c r="BQ57" s="25">
        <v>717</v>
      </c>
      <c r="BR57" s="25">
        <v>896.25</v>
      </c>
      <c r="BS57" s="25">
        <v>1075.5</v>
      </c>
      <c r="BT57" s="25">
        <v>1254.75</v>
      </c>
      <c r="BU57" s="25">
        <v>1364.32</v>
      </c>
      <c r="BV57" s="25">
        <v>1534.86</v>
      </c>
      <c r="BW57" s="25">
        <v>1705.4</v>
      </c>
      <c r="BX57" s="25">
        <v>1875.94</v>
      </c>
      <c r="BY57" s="28">
        <v>2046.48</v>
      </c>
      <c r="BZ57" s="29">
        <v>1.2</v>
      </c>
      <c r="CB57" s="22">
        <v>55</v>
      </c>
      <c r="CC57" s="23">
        <v>59</v>
      </c>
      <c r="CD57" s="24">
        <v>188.76</v>
      </c>
      <c r="CE57" s="43">
        <v>0</v>
      </c>
      <c r="CF57" s="24" t="s">
        <v>95</v>
      </c>
      <c r="CG57" s="24" t="str">
        <f t="shared" si="34"/>
        <v>A-24-55-59</v>
      </c>
      <c r="CH57" s="25">
        <v>377.52</v>
      </c>
      <c r="CI57" s="25">
        <v>566.28</v>
      </c>
      <c r="CJ57" s="25">
        <v>755.04</v>
      </c>
      <c r="CK57" s="25">
        <v>943.8</v>
      </c>
      <c r="CL57" s="25">
        <v>1132.56</v>
      </c>
      <c r="CM57" s="25">
        <v>1321.32</v>
      </c>
      <c r="CN57" s="25">
        <v>1434.56</v>
      </c>
      <c r="CO57" s="25">
        <v>1613.88</v>
      </c>
      <c r="CP57" s="25">
        <v>1793.2</v>
      </c>
      <c r="CQ57" s="25">
        <v>1972.52</v>
      </c>
      <c r="CR57" s="28">
        <v>2151.84</v>
      </c>
      <c r="CS57" s="29">
        <v>1.2</v>
      </c>
      <c r="CT57" s="25">
        <v>2331.16</v>
      </c>
      <c r="CU57" s="25">
        <v>2510.48</v>
      </c>
      <c r="CV57" s="25">
        <v>2689.8</v>
      </c>
      <c r="CW57" s="25">
        <v>2869.12</v>
      </c>
      <c r="CX57" s="25">
        <v>3048.44</v>
      </c>
      <c r="CY57" s="25">
        <v>3227.76</v>
      </c>
      <c r="CZ57" s="25">
        <v>3407.08</v>
      </c>
      <c r="DA57" s="25">
        <v>3586.4</v>
      </c>
      <c r="DB57" s="25">
        <v>3765.72</v>
      </c>
      <c r="DC57" s="25">
        <v>3945.04</v>
      </c>
      <c r="DD57" s="25">
        <v>4124.3599999999997</v>
      </c>
      <c r="DE57" s="28">
        <v>4303.68</v>
      </c>
      <c r="DG57" s="22">
        <v>55</v>
      </c>
      <c r="DH57" s="23">
        <v>59</v>
      </c>
      <c r="DI57" s="24">
        <v>207.65</v>
      </c>
      <c r="DJ57" s="43">
        <v>5.99</v>
      </c>
      <c r="DK57" s="24" t="s">
        <v>95</v>
      </c>
      <c r="DL57" s="24" t="str">
        <f t="shared" si="35"/>
        <v>A-24-55-59</v>
      </c>
      <c r="DM57" s="25">
        <v>427.28</v>
      </c>
      <c r="DN57" s="25">
        <v>640.91999999999996</v>
      </c>
      <c r="DO57" s="25">
        <v>854.56</v>
      </c>
      <c r="DP57" s="25">
        <v>1068.2</v>
      </c>
      <c r="DQ57" s="25">
        <v>1281.8399999999999</v>
      </c>
      <c r="DR57" s="25">
        <v>1495.48</v>
      </c>
      <c r="DS57" s="25">
        <v>1626.08</v>
      </c>
      <c r="DT57" s="25">
        <v>1829.34</v>
      </c>
      <c r="DU57" s="25">
        <v>2032.6</v>
      </c>
      <c r="DV57" s="25">
        <v>2235.86</v>
      </c>
      <c r="DW57" s="28">
        <v>2439.12</v>
      </c>
      <c r="DX57" s="29">
        <v>1.2</v>
      </c>
      <c r="DY57" s="49"/>
      <c r="DZ57" s="22">
        <v>55</v>
      </c>
      <c r="EA57" s="23">
        <v>59</v>
      </c>
      <c r="EB57" s="24">
        <v>207.65</v>
      </c>
      <c r="EC57" s="43">
        <v>5.99</v>
      </c>
      <c r="ED57" s="24" t="s">
        <v>95</v>
      </c>
      <c r="EE57" s="24" t="str">
        <f t="shared" si="36"/>
        <v>A-24-55-59</v>
      </c>
      <c r="EF57" s="25">
        <v>363.88</v>
      </c>
      <c r="EG57" s="25">
        <v>545.82000000000005</v>
      </c>
      <c r="EH57" s="25">
        <v>727.76</v>
      </c>
      <c r="EI57" s="25">
        <v>909.7</v>
      </c>
      <c r="EJ57" s="25">
        <v>1091.6400000000001</v>
      </c>
      <c r="EK57" s="25">
        <v>1273.58</v>
      </c>
      <c r="EL57" s="25">
        <v>1384.8</v>
      </c>
      <c r="EM57" s="25">
        <v>1557.9</v>
      </c>
      <c r="EN57" s="25">
        <v>1731</v>
      </c>
      <c r="EO57" s="25">
        <v>1904.1</v>
      </c>
      <c r="EP57" s="28">
        <v>2077.1999999999998</v>
      </c>
      <c r="EQ57" s="29">
        <v>1.2</v>
      </c>
      <c r="ER57" s="49"/>
      <c r="ES57" s="22">
        <v>55</v>
      </c>
      <c r="ET57" s="23">
        <v>59</v>
      </c>
      <c r="EU57" s="24">
        <v>188.76</v>
      </c>
      <c r="EV57" s="43">
        <v>0</v>
      </c>
      <c r="EW57" s="24" t="s">
        <v>95</v>
      </c>
      <c r="EX57" s="24" t="str">
        <f t="shared" si="37"/>
        <v>A-24-55-59</v>
      </c>
      <c r="EY57" s="25">
        <v>453.76</v>
      </c>
      <c r="EZ57" s="25">
        <v>680.64</v>
      </c>
      <c r="FA57" s="25">
        <v>907.52</v>
      </c>
      <c r="FB57" s="25">
        <v>1134.4000000000001</v>
      </c>
      <c r="FC57" s="25">
        <v>1361.28</v>
      </c>
      <c r="FD57" s="25">
        <v>1588.16</v>
      </c>
      <c r="FE57" s="25">
        <v>1724.32</v>
      </c>
      <c r="FF57" s="25">
        <v>1939.86</v>
      </c>
      <c r="FG57" s="25">
        <v>2155.4</v>
      </c>
      <c r="FH57" s="25">
        <v>2370.94</v>
      </c>
      <c r="FI57" s="28">
        <v>2586.48</v>
      </c>
      <c r="FJ57" s="29">
        <v>1.2</v>
      </c>
      <c r="FK57" s="25">
        <v>2802.02</v>
      </c>
      <c r="FL57" s="25">
        <v>3017.56</v>
      </c>
      <c r="FM57" s="25">
        <v>3233.1</v>
      </c>
      <c r="FN57" s="25">
        <v>3448.64</v>
      </c>
      <c r="FO57" s="25">
        <v>3664.18</v>
      </c>
      <c r="FP57" s="25">
        <v>3879.72</v>
      </c>
      <c r="FQ57" s="25">
        <v>4095.26</v>
      </c>
      <c r="FR57" s="25">
        <v>4310.8</v>
      </c>
      <c r="FS57" s="25">
        <v>4526.34</v>
      </c>
      <c r="FT57" s="25">
        <v>4741.88</v>
      </c>
      <c r="FU57" s="25">
        <v>4957.42</v>
      </c>
      <c r="FV57" s="28">
        <v>5172.96</v>
      </c>
      <c r="FW57" s="49"/>
      <c r="FX57" s="22">
        <v>55</v>
      </c>
      <c r="FY57" s="23">
        <v>59</v>
      </c>
      <c r="FZ57" s="24">
        <v>207.65</v>
      </c>
      <c r="GA57" s="43">
        <v>5.99</v>
      </c>
      <c r="GB57" s="24" t="s">
        <v>95</v>
      </c>
      <c r="GC57" s="24" t="str">
        <f t="shared" si="38"/>
        <v>A-24-55-59</v>
      </c>
      <c r="GD57" s="25">
        <v>99999</v>
      </c>
      <c r="GE57" s="25">
        <v>99999</v>
      </c>
      <c r="GF57" s="25">
        <v>99999</v>
      </c>
      <c r="GG57" s="25">
        <v>99999</v>
      </c>
      <c r="GH57" s="25">
        <v>99999</v>
      </c>
      <c r="GI57" s="25">
        <v>99999</v>
      </c>
      <c r="GJ57" s="25">
        <v>99999</v>
      </c>
      <c r="GK57" s="25">
        <v>99999</v>
      </c>
      <c r="GL57" s="25">
        <v>99999</v>
      </c>
      <c r="GM57" s="25">
        <v>99999</v>
      </c>
      <c r="GN57" s="25">
        <v>99999</v>
      </c>
      <c r="GO57" s="29">
        <v>100</v>
      </c>
      <c r="GP57" s="49"/>
      <c r="GQ57" s="22">
        <v>55</v>
      </c>
      <c r="GR57" s="23">
        <v>59</v>
      </c>
      <c r="GS57" s="24">
        <v>188.76</v>
      </c>
      <c r="GT57" s="43">
        <v>0</v>
      </c>
      <c r="GU57" s="24" t="s">
        <v>95</v>
      </c>
      <c r="GV57" s="24" t="str">
        <f t="shared" si="39"/>
        <v>A-24-55-59</v>
      </c>
      <c r="GW57" s="119">
        <v>640.84</v>
      </c>
      <c r="GX57" s="119">
        <v>961.26</v>
      </c>
      <c r="GY57" s="119">
        <v>1281.68</v>
      </c>
      <c r="GZ57" s="119">
        <v>1602.1</v>
      </c>
      <c r="HA57" s="119">
        <v>1922.52</v>
      </c>
      <c r="HB57" s="119">
        <v>2242.94</v>
      </c>
      <c r="HC57" s="119">
        <v>2435.19</v>
      </c>
      <c r="HD57" s="119">
        <v>2739.59</v>
      </c>
      <c r="HE57" s="119">
        <v>3043.99</v>
      </c>
      <c r="HF57" s="119">
        <v>3348.39</v>
      </c>
      <c r="HG57" s="120">
        <v>3652.79</v>
      </c>
      <c r="HH57" s="29">
        <v>100</v>
      </c>
      <c r="HI57" s="119">
        <v>3957.19</v>
      </c>
      <c r="HJ57" s="119">
        <v>4261.59</v>
      </c>
      <c r="HK57" s="119">
        <v>4565.99</v>
      </c>
      <c r="HL57" s="119">
        <v>4870.38</v>
      </c>
      <c r="HM57" s="119">
        <v>5174.78</v>
      </c>
      <c r="HN57" s="119">
        <v>5479.18</v>
      </c>
      <c r="HO57" s="119">
        <v>5783.58</v>
      </c>
      <c r="HP57" s="119">
        <v>6087.98</v>
      </c>
      <c r="HQ57" s="119">
        <v>6392.38</v>
      </c>
      <c r="HR57" s="119">
        <v>6696.78</v>
      </c>
      <c r="HS57" s="119">
        <v>7001.18</v>
      </c>
      <c r="HT57" s="120">
        <v>7305.58</v>
      </c>
      <c r="HU57" s="49"/>
    </row>
    <row r="58" spans="4:229" ht="14.4">
      <c r="D58" s="22">
        <v>60</v>
      </c>
      <c r="E58" s="23">
        <v>64</v>
      </c>
      <c r="F58" s="24">
        <v>297.66000000000003</v>
      </c>
      <c r="G58" s="43">
        <v>11.89</v>
      </c>
      <c r="H58" s="24" t="s">
        <v>96</v>
      </c>
      <c r="I58" s="24" t="str">
        <f t="shared" si="30"/>
        <v>A-24-60-64</v>
      </c>
      <c r="J58" s="25">
        <v>619.1</v>
      </c>
      <c r="K58" s="25">
        <v>928.65</v>
      </c>
      <c r="L58" s="25">
        <v>1238.2</v>
      </c>
      <c r="M58" s="25">
        <v>1547.75</v>
      </c>
      <c r="N58" s="25">
        <v>1857.3</v>
      </c>
      <c r="O58" s="25">
        <v>2166.85</v>
      </c>
      <c r="P58" s="25">
        <v>2357.36</v>
      </c>
      <c r="Q58" s="25">
        <v>2652.03</v>
      </c>
      <c r="R58" s="25">
        <v>2946.7</v>
      </c>
      <c r="S58" s="25">
        <v>3241.37</v>
      </c>
      <c r="T58" s="28">
        <v>3536.04</v>
      </c>
      <c r="U58" s="29">
        <v>1.25</v>
      </c>
      <c r="W58" s="22">
        <v>60</v>
      </c>
      <c r="X58" s="23">
        <v>64</v>
      </c>
      <c r="Y58" s="24">
        <v>270.44</v>
      </c>
      <c r="Z58" s="43">
        <v>10.77</v>
      </c>
      <c r="AA58" s="24" t="s">
        <v>96</v>
      </c>
      <c r="AB58" s="24" t="str">
        <f t="shared" si="31"/>
        <v>A-24-60-64</v>
      </c>
      <c r="AC58" s="25">
        <v>562.41999999999996</v>
      </c>
      <c r="AD58" s="25">
        <v>843.63</v>
      </c>
      <c r="AE58" s="25">
        <v>1124.8399999999999</v>
      </c>
      <c r="AF58" s="25">
        <v>1406.05</v>
      </c>
      <c r="AG58" s="25">
        <v>1687.26</v>
      </c>
      <c r="AH58" s="25">
        <v>1968.47</v>
      </c>
      <c r="AI58" s="25">
        <v>2141.52</v>
      </c>
      <c r="AJ58" s="25">
        <v>2409.21</v>
      </c>
      <c r="AK58" s="25">
        <v>2676.9</v>
      </c>
      <c r="AL58" s="25">
        <v>2944.59</v>
      </c>
      <c r="AM58" s="28">
        <v>3212.28</v>
      </c>
      <c r="AN58" s="29">
        <v>1.25</v>
      </c>
      <c r="AP58" s="22">
        <v>60</v>
      </c>
      <c r="AQ58" s="23">
        <v>64</v>
      </c>
      <c r="AR58" s="24">
        <v>246.84</v>
      </c>
      <c r="AS58" s="43">
        <v>9.89</v>
      </c>
      <c r="AT58" s="24" t="s">
        <v>96</v>
      </c>
      <c r="AU58" s="24" t="str">
        <f t="shared" si="32"/>
        <v>A-24-60-64</v>
      </c>
      <c r="AV58" s="25">
        <v>513.46</v>
      </c>
      <c r="AW58" s="25">
        <v>770.19</v>
      </c>
      <c r="AX58" s="25">
        <v>1026.92</v>
      </c>
      <c r="AY58" s="25">
        <v>1283.6500000000001</v>
      </c>
      <c r="AZ58" s="25">
        <v>1540.38</v>
      </c>
      <c r="BA58" s="25">
        <v>1797.11</v>
      </c>
      <c r="BB58" s="25">
        <v>1955.12</v>
      </c>
      <c r="BC58" s="25">
        <v>2199.5100000000002</v>
      </c>
      <c r="BD58" s="25">
        <v>2443.9</v>
      </c>
      <c r="BE58" s="25">
        <v>2688.29</v>
      </c>
      <c r="BF58" s="28">
        <v>2932.68</v>
      </c>
      <c r="BG58" s="29">
        <v>1.25</v>
      </c>
      <c r="BI58" s="22">
        <v>60</v>
      </c>
      <c r="BJ58" s="23">
        <v>64</v>
      </c>
      <c r="BK58" s="24">
        <v>228.69</v>
      </c>
      <c r="BL58" s="43">
        <v>9.11</v>
      </c>
      <c r="BM58" s="24" t="s">
        <v>96</v>
      </c>
      <c r="BN58" s="24" t="str">
        <f t="shared" si="33"/>
        <v>A-24-60-64</v>
      </c>
      <c r="BO58" s="25">
        <v>475.6</v>
      </c>
      <c r="BP58" s="25">
        <v>713.4</v>
      </c>
      <c r="BQ58" s="25">
        <v>951.2</v>
      </c>
      <c r="BR58" s="25">
        <v>1189</v>
      </c>
      <c r="BS58" s="25">
        <v>1426.8</v>
      </c>
      <c r="BT58" s="25">
        <v>1664.6</v>
      </c>
      <c r="BU58" s="25">
        <v>1810.96</v>
      </c>
      <c r="BV58" s="25">
        <v>2037.33</v>
      </c>
      <c r="BW58" s="25">
        <v>2263.6999999999998</v>
      </c>
      <c r="BX58" s="25">
        <v>2490.0700000000002</v>
      </c>
      <c r="BY58" s="28">
        <v>2716.44</v>
      </c>
      <c r="BZ58" s="29">
        <v>1.22</v>
      </c>
      <c r="CB58" s="22">
        <v>60</v>
      </c>
      <c r="CC58" s="23">
        <v>64</v>
      </c>
      <c r="CD58" s="24">
        <v>246.84</v>
      </c>
      <c r="CE58" s="43">
        <v>0</v>
      </c>
      <c r="CF58" s="24" t="s">
        <v>96</v>
      </c>
      <c r="CG58" s="24" t="str">
        <f t="shared" si="34"/>
        <v>A-24-60-64</v>
      </c>
      <c r="CH58" s="25">
        <v>493.68</v>
      </c>
      <c r="CI58" s="25">
        <v>740.52</v>
      </c>
      <c r="CJ58" s="25">
        <v>987.36</v>
      </c>
      <c r="CK58" s="25">
        <v>1234.2</v>
      </c>
      <c r="CL58" s="25">
        <v>1481.04</v>
      </c>
      <c r="CM58" s="25">
        <v>1727.88</v>
      </c>
      <c r="CN58" s="25">
        <v>1876</v>
      </c>
      <c r="CO58" s="25">
        <v>2110.5</v>
      </c>
      <c r="CP58" s="25">
        <v>2345</v>
      </c>
      <c r="CQ58" s="25">
        <v>2579.5</v>
      </c>
      <c r="CR58" s="28">
        <v>2814</v>
      </c>
      <c r="CS58" s="29">
        <v>1.25</v>
      </c>
      <c r="CT58" s="25">
        <v>3048.5</v>
      </c>
      <c r="CU58" s="25">
        <v>3283</v>
      </c>
      <c r="CV58" s="25">
        <v>3517.5</v>
      </c>
      <c r="CW58" s="25">
        <v>3752</v>
      </c>
      <c r="CX58" s="25">
        <v>3986.5</v>
      </c>
      <c r="CY58" s="25">
        <v>4221</v>
      </c>
      <c r="CZ58" s="25">
        <v>4455.5</v>
      </c>
      <c r="DA58" s="25">
        <v>4690</v>
      </c>
      <c r="DB58" s="25">
        <v>4924.5</v>
      </c>
      <c r="DC58" s="25">
        <v>5159</v>
      </c>
      <c r="DD58" s="25">
        <v>5393.5</v>
      </c>
      <c r="DE58" s="28">
        <v>5628</v>
      </c>
      <c r="DG58" s="22">
        <v>60</v>
      </c>
      <c r="DH58" s="23">
        <v>64</v>
      </c>
      <c r="DI58" s="24">
        <v>273.81</v>
      </c>
      <c r="DJ58" s="43">
        <v>10.9</v>
      </c>
      <c r="DK58" s="24" t="s">
        <v>96</v>
      </c>
      <c r="DL58" s="24" t="str">
        <f t="shared" si="35"/>
        <v>A-24-60-64</v>
      </c>
      <c r="DM58" s="25">
        <v>569.41999999999996</v>
      </c>
      <c r="DN58" s="25">
        <v>854.13</v>
      </c>
      <c r="DO58" s="25">
        <v>1138.8399999999999</v>
      </c>
      <c r="DP58" s="25">
        <v>1423.55</v>
      </c>
      <c r="DQ58" s="25">
        <v>1708.26</v>
      </c>
      <c r="DR58" s="25">
        <v>1992.97</v>
      </c>
      <c r="DS58" s="25">
        <v>2168.16</v>
      </c>
      <c r="DT58" s="25">
        <v>2439.1799999999998</v>
      </c>
      <c r="DU58" s="25">
        <v>2710.2</v>
      </c>
      <c r="DV58" s="25">
        <v>2981.22</v>
      </c>
      <c r="DW58" s="28">
        <v>3252.24</v>
      </c>
      <c r="DX58" s="29">
        <v>1.25</v>
      </c>
      <c r="DY58" s="49"/>
      <c r="DZ58" s="22">
        <v>60</v>
      </c>
      <c r="EA58" s="23">
        <v>64</v>
      </c>
      <c r="EB58" s="24">
        <v>273.81</v>
      </c>
      <c r="EC58" s="43">
        <v>10.9</v>
      </c>
      <c r="ED58" s="24" t="s">
        <v>96</v>
      </c>
      <c r="EE58" s="24" t="str">
        <f t="shared" si="36"/>
        <v>A-24-60-64</v>
      </c>
      <c r="EF58" s="25">
        <v>482.74</v>
      </c>
      <c r="EG58" s="25">
        <v>724.11</v>
      </c>
      <c r="EH58" s="25">
        <v>965.48</v>
      </c>
      <c r="EI58" s="25">
        <v>1206.8499999999999</v>
      </c>
      <c r="EJ58" s="25">
        <v>1448.22</v>
      </c>
      <c r="EK58" s="25">
        <v>1689.59</v>
      </c>
      <c r="EL58" s="25">
        <v>1838.08</v>
      </c>
      <c r="EM58" s="25">
        <v>2067.84</v>
      </c>
      <c r="EN58" s="25">
        <v>2297.6</v>
      </c>
      <c r="EO58" s="25">
        <v>2527.36</v>
      </c>
      <c r="EP58" s="28">
        <v>2757.12</v>
      </c>
      <c r="EQ58" s="29">
        <v>1.25</v>
      </c>
      <c r="ER58" s="49"/>
      <c r="ES58" s="22">
        <v>60</v>
      </c>
      <c r="ET58" s="23">
        <v>64</v>
      </c>
      <c r="EU58" s="24">
        <v>246.84</v>
      </c>
      <c r="EV58" s="43">
        <v>0</v>
      </c>
      <c r="EW58" s="24" t="s">
        <v>96</v>
      </c>
      <c r="EX58" s="24" t="str">
        <f t="shared" si="37"/>
        <v>A-24-60-64</v>
      </c>
      <c r="EY58" s="25">
        <v>595.32000000000005</v>
      </c>
      <c r="EZ58" s="25">
        <v>892.98</v>
      </c>
      <c r="FA58" s="25">
        <v>1190.6400000000001</v>
      </c>
      <c r="FB58" s="25">
        <v>1488.3</v>
      </c>
      <c r="FC58" s="25">
        <v>1785.96</v>
      </c>
      <c r="FD58" s="25">
        <v>2083.62</v>
      </c>
      <c r="FE58" s="25">
        <v>2262.2399999999998</v>
      </c>
      <c r="FF58" s="25">
        <v>2545.02</v>
      </c>
      <c r="FG58" s="25">
        <v>2827.8</v>
      </c>
      <c r="FH58" s="25">
        <v>3110.58</v>
      </c>
      <c r="FI58" s="28">
        <v>3393.36</v>
      </c>
      <c r="FJ58" s="29">
        <v>1.25</v>
      </c>
      <c r="FK58" s="25">
        <v>3676.14</v>
      </c>
      <c r="FL58" s="25">
        <v>3958.92</v>
      </c>
      <c r="FM58" s="25">
        <v>4241.7</v>
      </c>
      <c r="FN58" s="25">
        <v>4524.4799999999996</v>
      </c>
      <c r="FO58" s="25">
        <v>4807.26</v>
      </c>
      <c r="FP58" s="25">
        <v>5090.04</v>
      </c>
      <c r="FQ58" s="25">
        <v>5372.82</v>
      </c>
      <c r="FR58" s="25">
        <v>5655.6</v>
      </c>
      <c r="FS58" s="25">
        <v>5938.38</v>
      </c>
      <c r="FT58" s="25">
        <v>6221.16</v>
      </c>
      <c r="FU58" s="25">
        <v>6503.94</v>
      </c>
      <c r="FV58" s="28">
        <v>6786.72</v>
      </c>
      <c r="FW58" s="49"/>
      <c r="FX58" s="22">
        <v>60</v>
      </c>
      <c r="FY58" s="23">
        <v>64</v>
      </c>
      <c r="FZ58" s="24">
        <v>273.81</v>
      </c>
      <c r="GA58" s="43">
        <v>10.9</v>
      </c>
      <c r="GB58" s="24" t="s">
        <v>96</v>
      </c>
      <c r="GC58" s="24" t="str">
        <f t="shared" si="38"/>
        <v>A-24-60-64</v>
      </c>
      <c r="GD58" s="25">
        <v>638.14</v>
      </c>
      <c r="GE58" s="25">
        <v>957.21</v>
      </c>
      <c r="GF58" s="25">
        <v>1276.28</v>
      </c>
      <c r="GG58" s="25">
        <v>1595.35</v>
      </c>
      <c r="GH58" s="25">
        <v>1914.42</v>
      </c>
      <c r="GI58" s="25">
        <v>2233.4899999999998</v>
      </c>
      <c r="GJ58" s="25">
        <v>2427.52</v>
      </c>
      <c r="GK58" s="25">
        <v>2730.96</v>
      </c>
      <c r="GL58" s="25">
        <v>3034.4</v>
      </c>
      <c r="GM58" s="25">
        <v>3337.84</v>
      </c>
      <c r="GN58" s="28">
        <v>3641.28</v>
      </c>
      <c r="GO58" s="29">
        <v>1.25</v>
      </c>
      <c r="GP58" s="49"/>
      <c r="GQ58" s="22">
        <v>60</v>
      </c>
      <c r="GR58" s="23">
        <v>64</v>
      </c>
      <c r="GS58" s="24">
        <v>246.84</v>
      </c>
      <c r="GT58" s="43">
        <v>0</v>
      </c>
      <c r="GU58" s="24" t="s">
        <v>96</v>
      </c>
      <c r="GV58" s="24" t="str">
        <f t="shared" si="39"/>
        <v>A-24-60-64</v>
      </c>
      <c r="GW58" s="119">
        <v>772.66</v>
      </c>
      <c r="GX58" s="119">
        <v>1158.99</v>
      </c>
      <c r="GY58" s="119">
        <v>1545.32</v>
      </c>
      <c r="GZ58" s="119">
        <v>1931.65</v>
      </c>
      <c r="HA58" s="119">
        <v>2317.98</v>
      </c>
      <c r="HB58" s="119">
        <v>2704.31</v>
      </c>
      <c r="HC58" s="119">
        <v>2936.11</v>
      </c>
      <c r="HD58" s="119">
        <v>3303.12</v>
      </c>
      <c r="HE58" s="119">
        <v>3670.14</v>
      </c>
      <c r="HF58" s="119">
        <v>4037.15</v>
      </c>
      <c r="HG58" s="120">
        <v>4404.16</v>
      </c>
      <c r="HH58" s="29">
        <v>100</v>
      </c>
      <c r="HI58" s="119">
        <v>4771.18</v>
      </c>
      <c r="HJ58" s="119">
        <v>5138.1899999999996</v>
      </c>
      <c r="HK58" s="119">
        <v>5505.2</v>
      </c>
      <c r="HL58" s="119">
        <v>5872.22</v>
      </c>
      <c r="HM58" s="119">
        <v>6239.23</v>
      </c>
      <c r="HN58" s="119">
        <v>6606.24</v>
      </c>
      <c r="HO58" s="119">
        <v>6973.26</v>
      </c>
      <c r="HP58" s="119">
        <v>7340.27</v>
      </c>
      <c r="HQ58" s="119">
        <v>7707.28</v>
      </c>
      <c r="HR58" s="119">
        <v>8074.3</v>
      </c>
      <c r="HS58" s="119">
        <v>8441.31</v>
      </c>
      <c r="HT58" s="120">
        <v>8808.32</v>
      </c>
      <c r="HU58" s="49"/>
    </row>
    <row r="59" spans="4:229" ht="14.4">
      <c r="D59" s="22">
        <v>65</v>
      </c>
      <c r="E59" s="23">
        <v>69</v>
      </c>
      <c r="F59" s="24">
        <v>375.71</v>
      </c>
      <c r="G59" s="43">
        <v>22.39</v>
      </c>
      <c r="H59" s="24" t="s">
        <v>97</v>
      </c>
      <c r="I59" s="24" t="str">
        <f t="shared" si="30"/>
        <v>A-24-65-69</v>
      </c>
      <c r="J59" s="25">
        <v>796.2</v>
      </c>
      <c r="K59" s="25">
        <v>1194.3</v>
      </c>
      <c r="L59" s="25">
        <v>1592.4</v>
      </c>
      <c r="M59" s="25">
        <v>1990.5</v>
      </c>
      <c r="N59" s="25">
        <v>2388.6</v>
      </c>
      <c r="O59" s="25">
        <v>2786.7</v>
      </c>
      <c r="P59" s="25">
        <v>3034.48</v>
      </c>
      <c r="Q59" s="25">
        <v>3413.79</v>
      </c>
      <c r="R59" s="25">
        <v>3793.1</v>
      </c>
      <c r="S59" s="25">
        <v>4172.41</v>
      </c>
      <c r="T59" s="28">
        <v>4551.72</v>
      </c>
      <c r="U59" s="29">
        <v>1.25</v>
      </c>
      <c r="W59" s="22">
        <v>65</v>
      </c>
      <c r="X59" s="23">
        <v>69</v>
      </c>
      <c r="Y59" s="24">
        <v>341.22</v>
      </c>
      <c r="Z59" s="43">
        <v>20.29</v>
      </c>
      <c r="AA59" s="24" t="s">
        <v>97</v>
      </c>
      <c r="AB59" s="24" t="str">
        <f t="shared" si="31"/>
        <v>A-24-65-69</v>
      </c>
      <c r="AC59" s="25">
        <v>723.02</v>
      </c>
      <c r="AD59" s="25">
        <v>1084.53</v>
      </c>
      <c r="AE59" s="25">
        <v>1446.04</v>
      </c>
      <c r="AF59" s="25">
        <v>1807.55</v>
      </c>
      <c r="AG59" s="25">
        <v>2169.06</v>
      </c>
      <c r="AH59" s="25">
        <v>2530.5700000000002</v>
      </c>
      <c r="AI59" s="25">
        <v>2755.6</v>
      </c>
      <c r="AJ59" s="25">
        <v>3100.05</v>
      </c>
      <c r="AK59" s="25">
        <v>3444.5</v>
      </c>
      <c r="AL59" s="25">
        <v>3788.95</v>
      </c>
      <c r="AM59" s="28">
        <v>4133.3999999999996</v>
      </c>
      <c r="AN59" s="29">
        <v>1.25</v>
      </c>
      <c r="AP59" s="22">
        <v>65</v>
      </c>
      <c r="AQ59" s="23">
        <v>69</v>
      </c>
      <c r="AR59" s="24">
        <v>312.18</v>
      </c>
      <c r="AS59" s="43">
        <v>18.600000000000001</v>
      </c>
      <c r="AT59" s="24" t="s">
        <v>97</v>
      </c>
      <c r="AU59" s="24" t="str">
        <f t="shared" si="32"/>
        <v>A-24-65-69</v>
      </c>
      <c r="AV59" s="25">
        <v>661.56</v>
      </c>
      <c r="AW59" s="25">
        <v>992.34</v>
      </c>
      <c r="AX59" s="25">
        <v>1323.12</v>
      </c>
      <c r="AY59" s="25">
        <v>1653.9</v>
      </c>
      <c r="AZ59" s="25">
        <v>1984.68</v>
      </c>
      <c r="BA59" s="25">
        <v>2315.46</v>
      </c>
      <c r="BB59" s="25">
        <v>2521.36</v>
      </c>
      <c r="BC59" s="25">
        <v>2836.53</v>
      </c>
      <c r="BD59" s="25">
        <v>3151.7</v>
      </c>
      <c r="BE59" s="25">
        <v>3466.87</v>
      </c>
      <c r="BF59" s="28">
        <v>3782.04</v>
      </c>
      <c r="BG59" s="29">
        <v>1.25</v>
      </c>
      <c r="BI59" s="22">
        <v>65</v>
      </c>
      <c r="BJ59" s="23">
        <v>69</v>
      </c>
      <c r="BK59" s="24">
        <v>288.58999999999997</v>
      </c>
      <c r="BL59" s="43">
        <v>17.149999999999999</v>
      </c>
      <c r="BM59" s="24" t="s">
        <v>97</v>
      </c>
      <c r="BN59" s="24" t="str">
        <f t="shared" si="33"/>
        <v>A-24-65-69</v>
      </c>
      <c r="BO59" s="25">
        <v>611.48</v>
      </c>
      <c r="BP59" s="25">
        <v>917.22</v>
      </c>
      <c r="BQ59" s="25">
        <v>1222.96</v>
      </c>
      <c r="BR59" s="25">
        <v>1528.7</v>
      </c>
      <c r="BS59" s="25">
        <v>1834.44</v>
      </c>
      <c r="BT59" s="25">
        <v>2140.1799999999998</v>
      </c>
      <c r="BU59" s="25">
        <v>2330.48</v>
      </c>
      <c r="BV59" s="25">
        <v>2621.79</v>
      </c>
      <c r="BW59" s="25">
        <v>2913.1</v>
      </c>
      <c r="BX59" s="25">
        <v>3204.41</v>
      </c>
      <c r="BY59" s="28">
        <v>3495.72</v>
      </c>
      <c r="BZ59" s="29">
        <v>1.22</v>
      </c>
      <c r="CB59" s="22">
        <v>65</v>
      </c>
      <c r="CC59" s="23">
        <v>69</v>
      </c>
      <c r="CD59" s="24">
        <v>312.18</v>
      </c>
      <c r="CE59" s="43">
        <v>0</v>
      </c>
      <c r="CF59" s="24" t="s">
        <v>97</v>
      </c>
      <c r="CG59" s="24" t="str">
        <f t="shared" si="34"/>
        <v>A-24-65-69</v>
      </c>
      <c r="CH59" s="25">
        <v>624.36</v>
      </c>
      <c r="CI59" s="25">
        <v>936.54</v>
      </c>
      <c r="CJ59" s="25">
        <v>1248.72</v>
      </c>
      <c r="CK59" s="25">
        <v>1560.9</v>
      </c>
      <c r="CL59" s="25">
        <v>1873.08</v>
      </c>
      <c r="CM59" s="25">
        <v>2185.2600000000002</v>
      </c>
      <c r="CN59" s="25">
        <v>2372.56</v>
      </c>
      <c r="CO59" s="25">
        <v>2669.13</v>
      </c>
      <c r="CP59" s="25">
        <v>2965.7</v>
      </c>
      <c r="CQ59" s="25">
        <v>3262.27</v>
      </c>
      <c r="CR59" s="28">
        <v>3558.84</v>
      </c>
      <c r="CS59" s="29">
        <v>1.25</v>
      </c>
      <c r="CT59" s="25">
        <v>3855.41</v>
      </c>
      <c r="CU59" s="25">
        <v>4151.9799999999996</v>
      </c>
      <c r="CV59" s="25">
        <v>4448.55</v>
      </c>
      <c r="CW59" s="25">
        <v>4745.12</v>
      </c>
      <c r="CX59" s="25">
        <v>5041.6899999999996</v>
      </c>
      <c r="CY59" s="25">
        <v>5338.26</v>
      </c>
      <c r="CZ59" s="25">
        <v>5634.83</v>
      </c>
      <c r="DA59" s="25">
        <v>5931.4</v>
      </c>
      <c r="DB59" s="25">
        <v>6227.97</v>
      </c>
      <c r="DC59" s="25">
        <v>6524.54</v>
      </c>
      <c r="DD59" s="25">
        <v>6821.11</v>
      </c>
      <c r="DE59" s="28">
        <v>7117.68</v>
      </c>
      <c r="DG59" s="22">
        <v>65</v>
      </c>
      <c r="DH59" s="23">
        <v>69</v>
      </c>
      <c r="DI59" s="24">
        <v>345.49</v>
      </c>
      <c r="DJ59" s="43">
        <v>20.54</v>
      </c>
      <c r="DK59" s="24" t="s">
        <v>97</v>
      </c>
      <c r="DL59" s="24" t="str">
        <f t="shared" si="35"/>
        <v>A-24-65-69</v>
      </c>
      <c r="DM59" s="25">
        <v>732.06</v>
      </c>
      <c r="DN59" s="25">
        <v>1098.0899999999999</v>
      </c>
      <c r="DO59" s="25">
        <v>1464.12</v>
      </c>
      <c r="DP59" s="25">
        <v>1830.15</v>
      </c>
      <c r="DQ59" s="25">
        <v>2196.1799999999998</v>
      </c>
      <c r="DR59" s="25">
        <v>2562.21</v>
      </c>
      <c r="DS59" s="25">
        <v>2790.08</v>
      </c>
      <c r="DT59" s="25">
        <v>3138.84</v>
      </c>
      <c r="DU59" s="25">
        <v>3487.6</v>
      </c>
      <c r="DV59" s="25">
        <v>3836.36</v>
      </c>
      <c r="DW59" s="28">
        <v>4185.12</v>
      </c>
      <c r="DX59" s="29">
        <v>1.25</v>
      </c>
      <c r="DY59" s="49"/>
      <c r="DZ59" s="22">
        <v>65</v>
      </c>
      <c r="EA59" s="23">
        <v>69</v>
      </c>
      <c r="EB59" s="24">
        <v>345.49</v>
      </c>
      <c r="EC59" s="43">
        <v>20.54</v>
      </c>
      <c r="ED59" s="24" t="s">
        <v>97</v>
      </c>
      <c r="EE59" s="24" t="str">
        <f t="shared" si="36"/>
        <v>A-24-65-69</v>
      </c>
      <c r="EF59" s="25">
        <v>620.66</v>
      </c>
      <c r="EG59" s="25">
        <v>930.99</v>
      </c>
      <c r="EH59" s="25">
        <v>1241.32</v>
      </c>
      <c r="EI59" s="25">
        <v>1551.65</v>
      </c>
      <c r="EJ59" s="25">
        <v>1861.98</v>
      </c>
      <c r="EK59" s="25">
        <v>2172.31</v>
      </c>
      <c r="EL59" s="25">
        <v>2365.44</v>
      </c>
      <c r="EM59" s="25">
        <v>2661.12</v>
      </c>
      <c r="EN59" s="25">
        <v>2956.8</v>
      </c>
      <c r="EO59" s="25">
        <v>3252.48</v>
      </c>
      <c r="EP59" s="28">
        <v>3548.16</v>
      </c>
      <c r="EQ59" s="29">
        <v>1.25</v>
      </c>
      <c r="ER59" s="49"/>
      <c r="ES59" s="22">
        <v>65</v>
      </c>
      <c r="ET59" s="23">
        <v>69</v>
      </c>
      <c r="EU59" s="24">
        <v>312.18</v>
      </c>
      <c r="EV59" s="43">
        <v>0</v>
      </c>
      <c r="EW59" s="24" t="s">
        <v>97</v>
      </c>
      <c r="EX59" s="24" t="str">
        <f t="shared" si="37"/>
        <v>A-24-65-69</v>
      </c>
      <c r="EY59" s="25">
        <v>751.42</v>
      </c>
      <c r="EZ59" s="25">
        <v>1127.1300000000001</v>
      </c>
      <c r="FA59" s="25">
        <v>1502.84</v>
      </c>
      <c r="FB59" s="25">
        <v>1878.55</v>
      </c>
      <c r="FC59" s="25">
        <v>2254.2600000000002</v>
      </c>
      <c r="FD59" s="25">
        <v>2629.97</v>
      </c>
      <c r="FE59" s="25">
        <v>2855.36</v>
      </c>
      <c r="FF59" s="25">
        <v>3212.28</v>
      </c>
      <c r="FG59" s="25">
        <v>3569.2</v>
      </c>
      <c r="FH59" s="25">
        <v>3926.12</v>
      </c>
      <c r="FI59" s="28">
        <v>4283.04</v>
      </c>
      <c r="FJ59" s="29">
        <v>1.25</v>
      </c>
      <c r="FK59" s="25">
        <v>4639.96</v>
      </c>
      <c r="FL59" s="25">
        <v>4996.88</v>
      </c>
      <c r="FM59" s="25">
        <v>5353.8</v>
      </c>
      <c r="FN59" s="25">
        <v>5710.72</v>
      </c>
      <c r="FO59" s="25">
        <v>6067.64</v>
      </c>
      <c r="FP59" s="25">
        <v>6424.56</v>
      </c>
      <c r="FQ59" s="25">
        <v>6781.48</v>
      </c>
      <c r="FR59" s="25">
        <v>7138.4</v>
      </c>
      <c r="FS59" s="25">
        <v>7495.32</v>
      </c>
      <c r="FT59" s="25">
        <v>7852.24</v>
      </c>
      <c r="FU59" s="25">
        <v>8209.16</v>
      </c>
      <c r="FV59" s="28">
        <v>8566.08</v>
      </c>
      <c r="FW59" s="49"/>
      <c r="FX59" s="22">
        <v>65</v>
      </c>
      <c r="FY59" s="23">
        <v>69</v>
      </c>
      <c r="FZ59" s="24">
        <v>345.49</v>
      </c>
      <c r="GA59" s="43">
        <v>20.54</v>
      </c>
      <c r="GB59" s="24" t="s">
        <v>97</v>
      </c>
      <c r="GC59" s="24" t="str">
        <f t="shared" si="38"/>
        <v>A-24-65-69</v>
      </c>
      <c r="GD59" s="25">
        <v>813.72</v>
      </c>
      <c r="GE59" s="25">
        <v>1220.58</v>
      </c>
      <c r="GF59" s="25">
        <v>1627.44</v>
      </c>
      <c r="GG59" s="25">
        <v>2034.3</v>
      </c>
      <c r="GH59" s="25">
        <v>2441.16</v>
      </c>
      <c r="GI59" s="25">
        <v>2848.02</v>
      </c>
      <c r="GJ59" s="25">
        <v>3097.04</v>
      </c>
      <c r="GK59" s="25">
        <v>3484.17</v>
      </c>
      <c r="GL59" s="25">
        <v>3871.3</v>
      </c>
      <c r="GM59" s="25">
        <v>4258.43</v>
      </c>
      <c r="GN59" s="28">
        <v>4645.5600000000004</v>
      </c>
      <c r="GO59" s="29">
        <v>1.25</v>
      </c>
      <c r="GP59" s="49"/>
      <c r="GQ59" s="22">
        <v>65</v>
      </c>
      <c r="GR59" s="23">
        <v>69</v>
      </c>
      <c r="GS59" s="24">
        <v>312.18</v>
      </c>
      <c r="GT59" s="43">
        <v>0</v>
      </c>
      <c r="GU59" s="24" t="s">
        <v>97</v>
      </c>
      <c r="GV59" s="24" t="str">
        <f t="shared" si="39"/>
        <v>A-24-65-69</v>
      </c>
      <c r="GW59" s="119">
        <v>879.48</v>
      </c>
      <c r="GX59" s="119">
        <v>1319.22</v>
      </c>
      <c r="GY59" s="119">
        <v>1758.96</v>
      </c>
      <c r="GZ59" s="119">
        <v>2198.6999999999998</v>
      </c>
      <c r="HA59" s="119">
        <v>2638.44</v>
      </c>
      <c r="HB59" s="119">
        <v>3078.18</v>
      </c>
      <c r="HC59" s="119">
        <v>3342.02</v>
      </c>
      <c r="HD59" s="119">
        <v>3759.78</v>
      </c>
      <c r="HE59" s="119">
        <v>4177.53</v>
      </c>
      <c r="HF59" s="119">
        <v>4595.28</v>
      </c>
      <c r="HG59" s="120">
        <v>5013.04</v>
      </c>
      <c r="HH59" s="29">
        <v>100</v>
      </c>
      <c r="HI59" s="119">
        <v>5430.79</v>
      </c>
      <c r="HJ59" s="119">
        <v>5848.54</v>
      </c>
      <c r="HK59" s="119">
        <v>6266.3</v>
      </c>
      <c r="HL59" s="119">
        <v>6684.05</v>
      </c>
      <c r="HM59" s="119">
        <v>7101.8</v>
      </c>
      <c r="HN59" s="119">
        <v>7519.55</v>
      </c>
      <c r="HO59" s="119">
        <v>7937.31</v>
      </c>
      <c r="HP59" s="119">
        <v>8355.06</v>
      </c>
      <c r="HQ59" s="119">
        <v>8772.81</v>
      </c>
      <c r="HR59" s="119">
        <v>9190.57</v>
      </c>
      <c r="HS59" s="119">
        <v>9608.32</v>
      </c>
      <c r="HT59" s="120">
        <v>10026.07</v>
      </c>
      <c r="HU59" s="49"/>
    </row>
    <row r="60" spans="4:229">
      <c r="D60" s="22">
        <v>70</v>
      </c>
      <c r="E60" s="23">
        <v>74</v>
      </c>
      <c r="F60" s="24">
        <v>450.12</v>
      </c>
      <c r="G60" s="43">
        <v>38.479999999999997</v>
      </c>
      <c r="H60" s="24" t="s">
        <v>98</v>
      </c>
      <c r="I60" s="24" t="str">
        <f t="shared" si="30"/>
        <v>A-24-70-74</v>
      </c>
      <c r="J60" s="25">
        <v>977.2</v>
      </c>
      <c r="K60" s="25">
        <v>1465.8</v>
      </c>
      <c r="L60" s="25">
        <v>1954.4</v>
      </c>
      <c r="M60" s="25">
        <v>2443</v>
      </c>
      <c r="N60" s="25">
        <v>2931.6</v>
      </c>
      <c r="O60" s="25">
        <v>3420.2</v>
      </c>
      <c r="P60" s="25">
        <v>3728.72</v>
      </c>
      <c r="Q60" s="25">
        <v>4194.8100000000004</v>
      </c>
      <c r="R60" s="25">
        <v>4660.8999999999996</v>
      </c>
      <c r="S60" s="25">
        <v>5126.99</v>
      </c>
      <c r="T60" s="28">
        <v>5593.08</v>
      </c>
      <c r="U60" s="30" t="s">
        <v>76</v>
      </c>
      <c r="W60" s="22">
        <v>70</v>
      </c>
      <c r="X60" s="23">
        <v>74</v>
      </c>
      <c r="Y60" s="24">
        <v>408.38</v>
      </c>
      <c r="Z60" s="43">
        <v>34.86</v>
      </c>
      <c r="AA60" s="24" t="s">
        <v>98</v>
      </c>
      <c r="AB60" s="24" t="str">
        <f t="shared" si="31"/>
        <v>A-24-70-74</v>
      </c>
      <c r="AC60" s="25">
        <v>886.48</v>
      </c>
      <c r="AD60" s="25">
        <v>1329.72</v>
      </c>
      <c r="AE60" s="25">
        <v>1772.96</v>
      </c>
      <c r="AF60" s="25">
        <v>2216.1999999999998</v>
      </c>
      <c r="AG60" s="25">
        <v>2659.44</v>
      </c>
      <c r="AH60" s="25">
        <v>3102.68</v>
      </c>
      <c r="AI60" s="25">
        <v>3382.56</v>
      </c>
      <c r="AJ60" s="25">
        <v>3805.38</v>
      </c>
      <c r="AK60" s="25">
        <v>4228.2</v>
      </c>
      <c r="AL60" s="25">
        <v>4651.0200000000004</v>
      </c>
      <c r="AM60" s="28">
        <v>5073.84</v>
      </c>
      <c r="AN60" s="30" t="s">
        <v>265</v>
      </c>
      <c r="AP60" s="22">
        <v>70</v>
      </c>
      <c r="AQ60" s="23">
        <v>74</v>
      </c>
      <c r="AR60" s="24">
        <v>373.89</v>
      </c>
      <c r="AS60" s="43">
        <v>31.98</v>
      </c>
      <c r="AT60" s="24" t="s">
        <v>98</v>
      </c>
      <c r="AU60" s="24" t="str">
        <f t="shared" si="32"/>
        <v>A-24-70-74</v>
      </c>
      <c r="AV60" s="25">
        <v>811.74</v>
      </c>
      <c r="AW60" s="25">
        <v>1217.6099999999999</v>
      </c>
      <c r="AX60" s="25">
        <v>1623.48</v>
      </c>
      <c r="AY60" s="25">
        <v>2029.35</v>
      </c>
      <c r="AZ60" s="25">
        <v>2435.2199999999998</v>
      </c>
      <c r="BA60" s="25">
        <v>2841.09</v>
      </c>
      <c r="BB60" s="25">
        <v>3097.44</v>
      </c>
      <c r="BC60" s="25">
        <v>3484.62</v>
      </c>
      <c r="BD60" s="25">
        <v>3871.8</v>
      </c>
      <c r="BE60" s="25">
        <v>4258.9799999999996</v>
      </c>
      <c r="BF60" s="28">
        <v>4646.16</v>
      </c>
      <c r="BG60" s="30" t="s">
        <v>265</v>
      </c>
      <c r="BI60" s="22">
        <v>70</v>
      </c>
      <c r="BJ60" s="23">
        <v>74</v>
      </c>
      <c r="BK60" s="24">
        <v>344.85</v>
      </c>
      <c r="BL60" s="43">
        <v>29.47</v>
      </c>
      <c r="BM60" s="24" t="s">
        <v>98</v>
      </c>
      <c r="BN60" s="24" t="str">
        <f t="shared" si="33"/>
        <v>A-24-70-74</v>
      </c>
      <c r="BO60" s="25">
        <v>748.64</v>
      </c>
      <c r="BP60" s="25">
        <v>1122.96</v>
      </c>
      <c r="BQ60" s="25">
        <v>1497.28</v>
      </c>
      <c r="BR60" s="25">
        <v>1871.6</v>
      </c>
      <c r="BS60" s="25">
        <v>2245.92</v>
      </c>
      <c r="BT60" s="25">
        <v>2620.2399999999998</v>
      </c>
      <c r="BU60" s="25">
        <v>2856.64</v>
      </c>
      <c r="BV60" s="25">
        <v>3213.72</v>
      </c>
      <c r="BW60" s="25">
        <v>3570.8</v>
      </c>
      <c r="BX60" s="25">
        <v>3927.88</v>
      </c>
      <c r="BY60" s="28">
        <v>4284.96</v>
      </c>
      <c r="BZ60" s="30" t="s">
        <v>76</v>
      </c>
      <c r="CB60" s="22">
        <v>70</v>
      </c>
      <c r="CC60" s="23">
        <v>74</v>
      </c>
      <c r="CD60" s="24">
        <v>373.89</v>
      </c>
      <c r="CE60" s="43">
        <v>0</v>
      </c>
      <c r="CF60" s="24" t="s">
        <v>98</v>
      </c>
      <c r="CG60" s="24" t="str">
        <f t="shared" si="34"/>
        <v>A-24-70-74</v>
      </c>
      <c r="CH60" s="25">
        <v>747.78</v>
      </c>
      <c r="CI60" s="25">
        <v>1121.67</v>
      </c>
      <c r="CJ60" s="25">
        <v>1495.56</v>
      </c>
      <c r="CK60" s="25">
        <v>1869.45</v>
      </c>
      <c r="CL60" s="25">
        <v>2243.34</v>
      </c>
      <c r="CM60" s="25">
        <v>2617.23</v>
      </c>
      <c r="CN60" s="25">
        <v>2841.6</v>
      </c>
      <c r="CO60" s="25">
        <v>3196.8</v>
      </c>
      <c r="CP60" s="25">
        <v>3552</v>
      </c>
      <c r="CQ60" s="25">
        <v>3907.2</v>
      </c>
      <c r="CR60" s="28">
        <v>4262.3999999999996</v>
      </c>
      <c r="CS60" s="30" t="s">
        <v>265</v>
      </c>
      <c r="CT60" s="25">
        <v>4617.6000000000004</v>
      </c>
      <c r="CU60" s="25">
        <v>4972.8</v>
      </c>
      <c r="CV60" s="25">
        <v>5328</v>
      </c>
      <c r="CW60" s="25">
        <v>5683.2</v>
      </c>
      <c r="CX60" s="25">
        <v>6038.4</v>
      </c>
      <c r="CY60" s="25">
        <v>6393.6</v>
      </c>
      <c r="CZ60" s="25">
        <v>6748.8</v>
      </c>
      <c r="DA60" s="25">
        <v>7104</v>
      </c>
      <c r="DB60" s="25">
        <v>7459.2</v>
      </c>
      <c r="DC60" s="25">
        <v>7814.4</v>
      </c>
      <c r="DD60" s="25">
        <v>8169.6</v>
      </c>
      <c r="DE60" s="28">
        <v>8524.7999999999993</v>
      </c>
      <c r="DG60" s="22">
        <v>70</v>
      </c>
      <c r="DH60" s="23">
        <v>74</v>
      </c>
      <c r="DI60" s="24">
        <v>413.48</v>
      </c>
      <c r="DJ60" s="43">
        <v>35.299999999999997</v>
      </c>
      <c r="DK60" s="24" t="s">
        <v>98</v>
      </c>
      <c r="DL60" s="24" t="str">
        <f t="shared" si="35"/>
        <v>A-24-70-74</v>
      </c>
      <c r="DM60" s="25">
        <v>897.56</v>
      </c>
      <c r="DN60" s="25">
        <v>1346.34</v>
      </c>
      <c r="DO60" s="25">
        <v>1795.12</v>
      </c>
      <c r="DP60" s="25">
        <v>2243.9</v>
      </c>
      <c r="DQ60" s="25">
        <v>2692.68</v>
      </c>
      <c r="DR60" s="25">
        <v>3141.46</v>
      </c>
      <c r="DS60" s="25">
        <v>3424.88</v>
      </c>
      <c r="DT60" s="25">
        <v>3852.99</v>
      </c>
      <c r="DU60" s="25">
        <v>4281.1000000000004</v>
      </c>
      <c r="DV60" s="25">
        <v>4709.21</v>
      </c>
      <c r="DW60" s="28">
        <v>5137.32</v>
      </c>
      <c r="DX60" s="30" t="s">
        <v>265</v>
      </c>
      <c r="DY60" s="49"/>
      <c r="DZ60" s="22">
        <v>70</v>
      </c>
      <c r="EA60" s="23">
        <v>74</v>
      </c>
      <c r="EB60" s="24">
        <v>413.48</v>
      </c>
      <c r="EC60" s="43">
        <v>35.299999999999997</v>
      </c>
      <c r="ED60" s="24" t="s">
        <v>98</v>
      </c>
      <c r="EE60" s="24" t="str">
        <f t="shared" si="36"/>
        <v>A-24-70-74</v>
      </c>
      <c r="EF60" s="25">
        <v>759.86</v>
      </c>
      <c r="EG60" s="25">
        <v>1139.79</v>
      </c>
      <c r="EH60" s="25">
        <v>1519.72</v>
      </c>
      <c r="EI60" s="25">
        <v>1899.65</v>
      </c>
      <c r="EJ60" s="25">
        <v>2279.58</v>
      </c>
      <c r="EK60" s="25">
        <v>2659.51</v>
      </c>
      <c r="EL60" s="25">
        <v>2899.44</v>
      </c>
      <c r="EM60" s="25">
        <v>3261.87</v>
      </c>
      <c r="EN60" s="25">
        <v>3624.3</v>
      </c>
      <c r="EO60" s="25">
        <v>3986.73</v>
      </c>
      <c r="EP60" s="28">
        <v>4349.16</v>
      </c>
      <c r="EQ60" s="30" t="s">
        <v>265</v>
      </c>
      <c r="ER60" s="49"/>
      <c r="ES60" s="22">
        <v>70</v>
      </c>
      <c r="ET60" s="23">
        <v>74</v>
      </c>
      <c r="EU60" s="24">
        <v>373.89</v>
      </c>
      <c r="EV60" s="43">
        <v>0</v>
      </c>
      <c r="EW60" s="24" t="s">
        <v>98</v>
      </c>
      <c r="EX60" s="24" t="str">
        <f t="shared" si="37"/>
        <v>A-24-70-74</v>
      </c>
      <c r="EY60" s="25">
        <v>900.24</v>
      </c>
      <c r="EZ60" s="25">
        <v>1350.36</v>
      </c>
      <c r="FA60" s="25">
        <v>1800.48</v>
      </c>
      <c r="FB60" s="25">
        <v>2250.6</v>
      </c>
      <c r="FC60" s="25">
        <v>2700.72</v>
      </c>
      <c r="FD60" s="25">
        <v>3150.84</v>
      </c>
      <c r="FE60" s="25">
        <v>3420.88</v>
      </c>
      <c r="FF60" s="25">
        <v>3848.49</v>
      </c>
      <c r="FG60" s="25">
        <v>4276.1000000000004</v>
      </c>
      <c r="FH60" s="25">
        <v>4703.71</v>
      </c>
      <c r="FI60" s="28">
        <v>5131.32</v>
      </c>
      <c r="FJ60" s="30" t="s">
        <v>265</v>
      </c>
      <c r="FK60" s="25">
        <v>5558.93</v>
      </c>
      <c r="FL60" s="25">
        <v>5986.54</v>
      </c>
      <c r="FM60" s="25">
        <v>6414.15</v>
      </c>
      <c r="FN60" s="25">
        <v>6841.76</v>
      </c>
      <c r="FO60" s="25">
        <v>7269.37</v>
      </c>
      <c r="FP60" s="25">
        <v>7696.98</v>
      </c>
      <c r="FQ60" s="25">
        <v>8124.59</v>
      </c>
      <c r="FR60" s="25">
        <v>8552.2000000000007</v>
      </c>
      <c r="FS60" s="25">
        <v>8979.81</v>
      </c>
      <c r="FT60" s="25">
        <v>9407.42</v>
      </c>
      <c r="FU60" s="25">
        <v>9835.0300000000007</v>
      </c>
      <c r="FV60" s="28">
        <v>10262.64</v>
      </c>
      <c r="FW60" s="49"/>
      <c r="FX60" s="22">
        <v>70</v>
      </c>
      <c r="FY60" s="23">
        <v>74</v>
      </c>
      <c r="FZ60" s="24">
        <v>413.48</v>
      </c>
      <c r="GA60" s="43">
        <v>35.299999999999997</v>
      </c>
      <c r="GB60" s="24" t="s">
        <v>98</v>
      </c>
      <c r="GC60" s="24" t="str">
        <f t="shared" si="38"/>
        <v>A-24-70-74</v>
      </c>
      <c r="GD60" s="25">
        <v>986.84</v>
      </c>
      <c r="GE60" s="25">
        <v>1480.26</v>
      </c>
      <c r="GF60" s="25">
        <v>1973.68</v>
      </c>
      <c r="GG60" s="25">
        <v>2467.1</v>
      </c>
      <c r="GH60" s="25">
        <v>2960.52</v>
      </c>
      <c r="GI60" s="25">
        <v>3453.94</v>
      </c>
      <c r="GJ60" s="25">
        <v>3758.48</v>
      </c>
      <c r="GK60" s="25">
        <v>4228.29</v>
      </c>
      <c r="GL60" s="25">
        <v>4698.1000000000004</v>
      </c>
      <c r="GM60" s="25">
        <v>5167.91</v>
      </c>
      <c r="GN60" s="28">
        <v>5637.72</v>
      </c>
      <c r="GO60" s="30" t="s">
        <v>265</v>
      </c>
      <c r="GP60" s="49"/>
      <c r="GQ60" s="22">
        <v>70</v>
      </c>
      <c r="GR60" s="23">
        <v>74</v>
      </c>
      <c r="GS60" s="24">
        <v>373.89</v>
      </c>
      <c r="GT60" s="43">
        <v>0</v>
      </c>
      <c r="GU60" s="24" t="s">
        <v>98</v>
      </c>
      <c r="GV60" s="24" t="str">
        <f t="shared" si="39"/>
        <v>A-24-70-74</v>
      </c>
      <c r="GW60" s="119">
        <v>953.26</v>
      </c>
      <c r="GX60" s="119">
        <v>1429.89</v>
      </c>
      <c r="GY60" s="119">
        <v>1906.52</v>
      </c>
      <c r="GZ60" s="119">
        <v>2383.15</v>
      </c>
      <c r="HA60" s="119">
        <v>2859.78</v>
      </c>
      <c r="HB60" s="119">
        <v>3336.41</v>
      </c>
      <c r="HC60" s="119">
        <v>3622.39</v>
      </c>
      <c r="HD60" s="119">
        <v>4075.19</v>
      </c>
      <c r="HE60" s="119">
        <v>4527.99</v>
      </c>
      <c r="HF60" s="119">
        <v>4980.78</v>
      </c>
      <c r="HG60" s="120">
        <v>5433.58</v>
      </c>
      <c r="HH60" s="30" t="s">
        <v>265</v>
      </c>
      <c r="HI60" s="119">
        <v>5886.38</v>
      </c>
      <c r="HJ60" s="119">
        <v>6339.18</v>
      </c>
      <c r="HK60" s="119">
        <v>6791.98</v>
      </c>
      <c r="HL60" s="119">
        <v>7244.78</v>
      </c>
      <c r="HM60" s="119">
        <v>7697.57</v>
      </c>
      <c r="HN60" s="119">
        <v>8150.37</v>
      </c>
      <c r="HO60" s="119">
        <v>8603.17</v>
      </c>
      <c r="HP60" s="119">
        <v>9055.9699999999993</v>
      </c>
      <c r="HQ60" s="119">
        <v>9508.77</v>
      </c>
      <c r="HR60" s="119">
        <v>9961.57</v>
      </c>
      <c r="HS60" s="119">
        <v>10414.370000000001</v>
      </c>
      <c r="HT60" s="120">
        <v>10867.16</v>
      </c>
      <c r="HU60" s="49"/>
    </row>
    <row r="61" spans="4:229">
      <c r="D61" s="22">
        <v>75</v>
      </c>
      <c r="E61" s="23">
        <v>79</v>
      </c>
      <c r="F61" s="24">
        <v>513.65</v>
      </c>
      <c r="G61" s="43">
        <v>62.96</v>
      </c>
      <c r="H61" s="24" t="s">
        <v>99</v>
      </c>
      <c r="I61" s="24" t="str">
        <f t="shared" si="30"/>
        <v>A-24-75-79</v>
      </c>
      <c r="J61" s="25">
        <v>1153.22</v>
      </c>
      <c r="K61" s="25">
        <v>1729.83</v>
      </c>
      <c r="L61" s="25">
        <v>2306.44</v>
      </c>
      <c r="M61" s="25">
        <v>2883.05</v>
      </c>
      <c r="N61" s="25">
        <v>3459.66</v>
      </c>
      <c r="O61" s="25">
        <v>4036.27</v>
      </c>
      <c r="P61" s="25">
        <v>4407.4399999999996</v>
      </c>
      <c r="Q61" s="25">
        <v>4958.37</v>
      </c>
      <c r="R61" s="25">
        <v>5509.3</v>
      </c>
      <c r="S61" s="25">
        <v>6060.23</v>
      </c>
      <c r="T61" s="28">
        <v>6611.16</v>
      </c>
      <c r="U61" s="30" t="s">
        <v>76</v>
      </c>
      <c r="W61" s="22">
        <v>75</v>
      </c>
      <c r="X61" s="23">
        <v>79</v>
      </c>
      <c r="Y61" s="24">
        <v>466.46</v>
      </c>
      <c r="Z61" s="43">
        <v>57.05</v>
      </c>
      <c r="AA61" s="24" t="s">
        <v>99</v>
      </c>
      <c r="AB61" s="24" t="str">
        <f t="shared" si="31"/>
        <v>A-24-75-79</v>
      </c>
      <c r="AC61" s="25">
        <v>1047.02</v>
      </c>
      <c r="AD61" s="25">
        <v>1570.53</v>
      </c>
      <c r="AE61" s="25">
        <v>2094.04</v>
      </c>
      <c r="AF61" s="25">
        <v>2617.5500000000002</v>
      </c>
      <c r="AG61" s="25">
        <v>3141.06</v>
      </c>
      <c r="AH61" s="25">
        <v>3664.57</v>
      </c>
      <c r="AI61" s="25">
        <v>4001.52</v>
      </c>
      <c r="AJ61" s="25">
        <v>4501.71</v>
      </c>
      <c r="AK61" s="25">
        <v>5001.8999999999996</v>
      </c>
      <c r="AL61" s="25">
        <v>5502.09</v>
      </c>
      <c r="AM61" s="28">
        <v>6002.28</v>
      </c>
      <c r="AN61" s="30" t="s">
        <v>265</v>
      </c>
      <c r="AP61" s="22">
        <v>75</v>
      </c>
      <c r="AQ61" s="23">
        <v>79</v>
      </c>
      <c r="AR61" s="24">
        <v>428.34</v>
      </c>
      <c r="AS61" s="43">
        <v>52.33</v>
      </c>
      <c r="AT61" s="24" t="s">
        <v>99</v>
      </c>
      <c r="AU61" s="24" t="str">
        <f t="shared" si="32"/>
        <v>A-24-75-79</v>
      </c>
      <c r="AV61" s="25">
        <v>961.34</v>
      </c>
      <c r="AW61" s="25">
        <v>1442.01</v>
      </c>
      <c r="AX61" s="25">
        <v>1922.68</v>
      </c>
      <c r="AY61" s="25">
        <v>2403.35</v>
      </c>
      <c r="AZ61" s="25">
        <v>2884.02</v>
      </c>
      <c r="BA61" s="25">
        <v>3364.69</v>
      </c>
      <c r="BB61" s="25">
        <v>3674</v>
      </c>
      <c r="BC61" s="25">
        <v>4133.25</v>
      </c>
      <c r="BD61" s="25">
        <v>4592.5</v>
      </c>
      <c r="BE61" s="25">
        <v>5051.75</v>
      </c>
      <c r="BF61" s="28">
        <v>5511</v>
      </c>
      <c r="BG61" s="30" t="s">
        <v>265</v>
      </c>
      <c r="BI61" s="22">
        <v>75</v>
      </c>
      <c r="BJ61" s="23">
        <v>79</v>
      </c>
      <c r="BK61" s="24">
        <v>393.86</v>
      </c>
      <c r="BL61" s="43">
        <v>48.23</v>
      </c>
      <c r="BM61" s="24" t="s">
        <v>99</v>
      </c>
      <c r="BN61" s="24" t="str">
        <f t="shared" si="33"/>
        <v>A-24-75-79</v>
      </c>
      <c r="BO61" s="25">
        <v>884.18</v>
      </c>
      <c r="BP61" s="25">
        <v>1326.27</v>
      </c>
      <c r="BQ61" s="25">
        <v>1768.36</v>
      </c>
      <c r="BR61" s="25">
        <v>2210.4499999999998</v>
      </c>
      <c r="BS61" s="25">
        <v>2652.54</v>
      </c>
      <c r="BT61" s="25">
        <v>3094.63</v>
      </c>
      <c r="BU61" s="25">
        <v>3379.2</v>
      </c>
      <c r="BV61" s="25">
        <v>3801.6</v>
      </c>
      <c r="BW61" s="25">
        <v>4224</v>
      </c>
      <c r="BX61" s="25">
        <v>4646.3999999999996</v>
      </c>
      <c r="BY61" s="28">
        <v>5068.8</v>
      </c>
      <c r="BZ61" s="30" t="s">
        <v>76</v>
      </c>
      <c r="CB61" s="22">
        <v>75</v>
      </c>
      <c r="CC61" s="23">
        <v>79</v>
      </c>
      <c r="CD61" s="24">
        <v>428.34</v>
      </c>
      <c r="CE61" s="43">
        <v>0</v>
      </c>
      <c r="CF61" s="24" t="s">
        <v>99</v>
      </c>
      <c r="CG61" s="24" t="str">
        <f t="shared" si="34"/>
        <v>A-24-75-79</v>
      </c>
      <c r="CH61" s="25">
        <v>856.68</v>
      </c>
      <c r="CI61" s="25">
        <v>1285.02</v>
      </c>
      <c r="CJ61" s="25">
        <v>1713.36</v>
      </c>
      <c r="CK61" s="25">
        <v>2141.6999999999998</v>
      </c>
      <c r="CL61" s="25">
        <v>2570.04</v>
      </c>
      <c r="CM61" s="25">
        <v>2998.38</v>
      </c>
      <c r="CN61" s="25">
        <v>3255.36</v>
      </c>
      <c r="CO61" s="25">
        <v>3662.28</v>
      </c>
      <c r="CP61" s="25">
        <v>4069.2</v>
      </c>
      <c r="CQ61" s="25">
        <v>4476.12</v>
      </c>
      <c r="CR61" s="28">
        <v>4883.04</v>
      </c>
      <c r="CS61" s="30" t="s">
        <v>265</v>
      </c>
      <c r="CT61" s="25">
        <v>5289.96</v>
      </c>
      <c r="CU61" s="25">
        <v>5696.88</v>
      </c>
      <c r="CV61" s="25">
        <v>6103.8</v>
      </c>
      <c r="CW61" s="25">
        <v>6510.72</v>
      </c>
      <c r="CX61" s="25">
        <v>6917.64</v>
      </c>
      <c r="CY61" s="25">
        <v>7324.56</v>
      </c>
      <c r="CZ61" s="25">
        <v>7731.48</v>
      </c>
      <c r="DA61" s="25">
        <v>8138.4</v>
      </c>
      <c r="DB61" s="25">
        <v>8545.32</v>
      </c>
      <c r="DC61" s="25">
        <v>8952.24</v>
      </c>
      <c r="DD61" s="25">
        <v>9359.16</v>
      </c>
      <c r="DE61" s="28">
        <v>9766.08</v>
      </c>
      <c r="DG61" s="22">
        <v>75</v>
      </c>
      <c r="DH61" s="23">
        <v>79</v>
      </c>
      <c r="DI61" s="24">
        <v>472.28</v>
      </c>
      <c r="DJ61" s="43">
        <v>57.76</v>
      </c>
      <c r="DK61" s="24" t="s">
        <v>99</v>
      </c>
      <c r="DL61" s="24" t="str">
        <f t="shared" si="35"/>
        <v>A-24-75-79</v>
      </c>
      <c r="DM61" s="25">
        <v>1060.08</v>
      </c>
      <c r="DN61" s="25">
        <v>1590.12</v>
      </c>
      <c r="DO61" s="25">
        <v>2120.16</v>
      </c>
      <c r="DP61" s="25">
        <v>2650.2</v>
      </c>
      <c r="DQ61" s="25">
        <v>3180.24</v>
      </c>
      <c r="DR61" s="25">
        <v>3710.28</v>
      </c>
      <c r="DS61" s="25">
        <v>4051.44</v>
      </c>
      <c r="DT61" s="25">
        <v>4557.87</v>
      </c>
      <c r="DU61" s="25">
        <v>5064.3</v>
      </c>
      <c r="DV61" s="25">
        <v>5570.73</v>
      </c>
      <c r="DW61" s="28">
        <v>6077.16</v>
      </c>
      <c r="DX61" s="30" t="s">
        <v>265</v>
      </c>
      <c r="DY61" s="49"/>
      <c r="DZ61" s="22">
        <v>75</v>
      </c>
      <c r="EA61" s="23">
        <v>79</v>
      </c>
      <c r="EB61" s="24">
        <v>472.28</v>
      </c>
      <c r="EC61" s="43">
        <v>57.76</v>
      </c>
      <c r="ED61" s="24" t="s">
        <v>99</v>
      </c>
      <c r="EE61" s="24" t="str">
        <f t="shared" si="36"/>
        <v>A-24-75-79</v>
      </c>
      <c r="EF61" s="25">
        <v>897.44</v>
      </c>
      <c r="EG61" s="25">
        <v>1346.16</v>
      </c>
      <c r="EH61" s="25">
        <v>1794.88</v>
      </c>
      <c r="EI61" s="25">
        <v>2243.6</v>
      </c>
      <c r="EJ61" s="25">
        <v>2692.32</v>
      </c>
      <c r="EK61" s="25">
        <v>3141.04</v>
      </c>
      <c r="EL61" s="25">
        <v>3429.84</v>
      </c>
      <c r="EM61" s="25">
        <v>3858.57</v>
      </c>
      <c r="EN61" s="25">
        <v>4287.3</v>
      </c>
      <c r="EO61" s="25">
        <v>4716.03</v>
      </c>
      <c r="EP61" s="28">
        <v>5144.76</v>
      </c>
      <c r="EQ61" s="30" t="s">
        <v>265</v>
      </c>
      <c r="ER61" s="49"/>
      <c r="ES61" s="22">
        <v>75</v>
      </c>
      <c r="ET61" s="23">
        <v>79</v>
      </c>
      <c r="EU61" s="24">
        <v>428.34</v>
      </c>
      <c r="EV61" s="43">
        <v>0</v>
      </c>
      <c r="EW61" s="24" t="s">
        <v>99</v>
      </c>
      <c r="EX61" s="24" t="str">
        <f t="shared" si="37"/>
        <v>A-24-75-79</v>
      </c>
      <c r="EY61" s="25">
        <v>1027.3</v>
      </c>
      <c r="EZ61" s="25">
        <v>1540.95</v>
      </c>
      <c r="FA61" s="25">
        <v>2054.6</v>
      </c>
      <c r="FB61" s="25">
        <v>2568.25</v>
      </c>
      <c r="FC61" s="25">
        <v>3081.9</v>
      </c>
      <c r="FD61" s="25">
        <v>3595.55</v>
      </c>
      <c r="FE61" s="25">
        <v>3903.76</v>
      </c>
      <c r="FF61" s="25">
        <v>4391.7299999999996</v>
      </c>
      <c r="FG61" s="25">
        <v>4879.7</v>
      </c>
      <c r="FH61" s="25">
        <v>5367.67</v>
      </c>
      <c r="FI61" s="28">
        <v>5855.64</v>
      </c>
      <c r="FJ61" s="30" t="s">
        <v>265</v>
      </c>
      <c r="FK61" s="25">
        <v>6343.61</v>
      </c>
      <c r="FL61" s="25">
        <v>6831.58</v>
      </c>
      <c r="FM61" s="25">
        <v>7319.55</v>
      </c>
      <c r="FN61" s="25">
        <v>7807.52</v>
      </c>
      <c r="FO61" s="25">
        <v>8295.49</v>
      </c>
      <c r="FP61" s="25">
        <v>8783.4599999999991</v>
      </c>
      <c r="FQ61" s="25">
        <v>9271.43</v>
      </c>
      <c r="FR61" s="25">
        <v>9759.4</v>
      </c>
      <c r="FS61" s="25">
        <v>10247.370000000001</v>
      </c>
      <c r="FT61" s="25">
        <v>10735.34</v>
      </c>
      <c r="FU61" s="25">
        <v>11223.31</v>
      </c>
      <c r="FV61" s="28">
        <v>11711.28</v>
      </c>
      <c r="FW61" s="49"/>
      <c r="FX61" s="22">
        <v>75</v>
      </c>
      <c r="FY61" s="23">
        <v>79</v>
      </c>
      <c r="FZ61" s="24">
        <v>472.28</v>
      </c>
      <c r="GA61" s="43">
        <v>57.76</v>
      </c>
      <c r="GB61" s="24" t="s">
        <v>99</v>
      </c>
      <c r="GC61" s="24" t="str">
        <f t="shared" si="38"/>
        <v>A-24-75-79</v>
      </c>
      <c r="GD61" s="25">
        <v>1148.5</v>
      </c>
      <c r="GE61" s="25">
        <v>1722.75</v>
      </c>
      <c r="GF61" s="25">
        <v>2297</v>
      </c>
      <c r="GG61" s="25">
        <v>2871.25</v>
      </c>
      <c r="GH61" s="25">
        <v>3445.5</v>
      </c>
      <c r="GI61" s="25">
        <v>4019.75</v>
      </c>
      <c r="GJ61" s="25">
        <v>4378.16</v>
      </c>
      <c r="GK61" s="25">
        <v>4925.43</v>
      </c>
      <c r="GL61" s="25">
        <v>5472.7</v>
      </c>
      <c r="GM61" s="25">
        <v>6019.97</v>
      </c>
      <c r="GN61" s="28">
        <v>6567.24</v>
      </c>
      <c r="GO61" s="30" t="s">
        <v>265</v>
      </c>
      <c r="GP61" s="49"/>
      <c r="GQ61" s="22">
        <v>75</v>
      </c>
      <c r="GR61" s="23">
        <v>79</v>
      </c>
      <c r="GS61" s="24">
        <v>428.34</v>
      </c>
      <c r="GT61" s="43">
        <v>0</v>
      </c>
      <c r="GU61" s="24" t="s">
        <v>99</v>
      </c>
      <c r="GV61" s="24" t="str">
        <f t="shared" si="39"/>
        <v>A-24-75-79</v>
      </c>
      <c r="GW61" s="119">
        <v>1002.04</v>
      </c>
      <c r="GX61" s="119">
        <v>1503.06</v>
      </c>
      <c r="GY61" s="119">
        <v>2004.08</v>
      </c>
      <c r="GZ61" s="119">
        <v>2505.1</v>
      </c>
      <c r="HA61" s="119">
        <v>3006.12</v>
      </c>
      <c r="HB61" s="119">
        <v>3507.14</v>
      </c>
      <c r="HC61" s="119">
        <v>3807.75</v>
      </c>
      <c r="HD61" s="119">
        <v>4283.72</v>
      </c>
      <c r="HE61" s="119">
        <v>4759.6899999999996</v>
      </c>
      <c r="HF61" s="119">
        <v>5235.66</v>
      </c>
      <c r="HG61" s="120">
        <v>5711.63</v>
      </c>
      <c r="HH61" s="30" t="s">
        <v>265</v>
      </c>
      <c r="HI61" s="119">
        <v>6187.6</v>
      </c>
      <c r="HJ61" s="119">
        <v>6663.57</v>
      </c>
      <c r="HK61" s="119">
        <v>7139.54</v>
      </c>
      <c r="HL61" s="119">
        <v>7615.5</v>
      </c>
      <c r="HM61" s="119">
        <v>8091.47</v>
      </c>
      <c r="HN61" s="119">
        <v>8567.44</v>
      </c>
      <c r="HO61" s="119">
        <v>9043.41</v>
      </c>
      <c r="HP61" s="119">
        <v>9519.3799999999992</v>
      </c>
      <c r="HQ61" s="119">
        <v>9995.35</v>
      </c>
      <c r="HR61" s="119">
        <v>10471.32</v>
      </c>
      <c r="HS61" s="119">
        <v>10947.29</v>
      </c>
      <c r="HT61" s="120">
        <v>11423.26</v>
      </c>
      <c r="HU61" s="49"/>
    </row>
    <row r="62" spans="4:229" ht="13.8" thickBot="1">
      <c r="D62" s="31">
        <v>80</v>
      </c>
      <c r="E62" s="32">
        <v>84</v>
      </c>
      <c r="F62" s="33">
        <v>544.5</v>
      </c>
      <c r="G62" s="45">
        <v>95.15</v>
      </c>
      <c r="H62" s="33" t="s">
        <v>100</v>
      </c>
      <c r="I62" s="24" t="str">
        <f t="shared" si="30"/>
        <v>A-24-80-84</v>
      </c>
      <c r="J62" s="34">
        <v>1279.3</v>
      </c>
      <c r="K62" s="34">
        <v>1918.95</v>
      </c>
      <c r="L62" s="34">
        <v>2558.6</v>
      </c>
      <c r="M62" s="34">
        <v>3198.25</v>
      </c>
      <c r="N62" s="34">
        <v>3837.9</v>
      </c>
      <c r="O62" s="34">
        <v>4477.55</v>
      </c>
      <c r="P62" s="34">
        <v>4899.4399999999996</v>
      </c>
      <c r="Q62" s="34">
        <v>5511.87</v>
      </c>
      <c r="R62" s="34">
        <v>6124.3</v>
      </c>
      <c r="S62" s="34">
        <v>6736.73</v>
      </c>
      <c r="T62" s="35">
        <v>7349.16</v>
      </c>
      <c r="U62" s="36" t="s">
        <v>76</v>
      </c>
      <c r="W62" s="31">
        <v>80</v>
      </c>
      <c r="X62" s="32">
        <v>84</v>
      </c>
      <c r="Y62" s="54">
        <v>493.68</v>
      </c>
      <c r="Z62" s="54">
        <v>86.2</v>
      </c>
      <c r="AA62" s="33" t="s">
        <v>100</v>
      </c>
      <c r="AB62" s="24" t="str">
        <f t="shared" si="31"/>
        <v>A-24-80-84</v>
      </c>
      <c r="AC62" s="34">
        <v>1159.76</v>
      </c>
      <c r="AD62" s="34">
        <v>1739.64</v>
      </c>
      <c r="AE62" s="34">
        <v>2319.52</v>
      </c>
      <c r="AF62" s="34">
        <v>2899.4</v>
      </c>
      <c r="AG62" s="34">
        <v>3479.28</v>
      </c>
      <c r="AH62" s="34">
        <v>4059.16</v>
      </c>
      <c r="AI62" s="34">
        <v>4441.6000000000004</v>
      </c>
      <c r="AJ62" s="34">
        <v>4996.8</v>
      </c>
      <c r="AK62" s="34">
        <v>5552</v>
      </c>
      <c r="AL62" s="34">
        <v>6107.2</v>
      </c>
      <c r="AM62" s="35">
        <v>6662.4</v>
      </c>
      <c r="AN62" s="36" t="s">
        <v>265</v>
      </c>
      <c r="AP62" s="31">
        <v>80</v>
      </c>
      <c r="AQ62" s="32">
        <v>84</v>
      </c>
      <c r="AR62" s="33">
        <v>451.94</v>
      </c>
      <c r="AS62" s="45">
        <v>79.069999999999993</v>
      </c>
      <c r="AT62" s="33" t="s">
        <v>100</v>
      </c>
      <c r="AU62" s="24" t="str">
        <f t="shared" si="32"/>
        <v>A-24-80-84</v>
      </c>
      <c r="AV62" s="34">
        <v>1062.02</v>
      </c>
      <c r="AW62" s="34">
        <v>1593.03</v>
      </c>
      <c r="AX62" s="34">
        <v>2124.04</v>
      </c>
      <c r="AY62" s="34">
        <v>2655.05</v>
      </c>
      <c r="AZ62" s="34">
        <v>3186.06</v>
      </c>
      <c r="BA62" s="34">
        <v>3717.07</v>
      </c>
      <c r="BB62" s="34">
        <v>4067.28</v>
      </c>
      <c r="BC62" s="34">
        <v>4575.6899999999996</v>
      </c>
      <c r="BD62" s="34">
        <v>5084.1000000000004</v>
      </c>
      <c r="BE62" s="34">
        <v>5592.51</v>
      </c>
      <c r="BF62" s="35">
        <v>6100.92</v>
      </c>
      <c r="BG62" s="36" t="s">
        <v>265</v>
      </c>
      <c r="BI62" s="31">
        <v>80</v>
      </c>
      <c r="BJ62" s="32">
        <v>84</v>
      </c>
      <c r="BK62" s="33">
        <v>417.45</v>
      </c>
      <c r="BL62" s="45">
        <v>72.88</v>
      </c>
      <c r="BM62" s="33" t="s">
        <v>100</v>
      </c>
      <c r="BN62" s="24" t="str">
        <f t="shared" si="33"/>
        <v>A-24-80-84</v>
      </c>
      <c r="BO62" s="34">
        <v>980.66</v>
      </c>
      <c r="BP62" s="34">
        <v>1470.99</v>
      </c>
      <c r="BQ62" s="34">
        <v>1961.32</v>
      </c>
      <c r="BR62" s="34">
        <v>2451.65</v>
      </c>
      <c r="BS62" s="34">
        <v>2941.98</v>
      </c>
      <c r="BT62" s="34">
        <v>3432.31</v>
      </c>
      <c r="BU62" s="34">
        <v>3755.68</v>
      </c>
      <c r="BV62" s="34">
        <v>4225.1400000000003</v>
      </c>
      <c r="BW62" s="34">
        <v>4694.6000000000004</v>
      </c>
      <c r="BX62" s="34">
        <v>5164.0600000000004</v>
      </c>
      <c r="BY62" s="35">
        <v>5633.52</v>
      </c>
      <c r="BZ62" s="36" t="s">
        <v>76</v>
      </c>
      <c r="CB62" s="31">
        <v>80</v>
      </c>
      <c r="CC62" s="32">
        <v>84</v>
      </c>
      <c r="CD62" s="33">
        <v>451.94</v>
      </c>
      <c r="CE62" s="43">
        <v>0</v>
      </c>
      <c r="CF62" s="33" t="s">
        <v>100</v>
      </c>
      <c r="CG62" s="24" t="str">
        <f t="shared" si="34"/>
        <v>A-24-80-84</v>
      </c>
      <c r="CH62" s="34">
        <v>903.88</v>
      </c>
      <c r="CI62" s="34">
        <v>1355.82</v>
      </c>
      <c r="CJ62" s="34">
        <v>1807.76</v>
      </c>
      <c r="CK62" s="34">
        <v>2259.6999999999998</v>
      </c>
      <c r="CL62" s="34">
        <v>2711.64</v>
      </c>
      <c r="CM62" s="34">
        <v>3163.58</v>
      </c>
      <c r="CN62" s="34">
        <v>3434.72</v>
      </c>
      <c r="CO62" s="34">
        <v>3864.06</v>
      </c>
      <c r="CP62" s="34">
        <v>4293.3999999999996</v>
      </c>
      <c r="CQ62" s="34">
        <v>4722.74</v>
      </c>
      <c r="CR62" s="35">
        <v>5152.08</v>
      </c>
      <c r="CS62" s="36" t="s">
        <v>265</v>
      </c>
      <c r="CT62" s="34">
        <v>5581.42</v>
      </c>
      <c r="CU62" s="34">
        <v>6010.76</v>
      </c>
      <c r="CV62" s="34">
        <v>6440.1</v>
      </c>
      <c r="CW62" s="34">
        <v>6869.44</v>
      </c>
      <c r="CX62" s="34">
        <v>7298.78</v>
      </c>
      <c r="CY62" s="34">
        <v>7728.12</v>
      </c>
      <c r="CZ62" s="34">
        <v>8157.46</v>
      </c>
      <c r="DA62" s="34">
        <v>8586.7999999999993</v>
      </c>
      <c r="DB62" s="34">
        <v>9016.14</v>
      </c>
      <c r="DC62" s="34">
        <v>9445.48</v>
      </c>
      <c r="DD62" s="34">
        <v>9874.82</v>
      </c>
      <c r="DE62" s="35">
        <v>10304.16</v>
      </c>
      <c r="DG62" s="31">
        <v>80</v>
      </c>
      <c r="DH62" s="32">
        <v>84</v>
      </c>
      <c r="DI62" s="54">
        <v>499.85</v>
      </c>
      <c r="DJ62" s="54">
        <v>87.28</v>
      </c>
      <c r="DK62" s="33" t="s">
        <v>100</v>
      </c>
      <c r="DL62" s="24" t="str">
        <f t="shared" si="35"/>
        <v>A-24-80-84</v>
      </c>
      <c r="DM62" s="34">
        <v>1174.26</v>
      </c>
      <c r="DN62" s="34">
        <v>1761.39</v>
      </c>
      <c r="DO62" s="34">
        <v>2348.52</v>
      </c>
      <c r="DP62" s="34">
        <v>2935.65</v>
      </c>
      <c r="DQ62" s="34">
        <v>3522.78</v>
      </c>
      <c r="DR62" s="34">
        <v>4109.91</v>
      </c>
      <c r="DS62" s="34">
        <v>4497.12</v>
      </c>
      <c r="DT62" s="34">
        <v>5059.26</v>
      </c>
      <c r="DU62" s="34">
        <v>5621.4</v>
      </c>
      <c r="DV62" s="34">
        <v>6183.54</v>
      </c>
      <c r="DW62" s="35">
        <v>6745.68</v>
      </c>
      <c r="DX62" s="36" t="s">
        <v>265</v>
      </c>
      <c r="DY62" s="49"/>
      <c r="DZ62" s="31">
        <v>80</v>
      </c>
      <c r="EA62" s="32">
        <v>84</v>
      </c>
      <c r="EB62" s="54">
        <v>499.85</v>
      </c>
      <c r="EC62" s="54">
        <v>87.28</v>
      </c>
      <c r="ED62" s="33" t="s">
        <v>100</v>
      </c>
      <c r="EE62" s="24" t="str">
        <f t="shared" si="36"/>
        <v>A-24-80-84</v>
      </c>
      <c r="EF62" s="34">
        <v>995.36</v>
      </c>
      <c r="EG62" s="34">
        <v>1493.04</v>
      </c>
      <c r="EH62" s="34">
        <v>1990.72</v>
      </c>
      <c r="EI62" s="34">
        <v>2488.4</v>
      </c>
      <c r="EJ62" s="34">
        <v>2986.08</v>
      </c>
      <c r="EK62" s="34">
        <v>3483.76</v>
      </c>
      <c r="EL62" s="34">
        <v>3811.92</v>
      </c>
      <c r="EM62" s="34">
        <v>4288.41</v>
      </c>
      <c r="EN62" s="34">
        <v>4764.8999999999996</v>
      </c>
      <c r="EO62" s="34">
        <v>5241.3900000000003</v>
      </c>
      <c r="EP62" s="35">
        <v>5717.88</v>
      </c>
      <c r="EQ62" s="36" t="s">
        <v>265</v>
      </c>
      <c r="ER62" s="49"/>
      <c r="ES62" s="31">
        <v>80</v>
      </c>
      <c r="ET62" s="32">
        <v>84</v>
      </c>
      <c r="EU62" s="33">
        <v>451.94</v>
      </c>
      <c r="EV62" s="43">
        <v>0</v>
      </c>
      <c r="EW62" s="33" t="s">
        <v>100</v>
      </c>
      <c r="EX62" s="24" t="str">
        <f t="shared" si="37"/>
        <v>A-24-80-84</v>
      </c>
      <c r="EY62" s="34">
        <v>1089</v>
      </c>
      <c r="EZ62" s="34">
        <v>1633.5</v>
      </c>
      <c r="FA62" s="34">
        <v>2178</v>
      </c>
      <c r="FB62" s="34">
        <v>2722.5</v>
      </c>
      <c r="FC62" s="34">
        <v>3267</v>
      </c>
      <c r="FD62" s="34">
        <v>3811.5</v>
      </c>
      <c r="FE62" s="34">
        <v>4138.24</v>
      </c>
      <c r="FF62" s="34">
        <v>4655.5200000000004</v>
      </c>
      <c r="FG62" s="34">
        <v>5172.8</v>
      </c>
      <c r="FH62" s="34">
        <v>5690.08</v>
      </c>
      <c r="FI62" s="35">
        <v>6207.36</v>
      </c>
      <c r="FJ62" s="36" t="s">
        <v>265</v>
      </c>
      <c r="FK62" s="34">
        <v>6724.64</v>
      </c>
      <c r="FL62" s="34">
        <v>7241.92</v>
      </c>
      <c r="FM62" s="34">
        <v>7759.2</v>
      </c>
      <c r="FN62" s="34">
        <v>8276.48</v>
      </c>
      <c r="FO62" s="34">
        <v>8793.76</v>
      </c>
      <c r="FP62" s="34">
        <v>9311.0400000000009</v>
      </c>
      <c r="FQ62" s="34">
        <v>9828.32</v>
      </c>
      <c r="FR62" s="34">
        <v>10345.6</v>
      </c>
      <c r="FS62" s="34">
        <v>10862.88</v>
      </c>
      <c r="FT62" s="34">
        <v>11380.16</v>
      </c>
      <c r="FU62" s="34">
        <v>11897.44</v>
      </c>
      <c r="FV62" s="35">
        <v>12414.72</v>
      </c>
      <c r="FW62" s="49"/>
      <c r="FX62" s="31">
        <v>80</v>
      </c>
      <c r="FY62" s="32">
        <v>84</v>
      </c>
      <c r="FZ62" s="54">
        <v>499.85</v>
      </c>
      <c r="GA62" s="54">
        <v>87.28</v>
      </c>
      <c r="GB62" s="33" t="s">
        <v>100</v>
      </c>
      <c r="GC62" s="24" t="str">
        <f t="shared" si="38"/>
        <v>A-24-80-84</v>
      </c>
      <c r="GD62" s="34">
        <v>1246.1199999999999</v>
      </c>
      <c r="GE62" s="34">
        <v>1869.18</v>
      </c>
      <c r="GF62" s="34">
        <v>2492.2399999999998</v>
      </c>
      <c r="GG62" s="34">
        <v>3115.3</v>
      </c>
      <c r="GH62" s="34">
        <v>3738.36</v>
      </c>
      <c r="GI62" s="34">
        <v>4361.42</v>
      </c>
      <c r="GJ62" s="34">
        <v>4756.24</v>
      </c>
      <c r="GK62" s="34">
        <v>5350.77</v>
      </c>
      <c r="GL62" s="34">
        <v>5945.3</v>
      </c>
      <c r="GM62" s="34">
        <v>6539.83</v>
      </c>
      <c r="GN62" s="35">
        <v>7134.36</v>
      </c>
      <c r="GO62" s="36" t="s">
        <v>265</v>
      </c>
      <c r="GP62" s="49"/>
      <c r="GQ62" s="31">
        <v>80</v>
      </c>
      <c r="GR62" s="32">
        <v>84</v>
      </c>
      <c r="GS62" s="33">
        <v>451.94</v>
      </c>
      <c r="GT62" s="43">
        <v>0</v>
      </c>
      <c r="GU62" s="33" t="s">
        <v>100</v>
      </c>
      <c r="GV62" s="24" t="str">
        <f t="shared" si="39"/>
        <v>A-24-80-84</v>
      </c>
      <c r="GW62" s="121">
        <v>1017.3</v>
      </c>
      <c r="GX62" s="121">
        <v>1525.95</v>
      </c>
      <c r="GY62" s="121">
        <v>2034.6</v>
      </c>
      <c r="GZ62" s="121">
        <v>2543.25</v>
      </c>
      <c r="HA62" s="121">
        <v>3051.9</v>
      </c>
      <c r="HB62" s="121">
        <v>3560.55</v>
      </c>
      <c r="HC62" s="121">
        <v>3865.74</v>
      </c>
      <c r="HD62" s="121">
        <v>4348.96</v>
      </c>
      <c r="HE62" s="121">
        <v>4832.18</v>
      </c>
      <c r="HF62" s="121">
        <v>5315.39</v>
      </c>
      <c r="HG62" s="122">
        <v>5798.61</v>
      </c>
      <c r="HH62" s="36" t="s">
        <v>265</v>
      </c>
      <c r="HI62" s="121">
        <v>6281.83</v>
      </c>
      <c r="HJ62" s="121">
        <v>6765.05</v>
      </c>
      <c r="HK62" s="121">
        <v>7248.26</v>
      </c>
      <c r="HL62" s="121">
        <v>7731.48</v>
      </c>
      <c r="HM62" s="121">
        <v>8214.7000000000007</v>
      </c>
      <c r="HN62" s="121">
        <v>8697.92</v>
      </c>
      <c r="HO62" s="121">
        <v>9181.1299999999992</v>
      </c>
      <c r="HP62" s="121">
        <v>9664.35</v>
      </c>
      <c r="HQ62" s="121">
        <v>10147.57</v>
      </c>
      <c r="HR62" s="121">
        <v>10630.79</v>
      </c>
      <c r="HS62" s="121">
        <v>11114</v>
      </c>
      <c r="HT62" s="122">
        <v>11597.22</v>
      </c>
      <c r="HU62" s="49"/>
    </row>
    <row r="63" spans="4:229">
      <c r="DY63" s="49"/>
      <c r="ER63" s="49"/>
      <c r="FW63" s="49"/>
      <c r="GP63" s="49"/>
      <c r="HU63" s="49"/>
    </row>
    <row r="64" spans="4:229">
      <c r="DY64" s="49"/>
      <c r="ER64" s="49"/>
      <c r="FW64" s="49"/>
      <c r="GP64" s="49"/>
      <c r="HU64" s="49"/>
    </row>
    <row r="65" spans="4:229" ht="13.8" thickBot="1">
      <c r="DY65" s="49"/>
      <c r="ER65" s="49"/>
      <c r="FW65" s="49"/>
      <c r="GP65" s="49"/>
      <c r="HU65" s="49"/>
    </row>
    <row r="66" spans="4:229">
      <c r="D66" s="9"/>
      <c r="E66" s="10"/>
      <c r="F66" s="10"/>
      <c r="G66" s="10"/>
      <c r="H66" s="10"/>
      <c r="I66" s="10"/>
      <c r="J66" s="11">
        <v>500</v>
      </c>
      <c r="K66" s="12">
        <v>750</v>
      </c>
      <c r="L66" s="11">
        <v>1000</v>
      </c>
      <c r="M66" s="11">
        <v>1250</v>
      </c>
      <c r="N66" s="11">
        <v>1500</v>
      </c>
      <c r="O66" s="11">
        <v>1750</v>
      </c>
      <c r="P66" s="11">
        <v>2000</v>
      </c>
      <c r="Q66" s="11">
        <v>2250</v>
      </c>
      <c r="R66" s="11">
        <v>2500</v>
      </c>
      <c r="S66" s="11">
        <v>2750</v>
      </c>
      <c r="T66" s="14">
        <v>3000</v>
      </c>
      <c r="U66" s="15" t="s">
        <v>74</v>
      </c>
      <c r="W66" s="9"/>
      <c r="X66" s="10"/>
      <c r="Y66" s="10"/>
      <c r="Z66" s="10"/>
      <c r="AA66" s="10"/>
      <c r="AB66" s="10"/>
      <c r="AC66" s="11">
        <v>500</v>
      </c>
      <c r="AD66" s="12">
        <v>750</v>
      </c>
      <c r="AE66" s="11">
        <v>1000</v>
      </c>
      <c r="AF66" s="11">
        <v>1250</v>
      </c>
      <c r="AG66" s="11">
        <v>1500</v>
      </c>
      <c r="AH66" s="11">
        <v>1750</v>
      </c>
      <c r="AI66" s="11">
        <v>2000</v>
      </c>
      <c r="AJ66" s="11">
        <v>2250</v>
      </c>
      <c r="AK66" s="11">
        <v>2500</v>
      </c>
      <c r="AL66" s="11">
        <v>2750</v>
      </c>
      <c r="AM66" s="14">
        <v>3000</v>
      </c>
      <c r="AN66" s="15" t="s">
        <v>74</v>
      </c>
      <c r="AP66" s="9"/>
      <c r="AQ66" s="10"/>
      <c r="AR66" s="10"/>
      <c r="AS66" s="10"/>
      <c r="AT66" s="10"/>
      <c r="AU66" s="10"/>
      <c r="AV66" s="11">
        <v>500</v>
      </c>
      <c r="AW66" s="12">
        <v>750</v>
      </c>
      <c r="AX66" s="11">
        <v>1000</v>
      </c>
      <c r="AY66" s="11">
        <v>1250</v>
      </c>
      <c r="AZ66" s="11">
        <v>1500</v>
      </c>
      <c r="BA66" s="11">
        <v>1750</v>
      </c>
      <c r="BB66" s="11">
        <v>2000</v>
      </c>
      <c r="BC66" s="11">
        <v>2250</v>
      </c>
      <c r="BD66" s="11">
        <v>2500</v>
      </c>
      <c r="BE66" s="11">
        <v>2750</v>
      </c>
      <c r="BF66" s="14">
        <v>3000</v>
      </c>
      <c r="BG66" s="15" t="s">
        <v>74</v>
      </c>
      <c r="BI66" s="9"/>
      <c r="BJ66" s="10"/>
      <c r="BK66" s="10"/>
      <c r="BL66" s="10"/>
      <c r="BM66" s="10"/>
      <c r="BN66" s="10"/>
      <c r="BO66" s="11">
        <v>500</v>
      </c>
      <c r="BP66" s="12">
        <v>750</v>
      </c>
      <c r="BQ66" s="11">
        <v>1000</v>
      </c>
      <c r="BR66" s="11">
        <v>1250</v>
      </c>
      <c r="BS66" s="11">
        <v>1500</v>
      </c>
      <c r="BT66" s="11">
        <v>1750</v>
      </c>
      <c r="BU66" s="11">
        <v>2000</v>
      </c>
      <c r="BV66" s="11">
        <v>2250</v>
      </c>
      <c r="BW66" s="11">
        <v>2500</v>
      </c>
      <c r="BX66" s="11">
        <v>2750</v>
      </c>
      <c r="BY66" s="14">
        <v>3000</v>
      </c>
      <c r="BZ66" s="15" t="s">
        <v>74</v>
      </c>
      <c r="CB66" s="9"/>
      <c r="CC66" s="10"/>
      <c r="CD66" s="10"/>
      <c r="CE66" s="10"/>
      <c r="CF66" s="10"/>
      <c r="CG66" s="10"/>
      <c r="CH66" s="11">
        <v>500</v>
      </c>
      <c r="CI66" s="12">
        <v>750</v>
      </c>
      <c r="CJ66" s="11">
        <v>1000</v>
      </c>
      <c r="CK66" s="11">
        <v>1250</v>
      </c>
      <c r="CL66" s="11">
        <v>1500</v>
      </c>
      <c r="CM66" s="11">
        <v>1750</v>
      </c>
      <c r="CN66" s="11">
        <v>2000</v>
      </c>
      <c r="CO66" s="11">
        <v>2250</v>
      </c>
      <c r="CP66" s="11">
        <v>2500</v>
      </c>
      <c r="CQ66" s="11">
        <v>2750</v>
      </c>
      <c r="CR66" s="14">
        <v>3000</v>
      </c>
      <c r="CS66" s="15" t="s">
        <v>74</v>
      </c>
      <c r="CT66" s="11">
        <v>3250</v>
      </c>
      <c r="CU66" s="12">
        <v>3500</v>
      </c>
      <c r="CV66" s="11">
        <v>3750</v>
      </c>
      <c r="CW66" s="11">
        <v>4000</v>
      </c>
      <c r="CX66" s="11">
        <v>4250</v>
      </c>
      <c r="CY66" s="11">
        <v>4500</v>
      </c>
      <c r="CZ66" s="11">
        <v>4750</v>
      </c>
      <c r="DA66" s="11">
        <v>5000</v>
      </c>
      <c r="DB66" s="11">
        <v>5250</v>
      </c>
      <c r="DC66" s="11">
        <v>5500</v>
      </c>
      <c r="DD66" s="11">
        <v>5750</v>
      </c>
      <c r="DE66" s="14">
        <v>6000</v>
      </c>
      <c r="DG66" s="9"/>
      <c r="DH66" s="10"/>
      <c r="DI66" s="10"/>
      <c r="DJ66" s="10"/>
      <c r="DK66" s="10"/>
      <c r="DL66" s="10"/>
      <c r="DM66" s="11">
        <v>500</v>
      </c>
      <c r="DN66" s="12">
        <v>750</v>
      </c>
      <c r="DO66" s="11">
        <v>1000</v>
      </c>
      <c r="DP66" s="11">
        <v>1250</v>
      </c>
      <c r="DQ66" s="11">
        <v>1500</v>
      </c>
      <c r="DR66" s="11">
        <v>1750</v>
      </c>
      <c r="DS66" s="11">
        <v>2000</v>
      </c>
      <c r="DT66" s="11">
        <v>2250</v>
      </c>
      <c r="DU66" s="11">
        <v>2500</v>
      </c>
      <c r="DV66" s="11">
        <v>2750</v>
      </c>
      <c r="DW66" s="14">
        <v>3000</v>
      </c>
      <c r="DX66" s="15" t="s">
        <v>74</v>
      </c>
      <c r="DY66" s="49"/>
      <c r="DZ66" s="9"/>
      <c r="EA66" s="10"/>
      <c r="EB66" s="10"/>
      <c r="EC66" s="10"/>
      <c r="ED66" s="10"/>
      <c r="EE66" s="10"/>
      <c r="EF66" s="11">
        <v>500</v>
      </c>
      <c r="EG66" s="12">
        <v>750</v>
      </c>
      <c r="EH66" s="11">
        <v>1000</v>
      </c>
      <c r="EI66" s="11">
        <v>1250</v>
      </c>
      <c r="EJ66" s="11">
        <v>1500</v>
      </c>
      <c r="EK66" s="11">
        <v>1750</v>
      </c>
      <c r="EL66" s="11">
        <v>2000</v>
      </c>
      <c r="EM66" s="11">
        <v>2250</v>
      </c>
      <c r="EN66" s="11">
        <v>2500</v>
      </c>
      <c r="EO66" s="11">
        <v>2750</v>
      </c>
      <c r="EP66" s="14">
        <v>3000</v>
      </c>
      <c r="EQ66" s="15" t="s">
        <v>74</v>
      </c>
      <c r="ER66" s="49"/>
      <c r="ES66" s="9"/>
      <c r="ET66" s="10"/>
      <c r="EU66" s="10"/>
      <c r="EV66" s="10"/>
      <c r="EW66" s="10"/>
      <c r="EX66" s="10"/>
      <c r="EY66" s="11">
        <v>500</v>
      </c>
      <c r="EZ66" s="12">
        <v>750</v>
      </c>
      <c r="FA66" s="11">
        <v>1000</v>
      </c>
      <c r="FB66" s="11">
        <v>1250</v>
      </c>
      <c r="FC66" s="11">
        <v>1500</v>
      </c>
      <c r="FD66" s="11">
        <v>1750</v>
      </c>
      <c r="FE66" s="11">
        <v>2000</v>
      </c>
      <c r="FF66" s="11">
        <v>2250</v>
      </c>
      <c r="FG66" s="11">
        <v>2500</v>
      </c>
      <c r="FH66" s="11">
        <v>2750</v>
      </c>
      <c r="FI66" s="14">
        <v>3000</v>
      </c>
      <c r="FJ66" s="15" t="s">
        <v>74</v>
      </c>
      <c r="FK66" s="11">
        <v>3250</v>
      </c>
      <c r="FL66" s="12">
        <v>3500</v>
      </c>
      <c r="FM66" s="11">
        <v>3750</v>
      </c>
      <c r="FN66" s="11">
        <v>4000</v>
      </c>
      <c r="FO66" s="11">
        <v>4250</v>
      </c>
      <c r="FP66" s="11">
        <v>4500</v>
      </c>
      <c r="FQ66" s="11">
        <v>4750</v>
      </c>
      <c r="FR66" s="11">
        <v>5000</v>
      </c>
      <c r="FS66" s="11">
        <v>5250</v>
      </c>
      <c r="FT66" s="11">
        <v>5500</v>
      </c>
      <c r="FU66" s="11">
        <v>5750</v>
      </c>
      <c r="FV66" s="14">
        <v>6000</v>
      </c>
      <c r="FW66" s="49"/>
      <c r="FX66" s="9"/>
      <c r="FY66" s="10"/>
      <c r="FZ66" s="10"/>
      <c r="GA66" s="10"/>
      <c r="GB66" s="10"/>
      <c r="GC66" s="10"/>
      <c r="GD66" s="11">
        <v>500</v>
      </c>
      <c r="GE66" s="12">
        <v>750</v>
      </c>
      <c r="GF66" s="11">
        <v>1000</v>
      </c>
      <c r="GG66" s="11">
        <v>1250</v>
      </c>
      <c r="GH66" s="11">
        <v>1500</v>
      </c>
      <c r="GI66" s="11">
        <v>1750</v>
      </c>
      <c r="GJ66" s="11">
        <v>2000</v>
      </c>
      <c r="GK66" s="11">
        <v>2250</v>
      </c>
      <c r="GL66" s="11">
        <v>2500</v>
      </c>
      <c r="GM66" s="11">
        <v>2750</v>
      </c>
      <c r="GN66" s="14">
        <v>3000</v>
      </c>
      <c r="GO66" s="15" t="s">
        <v>74</v>
      </c>
      <c r="GP66" s="49"/>
      <c r="GQ66" s="9"/>
      <c r="GR66" s="10"/>
      <c r="GS66" s="10"/>
      <c r="GT66" s="10"/>
      <c r="GU66" s="10"/>
      <c r="GV66" s="10"/>
      <c r="GW66" s="11">
        <v>500</v>
      </c>
      <c r="GX66" s="12">
        <v>750</v>
      </c>
      <c r="GY66" s="11">
        <v>1000</v>
      </c>
      <c r="GZ66" s="11">
        <v>1250</v>
      </c>
      <c r="HA66" s="11">
        <v>1500</v>
      </c>
      <c r="HB66" s="11">
        <v>1750</v>
      </c>
      <c r="HC66" s="11">
        <v>2000</v>
      </c>
      <c r="HD66" s="11">
        <v>2250</v>
      </c>
      <c r="HE66" s="11">
        <v>2500</v>
      </c>
      <c r="HF66" s="11">
        <v>2750</v>
      </c>
      <c r="HG66" s="14">
        <v>3000</v>
      </c>
      <c r="HH66" s="15" t="s">
        <v>74</v>
      </c>
      <c r="HI66" s="11">
        <v>3250</v>
      </c>
      <c r="HJ66" s="12">
        <v>3500</v>
      </c>
      <c r="HK66" s="11">
        <v>3750</v>
      </c>
      <c r="HL66" s="11">
        <v>4000</v>
      </c>
      <c r="HM66" s="11">
        <v>4250</v>
      </c>
      <c r="HN66" s="11">
        <v>4500</v>
      </c>
      <c r="HO66" s="11">
        <v>4750</v>
      </c>
      <c r="HP66" s="11">
        <v>5000</v>
      </c>
      <c r="HQ66" s="11">
        <v>5250</v>
      </c>
      <c r="HR66" s="11">
        <v>5500</v>
      </c>
      <c r="HS66" s="11">
        <v>5750</v>
      </c>
      <c r="HT66" s="14">
        <v>6000</v>
      </c>
      <c r="HU66" s="49"/>
    </row>
    <row r="67" spans="4:229">
      <c r="D67" s="16"/>
      <c r="E67" s="17"/>
      <c r="F67" s="17"/>
      <c r="G67" s="17"/>
      <c r="H67" s="17"/>
      <c r="I67" s="70" t="s">
        <v>144</v>
      </c>
      <c r="J67" s="18">
        <v>2</v>
      </c>
      <c r="K67" s="19">
        <v>3</v>
      </c>
      <c r="L67" s="18">
        <v>4</v>
      </c>
      <c r="M67" s="18">
        <v>5</v>
      </c>
      <c r="N67" s="18">
        <v>6</v>
      </c>
      <c r="O67" s="18">
        <v>7</v>
      </c>
      <c r="P67" s="18">
        <v>8</v>
      </c>
      <c r="Q67" s="18">
        <v>9</v>
      </c>
      <c r="R67" s="18">
        <v>10</v>
      </c>
      <c r="S67" s="18">
        <v>11</v>
      </c>
      <c r="T67" s="20">
        <v>12</v>
      </c>
      <c r="U67" s="21"/>
      <c r="W67" s="16"/>
      <c r="X67" s="17"/>
      <c r="Y67" s="17"/>
      <c r="Z67" s="17"/>
      <c r="AA67" s="17"/>
      <c r="AB67" s="70" t="s">
        <v>144</v>
      </c>
      <c r="AC67" s="18">
        <v>2</v>
      </c>
      <c r="AD67" s="19">
        <v>3</v>
      </c>
      <c r="AE67" s="18">
        <v>4</v>
      </c>
      <c r="AF67" s="18">
        <v>5</v>
      </c>
      <c r="AG67" s="18">
        <v>6</v>
      </c>
      <c r="AH67" s="18">
        <v>7</v>
      </c>
      <c r="AI67" s="18">
        <v>8</v>
      </c>
      <c r="AJ67" s="18">
        <v>9</v>
      </c>
      <c r="AK67" s="18">
        <v>10</v>
      </c>
      <c r="AL67" s="18">
        <v>11</v>
      </c>
      <c r="AM67" s="20">
        <v>12</v>
      </c>
      <c r="AN67" s="21"/>
      <c r="AP67" s="16"/>
      <c r="AQ67" s="17"/>
      <c r="AR67" s="17"/>
      <c r="AS67" s="17"/>
      <c r="AT67" s="17"/>
      <c r="AU67" s="70" t="s">
        <v>144</v>
      </c>
      <c r="AV67" s="18">
        <v>2</v>
      </c>
      <c r="AW67" s="19">
        <v>3</v>
      </c>
      <c r="AX67" s="18">
        <v>4</v>
      </c>
      <c r="AY67" s="18">
        <v>5</v>
      </c>
      <c r="AZ67" s="18">
        <v>6</v>
      </c>
      <c r="BA67" s="18">
        <v>7</v>
      </c>
      <c r="BB67" s="18">
        <v>8</v>
      </c>
      <c r="BC67" s="18">
        <v>9</v>
      </c>
      <c r="BD67" s="18">
        <v>10</v>
      </c>
      <c r="BE67" s="18">
        <v>11</v>
      </c>
      <c r="BF67" s="20">
        <v>12</v>
      </c>
      <c r="BG67" s="21"/>
      <c r="BI67" s="16"/>
      <c r="BJ67" s="17"/>
      <c r="BK67" s="17"/>
      <c r="BL67" s="17"/>
      <c r="BM67" s="17"/>
      <c r="BN67" s="70" t="s">
        <v>144</v>
      </c>
      <c r="BO67" s="18">
        <v>2</v>
      </c>
      <c r="BP67" s="19">
        <v>3</v>
      </c>
      <c r="BQ67" s="18">
        <v>4</v>
      </c>
      <c r="BR67" s="18">
        <v>5</v>
      </c>
      <c r="BS67" s="18">
        <v>6</v>
      </c>
      <c r="BT67" s="18">
        <v>7</v>
      </c>
      <c r="BU67" s="18">
        <v>8</v>
      </c>
      <c r="BV67" s="18">
        <v>9</v>
      </c>
      <c r="BW67" s="18">
        <v>10</v>
      </c>
      <c r="BX67" s="18">
        <v>11</v>
      </c>
      <c r="BY67" s="20">
        <v>12</v>
      </c>
      <c r="BZ67" s="21"/>
      <c r="CB67" s="16"/>
      <c r="CC67" s="17"/>
      <c r="CD67" s="17"/>
      <c r="CE67" s="17"/>
      <c r="CF67" s="17"/>
      <c r="CG67" s="70" t="s">
        <v>144</v>
      </c>
      <c r="CH67" s="18">
        <v>2</v>
      </c>
      <c r="CI67" s="19">
        <v>3</v>
      </c>
      <c r="CJ67" s="18">
        <v>4</v>
      </c>
      <c r="CK67" s="18">
        <v>5</v>
      </c>
      <c r="CL67" s="18">
        <v>6</v>
      </c>
      <c r="CM67" s="18">
        <v>7</v>
      </c>
      <c r="CN67" s="18">
        <v>8</v>
      </c>
      <c r="CO67" s="18">
        <v>9</v>
      </c>
      <c r="CP67" s="18">
        <v>10</v>
      </c>
      <c r="CQ67" s="18">
        <v>11</v>
      </c>
      <c r="CR67" s="20">
        <v>12</v>
      </c>
      <c r="CS67" s="21"/>
      <c r="CT67" s="18">
        <v>13</v>
      </c>
      <c r="CU67" s="19">
        <v>14</v>
      </c>
      <c r="CV67" s="18">
        <v>15</v>
      </c>
      <c r="CW67" s="18">
        <v>16</v>
      </c>
      <c r="CX67" s="18">
        <v>17</v>
      </c>
      <c r="CY67" s="18">
        <v>18</v>
      </c>
      <c r="CZ67" s="18">
        <v>19</v>
      </c>
      <c r="DA67" s="18">
        <v>20</v>
      </c>
      <c r="DB67" s="18">
        <v>21</v>
      </c>
      <c r="DC67" s="18">
        <v>22</v>
      </c>
      <c r="DD67" s="18">
        <v>23</v>
      </c>
      <c r="DE67" s="20">
        <v>24</v>
      </c>
      <c r="DG67" s="16"/>
      <c r="DH67" s="17"/>
      <c r="DI67" s="17"/>
      <c r="DJ67" s="17"/>
      <c r="DK67" s="17"/>
      <c r="DL67" s="70" t="s">
        <v>144</v>
      </c>
      <c r="DM67" s="18">
        <v>2</v>
      </c>
      <c r="DN67" s="19">
        <v>3</v>
      </c>
      <c r="DO67" s="18">
        <v>4</v>
      </c>
      <c r="DP67" s="18">
        <v>5</v>
      </c>
      <c r="DQ67" s="18">
        <v>6</v>
      </c>
      <c r="DR67" s="18">
        <v>7</v>
      </c>
      <c r="DS67" s="18">
        <v>8</v>
      </c>
      <c r="DT67" s="18">
        <v>9</v>
      </c>
      <c r="DU67" s="18">
        <v>10</v>
      </c>
      <c r="DV67" s="18">
        <v>11</v>
      </c>
      <c r="DW67" s="20">
        <v>12</v>
      </c>
      <c r="DX67" s="21"/>
      <c r="DY67" s="49"/>
      <c r="DZ67" s="16"/>
      <c r="EA67" s="17"/>
      <c r="EB67" s="17"/>
      <c r="EC67" s="17"/>
      <c r="ED67" s="17"/>
      <c r="EE67" s="70" t="s">
        <v>144</v>
      </c>
      <c r="EF67" s="18">
        <v>2</v>
      </c>
      <c r="EG67" s="19">
        <v>3</v>
      </c>
      <c r="EH67" s="18">
        <v>4</v>
      </c>
      <c r="EI67" s="18">
        <v>5</v>
      </c>
      <c r="EJ67" s="18">
        <v>6</v>
      </c>
      <c r="EK67" s="18">
        <v>7</v>
      </c>
      <c r="EL67" s="18">
        <v>8</v>
      </c>
      <c r="EM67" s="18">
        <v>9</v>
      </c>
      <c r="EN67" s="18">
        <v>10</v>
      </c>
      <c r="EO67" s="18">
        <v>11</v>
      </c>
      <c r="EP67" s="20">
        <v>12</v>
      </c>
      <c r="EQ67" s="21"/>
      <c r="ER67" s="49"/>
      <c r="ES67" s="16"/>
      <c r="ET67" s="17"/>
      <c r="EU67" s="17"/>
      <c r="EV67" s="17"/>
      <c r="EW67" s="17"/>
      <c r="EX67" s="70" t="s">
        <v>144</v>
      </c>
      <c r="EY67" s="18">
        <v>2</v>
      </c>
      <c r="EZ67" s="19">
        <v>3</v>
      </c>
      <c r="FA67" s="18">
        <v>4</v>
      </c>
      <c r="FB67" s="18">
        <v>5</v>
      </c>
      <c r="FC67" s="18">
        <v>6</v>
      </c>
      <c r="FD67" s="18">
        <v>7</v>
      </c>
      <c r="FE67" s="18">
        <v>8</v>
      </c>
      <c r="FF67" s="18">
        <v>9</v>
      </c>
      <c r="FG67" s="18">
        <v>10</v>
      </c>
      <c r="FH67" s="18">
        <v>11</v>
      </c>
      <c r="FI67" s="20">
        <v>12</v>
      </c>
      <c r="FJ67" s="21"/>
      <c r="FK67" s="18">
        <v>13</v>
      </c>
      <c r="FL67" s="19">
        <v>14</v>
      </c>
      <c r="FM67" s="18">
        <v>15</v>
      </c>
      <c r="FN67" s="18">
        <v>16</v>
      </c>
      <c r="FO67" s="18">
        <v>17</v>
      </c>
      <c r="FP67" s="18">
        <v>18</v>
      </c>
      <c r="FQ67" s="18">
        <v>19</v>
      </c>
      <c r="FR67" s="18">
        <v>20</v>
      </c>
      <c r="FS67" s="18">
        <v>21</v>
      </c>
      <c r="FT67" s="18">
        <v>22</v>
      </c>
      <c r="FU67" s="18">
        <v>23</v>
      </c>
      <c r="FV67" s="20">
        <v>24</v>
      </c>
      <c r="FW67" s="49"/>
      <c r="FX67" s="16"/>
      <c r="FY67" s="17"/>
      <c r="FZ67" s="17"/>
      <c r="GA67" s="17"/>
      <c r="GB67" s="17"/>
      <c r="GC67" s="70" t="s">
        <v>144</v>
      </c>
      <c r="GD67" s="18">
        <v>2</v>
      </c>
      <c r="GE67" s="19">
        <v>3</v>
      </c>
      <c r="GF67" s="18">
        <v>4</v>
      </c>
      <c r="GG67" s="18">
        <v>5</v>
      </c>
      <c r="GH67" s="18">
        <v>6</v>
      </c>
      <c r="GI67" s="18">
        <v>7</v>
      </c>
      <c r="GJ67" s="18">
        <v>8</v>
      </c>
      <c r="GK67" s="18">
        <v>9</v>
      </c>
      <c r="GL67" s="18">
        <v>10</v>
      </c>
      <c r="GM67" s="18">
        <v>11</v>
      </c>
      <c r="GN67" s="20">
        <v>12</v>
      </c>
      <c r="GO67" s="21"/>
      <c r="GP67" s="49"/>
      <c r="GQ67" s="16"/>
      <c r="GR67" s="17"/>
      <c r="GS67" s="17"/>
      <c r="GT67" s="17"/>
      <c r="GU67" s="17"/>
      <c r="GV67" s="70" t="s">
        <v>144</v>
      </c>
      <c r="GW67" s="18">
        <v>2</v>
      </c>
      <c r="GX67" s="19">
        <v>3</v>
      </c>
      <c r="GY67" s="18">
        <v>4</v>
      </c>
      <c r="GZ67" s="18">
        <v>5</v>
      </c>
      <c r="HA67" s="18">
        <v>6</v>
      </c>
      <c r="HB67" s="18">
        <v>7</v>
      </c>
      <c r="HC67" s="18">
        <v>8</v>
      </c>
      <c r="HD67" s="18">
        <v>9</v>
      </c>
      <c r="HE67" s="18">
        <v>10</v>
      </c>
      <c r="HF67" s="18">
        <v>11</v>
      </c>
      <c r="HG67" s="20">
        <v>12</v>
      </c>
      <c r="HH67" s="21"/>
      <c r="HI67" s="18">
        <v>13</v>
      </c>
      <c r="HJ67" s="19">
        <v>14</v>
      </c>
      <c r="HK67" s="18">
        <v>15</v>
      </c>
      <c r="HL67" s="18">
        <v>16</v>
      </c>
      <c r="HM67" s="18">
        <v>17</v>
      </c>
      <c r="HN67" s="18">
        <v>18</v>
      </c>
      <c r="HO67" s="18">
        <v>19</v>
      </c>
      <c r="HP67" s="18">
        <v>20</v>
      </c>
      <c r="HQ67" s="18">
        <v>21</v>
      </c>
      <c r="HR67" s="18">
        <v>22</v>
      </c>
      <c r="HS67" s="18">
        <v>23</v>
      </c>
      <c r="HT67" s="20">
        <v>24</v>
      </c>
      <c r="HU67" s="49"/>
    </row>
    <row r="68" spans="4:229">
      <c r="D68" s="254" t="s">
        <v>85</v>
      </c>
      <c r="E68" s="255"/>
      <c r="F68" s="24">
        <v>2.78</v>
      </c>
      <c r="G68" s="24">
        <v>0.09</v>
      </c>
      <c r="H68" s="24" t="s">
        <v>110</v>
      </c>
      <c r="I68" s="24" t="str">
        <f>CONCATENATE(I$67,"-",H68)</f>
        <v>B-6-D</v>
      </c>
      <c r="J68" s="25">
        <v>5.74</v>
      </c>
      <c r="K68" s="252" t="s">
        <v>84</v>
      </c>
      <c r="L68" s="252"/>
      <c r="M68" s="252"/>
      <c r="N68" s="252"/>
      <c r="O68" s="252"/>
      <c r="P68" s="252"/>
      <c r="Q68" s="252"/>
      <c r="R68" s="252"/>
      <c r="S68" s="252"/>
      <c r="T68" s="253"/>
      <c r="U68" s="27">
        <v>1.1000000000000001</v>
      </c>
      <c r="W68" s="254" t="s">
        <v>85</v>
      </c>
      <c r="X68" s="255"/>
      <c r="Y68" s="24">
        <v>2.5099999999999998</v>
      </c>
      <c r="Z68" s="24">
        <v>0.08</v>
      </c>
      <c r="AA68" s="24" t="s">
        <v>110</v>
      </c>
      <c r="AB68" s="24" t="str">
        <f>CONCATENATE(AB$67,"-",AA68)</f>
        <v>B-6-D</v>
      </c>
      <c r="AC68" s="56">
        <v>5.18</v>
      </c>
      <c r="AD68" s="252" t="s">
        <v>84</v>
      </c>
      <c r="AE68" s="252"/>
      <c r="AF68" s="252"/>
      <c r="AG68" s="252"/>
      <c r="AH68" s="252"/>
      <c r="AI68" s="252"/>
      <c r="AJ68" s="252"/>
      <c r="AK68" s="252"/>
      <c r="AL68" s="252"/>
      <c r="AM68" s="253"/>
      <c r="AN68" s="27">
        <v>1.1000000000000001</v>
      </c>
      <c r="AP68" s="254" t="s">
        <v>85</v>
      </c>
      <c r="AQ68" s="255"/>
      <c r="AR68" s="24">
        <v>2.2999999999999998</v>
      </c>
      <c r="AS68" s="24">
        <v>7.0000000000000007E-2</v>
      </c>
      <c r="AT68" s="24" t="s">
        <v>110</v>
      </c>
      <c r="AU68" s="24" t="str">
        <f>CONCATENATE(AU$67,"-",AT68)</f>
        <v>B-6-D</v>
      </c>
      <c r="AV68" s="56">
        <v>4.74</v>
      </c>
      <c r="AW68" s="252" t="s">
        <v>84</v>
      </c>
      <c r="AX68" s="252"/>
      <c r="AY68" s="252"/>
      <c r="AZ68" s="252"/>
      <c r="BA68" s="252"/>
      <c r="BB68" s="252"/>
      <c r="BC68" s="252"/>
      <c r="BD68" s="252"/>
      <c r="BE68" s="252"/>
      <c r="BF68" s="253"/>
      <c r="BG68" s="27">
        <v>1.1000000000000001</v>
      </c>
      <c r="BI68" s="254" t="s">
        <v>85</v>
      </c>
      <c r="BJ68" s="255"/>
      <c r="BK68" s="24">
        <v>2.11</v>
      </c>
      <c r="BL68" s="24">
        <v>7.0000000000000007E-2</v>
      </c>
      <c r="BM68" s="24" t="s">
        <v>110</v>
      </c>
      <c r="BN68" s="24" t="str">
        <f>CONCATENATE(BN$67,"-",BM68)</f>
        <v>B-6-D</v>
      </c>
      <c r="BO68" s="25">
        <v>4.3600000000000003</v>
      </c>
      <c r="BP68" s="252" t="s">
        <v>84</v>
      </c>
      <c r="BQ68" s="252"/>
      <c r="BR68" s="252"/>
      <c r="BS68" s="252"/>
      <c r="BT68" s="252"/>
      <c r="BU68" s="252"/>
      <c r="BV68" s="252"/>
      <c r="BW68" s="252"/>
      <c r="BX68" s="252"/>
      <c r="BY68" s="253"/>
      <c r="BZ68" s="27">
        <v>1.1000000000000001</v>
      </c>
      <c r="CB68" s="254" t="s">
        <v>85</v>
      </c>
      <c r="CC68" s="255"/>
      <c r="CD68" s="24">
        <v>2.2999999999999998</v>
      </c>
      <c r="CE68" s="24">
        <v>0</v>
      </c>
      <c r="CF68" s="24" t="s">
        <v>110</v>
      </c>
      <c r="CG68" s="24" t="str">
        <f>CONCATENATE(CG$67,"-",CF68)</f>
        <v>B-6-D</v>
      </c>
      <c r="CH68" s="25">
        <v>4.5999999999999996</v>
      </c>
      <c r="CI68" s="252" t="s">
        <v>84</v>
      </c>
      <c r="CJ68" s="252"/>
      <c r="CK68" s="252"/>
      <c r="CL68" s="252"/>
      <c r="CM68" s="252"/>
      <c r="CN68" s="252"/>
      <c r="CO68" s="252"/>
      <c r="CP68" s="252"/>
      <c r="CQ68" s="252"/>
      <c r="CR68" s="253"/>
      <c r="CS68" s="27">
        <v>1.1000000000000001</v>
      </c>
      <c r="CT68" s="25"/>
      <c r="CU68" s="252" t="s">
        <v>84</v>
      </c>
      <c r="CV68" s="252"/>
      <c r="CW68" s="252"/>
      <c r="CX68" s="252"/>
      <c r="CY68" s="252"/>
      <c r="CZ68" s="252"/>
      <c r="DA68" s="252"/>
      <c r="DB68" s="252"/>
      <c r="DC68" s="252"/>
      <c r="DD68" s="252"/>
      <c r="DE68" s="58"/>
      <c r="DG68" s="254" t="s">
        <v>85</v>
      </c>
      <c r="DH68" s="255"/>
      <c r="DI68" s="24">
        <v>2.54</v>
      </c>
      <c r="DJ68" s="24">
        <v>0.08</v>
      </c>
      <c r="DK68" s="24" t="s">
        <v>110</v>
      </c>
      <c r="DL68" s="24" t="str">
        <f>CONCATENATE(DL$67,"-",DK68)</f>
        <v>B-6-D</v>
      </c>
      <c r="DM68" s="56">
        <v>5.24</v>
      </c>
      <c r="DN68" s="252" t="s">
        <v>84</v>
      </c>
      <c r="DO68" s="252"/>
      <c r="DP68" s="252"/>
      <c r="DQ68" s="252"/>
      <c r="DR68" s="252"/>
      <c r="DS68" s="252"/>
      <c r="DT68" s="252"/>
      <c r="DU68" s="252"/>
      <c r="DV68" s="252"/>
      <c r="DW68" s="253"/>
      <c r="DX68" s="27">
        <v>1.1000000000000001</v>
      </c>
      <c r="DY68" s="49"/>
      <c r="DZ68" s="254" t="s">
        <v>85</v>
      </c>
      <c r="EA68" s="255"/>
      <c r="EB68" s="24">
        <v>2.54</v>
      </c>
      <c r="EC68" s="24">
        <v>0.08</v>
      </c>
      <c r="ED68" s="24" t="s">
        <v>110</v>
      </c>
      <c r="EE68" s="24" t="str">
        <f>CONCATENATE(EE$67,"-",ED68)</f>
        <v>B-6-D</v>
      </c>
      <c r="EF68" s="56">
        <v>4.4400000000000004</v>
      </c>
      <c r="EG68" s="252" t="s">
        <v>84</v>
      </c>
      <c r="EH68" s="252"/>
      <c r="EI68" s="252"/>
      <c r="EJ68" s="252"/>
      <c r="EK68" s="252"/>
      <c r="EL68" s="252"/>
      <c r="EM68" s="252"/>
      <c r="EN68" s="252"/>
      <c r="EO68" s="252"/>
      <c r="EP68" s="253"/>
      <c r="EQ68" s="27">
        <v>1.1000000000000001</v>
      </c>
      <c r="ER68" s="49"/>
      <c r="ES68" s="254" t="s">
        <v>85</v>
      </c>
      <c r="ET68" s="255"/>
      <c r="EU68" s="24">
        <v>2.2999999999999998</v>
      </c>
      <c r="EV68" s="24">
        <v>0</v>
      </c>
      <c r="EW68" s="24" t="s">
        <v>110</v>
      </c>
      <c r="EX68" s="24" t="str">
        <f>CONCATENATE(EX$67,"-",EW68)</f>
        <v>B-6-D</v>
      </c>
      <c r="EY68" s="25">
        <v>5.56</v>
      </c>
      <c r="EZ68" s="252" t="s">
        <v>84</v>
      </c>
      <c r="FA68" s="252"/>
      <c r="FB68" s="252"/>
      <c r="FC68" s="252"/>
      <c r="FD68" s="252"/>
      <c r="FE68" s="252"/>
      <c r="FF68" s="252"/>
      <c r="FG68" s="252"/>
      <c r="FH68" s="252"/>
      <c r="FI68" s="253"/>
      <c r="FJ68" s="27">
        <v>1.1000000000000001</v>
      </c>
      <c r="FK68" s="25"/>
      <c r="FL68" s="252" t="s">
        <v>84</v>
      </c>
      <c r="FM68" s="252"/>
      <c r="FN68" s="252"/>
      <c r="FO68" s="252"/>
      <c r="FP68" s="252"/>
      <c r="FQ68" s="252"/>
      <c r="FR68" s="252"/>
      <c r="FS68" s="252"/>
      <c r="FT68" s="252"/>
      <c r="FU68" s="252"/>
      <c r="FV68" s="58"/>
      <c r="FW68" s="49"/>
      <c r="FX68" s="254" t="s">
        <v>85</v>
      </c>
      <c r="FY68" s="255"/>
      <c r="FZ68" s="24">
        <v>2.54</v>
      </c>
      <c r="GA68" s="24">
        <v>0.08</v>
      </c>
      <c r="GB68" s="24" t="s">
        <v>110</v>
      </c>
      <c r="GC68" s="24" t="str">
        <f>CONCATENATE(GC$67,"-",GB68)</f>
        <v>B-6-D</v>
      </c>
      <c r="GD68" s="25">
        <v>99999</v>
      </c>
      <c r="GE68" s="252" t="s">
        <v>84</v>
      </c>
      <c r="GF68" s="252"/>
      <c r="GG68" s="252"/>
      <c r="GH68" s="252"/>
      <c r="GI68" s="252"/>
      <c r="GJ68" s="252"/>
      <c r="GK68" s="252"/>
      <c r="GL68" s="252"/>
      <c r="GM68" s="252"/>
      <c r="GN68" s="253"/>
      <c r="GO68" s="27">
        <v>100</v>
      </c>
      <c r="GP68" s="49"/>
      <c r="GQ68" s="254" t="s">
        <v>85</v>
      </c>
      <c r="GR68" s="255"/>
      <c r="GS68" s="24">
        <v>2.2999999999999998</v>
      </c>
      <c r="GT68" s="24">
        <v>0</v>
      </c>
      <c r="GU68" s="24" t="s">
        <v>110</v>
      </c>
      <c r="GV68" s="24" t="str">
        <f>CONCATENATE(GV$67,"-",GU68)</f>
        <v>B-6-D</v>
      </c>
      <c r="GW68" s="25">
        <v>5.14</v>
      </c>
      <c r="GX68" s="252" t="s">
        <v>84</v>
      </c>
      <c r="GY68" s="252"/>
      <c r="GZ68" s="252"/>
      <c r="HA68" s="252"/>
      <c r="HB68" s="252"/>
      <c r="HC68" s="252"/>
      <c r="HD68" s="252"/>
      <c r="HE68" s="252"/>
      <c r="HF68" s="252"/>
      <c r="HG68" s="253"/>
      <c r="HH68" s="27">
        <v>100</v>
      </c>
      <c r="HI68" s="25"/>
      <c r="HJ68" s="252" t="s">
        <v>84</v>
      </c>
      <c r="HK68" s="252"/>
      <c r="HL68" s="252"/>
      <c r="HM68" s="252"/>
      <c r="HN68" s="252"/>
      <c r="HO68" s="252"/>
      <c r="HP68" s="252"/>
      <c r="HQ68" s="252"/>
      <c r="HR68" s="252"/>
      <c r="HS68" s="252"/>
      <c r="HT68" s="58"/>
      <c r="HU68" s="49"/>
    </row>
    <row r="69" spans="4:229" ht="14.4">
      <c r="D69" s="22">
        <v>18</v>
      </c>
      <c r="E69" s="23">
        <v>29</v>
      </c>
      <c r="F69" s="24">
        <v>6.11</v>
      </c>
      <c r="G69" s="24">
        <v>0.09</v>
      </c>
      <c r="H69" s="24" t="s">
        <v>91</v>
      </c>
      <c r="I69" s="24" t="str">
        <f t="shared" ref="I69:I78" si="40">CONCATENATE(I$67,"-",H69)</f>
        <v>B-6-18-29</v>
      </c>
      <c r="J69" s="25">
        <v>12.4</v>
      </c>
      <c r="K69" s="25">
        <v>18.600000000000001</v>
      </c>
      <c r="L69" s="25">
        <v>24.8</v>
      </c>
      <c r="M69" s="25">
        <v>31</v>
      </c>
      <c r="N69" s="25">
        <v>37.200000000000003</v>
      </c>
      <c r="O69" s="25">
        <v>43.4</v>
      </c>
      <c r="P69" s="25">
        <v>47.12</v>
      </c>
      <c r="Q69" s="25">
        <v>53.01</v>
      </c>
      <c r="R69" s="25">
        <v>58.9</v>
      </c>
      <c r="S69" s="25">
        <v>64.790000000000006</v>
      </c>
      <c r="T69" s="28">
        <v>70.680000000000007</v>
      </c>
      <c r="U69" s="29">
        <v>1.1000000000000001</v>
      </c>
      <c r="W69" s="22">
        <v>18</v>
      </c>
      <c r="X69" s="23">
        <v>29</v>
      </c>
      <c r="Y69" s="24">
        <v>5.55</v>
      </c>
      <c r="Z69" s="24">
        <v>0.08</v>
      </c>
      <c r="AA69" s="24" t="s">
        <v>91</v>
      </c>
      <c r="AB69" s="24" t="str">
        <f t="shared" ref="AB69:AB78" si="41">CONCATENATE(AB$67,"-",AA69)</f>
        <v>B-6-18-29</v>
      </c>
      <c r="AC69" s="25">
        <v>11.26</v>
      </c>
      <c r="AD69" s="25">
        <v>16.89</v>
      </c>
      <c r="AE69" s="25">
        <v>22.52</v>
      </c>
      <c r="AF69" s="25">
        <v>28.15</v>
      </c>
      <c r="AG69" s="25">
        <v>33.78</v>
      </c>
      <c r="AH69" s="25">
        <v>39.409999999999997</v>
      </c>
      <c r="AI69" s="25">
        <v>42.8</v>
      </c>
      <c r="AJ69" s="25">
        <v>48.15</v>
      </c>
      <c r="AK69" s="25">
        <v>53.5</v>
      </c>
      <c r="AL69" s="25">
        <v>58.85</v>
      </c>
      <c r="AM69" s="28">
        <v>64.2</v>
      </c>
      <c r="AN69" s="29">
        <v>1.1000000000000001</v>
      </c>
      <c r="AP69" s="22">
        <v>18</v>
      </c>
      <c r="AQ69" s="23">
        <v>29</v>
      </c>
      <c r="AR69" s="24">
        <v>5</v>
      </c>
      <c r="AS69" s="24">
        <v>7.0000000000000007E-2</v>
      </c>
      <c r="AT69" s="24" t="s">
        <v>91</v>
      </c>
      <c r="AU69" s="24" t="str">
        <f t="shared" ref="AU69:AU78" si="42">CONCATENATE(AU$67,"-",AT69)</f>
        <v>B-6-18-29</v>
      </c>
      <c r="AV69" s="25">
        <v>10.14</v>
      </c>
      <c r="AW69" s="25">
        <v>15.21</v>
      </c>
      <c r="AX69" s="25">
        <v>20.28</v>
      </c>
      <c r="AY69" s="25">
        <v>25.35</v>
      </c>
      <c r="AZ69" s="25">
        <v>30.42</v>
      </c>
      <c r="BA69" s="25">
        <v>35.49</v>
      </c>
      <c r="BB69" s="25">
        <v>38.56</v>
      </c>
      <c r="BC69" s="25">
        <v>43.38</v>
      </c>
      <c r="BD69" s="25">
        <v>48.2</v>
      </c>
      <c r="BE69" s="25">
        <v>53.02</v>
      </c>
      <c r="BF69" s="28">
        <v>57.84</v>
      </c>
      <c r="BG69" s="29">
        <v>1.1000000000000001</v>
      </c>
      <c r="BI69" s="22">
        <v>18</v>
      </c>
      <c r="BJ69" s="23">
        <v>29</v>
      </c>
      <c r="BK69" s="24">
        <v>5</v>
      </c>
      <c r="BL69" s="24">
        <v>7.0000000000000007E-2</v>
      </c>
      <c r="BM69" s="24" t="s">
        <v>91</v>
      </c>
      <c r="BN69" s="24" t="str">
        <f t="shared" ref="BN69:BN78" si="43">CONCATENATE(BN$67,"-",BM69)</f>
        <v>B-6-18-29</v>
      </c>
      <c r="BO69" s="25">
        <v>10.14</v>
      </c>
      <c r="BP69" s="25">
        <v>15.21</v>
      </c>
      <c r="BQ69" s="25">
        <v>20.28</v>
      </c>
      <c r="BR69" s="25">
        <v>25.35</v>
      </c>
      <c r="BS69" s="25">
        <v>30.42</v>
      </c>
      <c r="BT69" s="25">
        <v>35.49</v>
      </c>
      <c r="BU69" s="25">
        <v>38.56</v>
      </c>
      <c r="BV69" s="25">
        <v>43.38</v>
      </c>
      <c r="BW69" s="25">
        <v>48.2</v>
      </c>
      <c r="BX69" s="25">
        <v>53.02</v>
      </c>
      <c r="BY69" s="28">
        <v>57.84</v>
      </c>
      <c r="BZ69" s="29">
        <v>1.1000000000000001</v>
      </c>
      <c r="CB69" s="22">
        <v>18</v>
      </c>
      <c r="CC69" s="23">
        <v>29</v>
      </c>
      <c r="CD69" s="24">
        <v>5</v>
      </c>
      <c r="CE69" s="24">
        <v>0</v>
      </c>
      <c r="CF69" s="24" t="s">
        <v>91</v>
      </c>
      <c r="CG69" s="24" t="str">
        <f t="shared" ref="CG69:CG78" si="44">CONCATENATE(CG$67,"-",CF69)</f>
        <v>B-6-18-29</v>
      </c>
      <c r="CH69" s="25">
        <v>10</v>
      </c>
      <c r="CI69" s="25">
        <v>15</v>
      </c>
      <c r="CJ69" s="25">
        <v>20</v>
      </c>
      <c r="CK69" s="25">
        <v>25</v>
      </c>
      <c r="CL69" s="25">
        <v>30</v>
      </c>
      <c r="CM69" s="25">
        <v>35</v>
      </c>
      <c r="CN69" s="25">
        <v>38</v>
      </c>
      <c r="CO69" s="25">
        <v>42.75</v>
      </c>
      <c r="CP69" s="25">
        <v>47.5</v>
      </c>
      <c r="CQ69" s="25">
        <v>52.25</v>
      </c>
      <c r="CR69" s="28">
        <v>57</v>
      </c>
      <c r="CS69" s="29">
        <v>1.1000000000000001</v>
      </c>
      <c r="CT69" s="28">
        <v>61.75</v>
      </c>
      <c r="CU69" s="28">
        <v>66.5</v>
      </c>
      <c r="CV69" s="28">
        <v>71.25</v>
      </c>
      <c r="CW69" s="28">
        <v>76</v>
      </c>
      <c r="CX69" s="28">
        <v>80.75</v>
      </c>
      <c r="CY69" s="28">
        <v>85.5</v>
      </c>
      <c r="CZ69" s="28">
        <v>90.25</v>
      </c>
      <c r="DA69" s="25">
        <v>95</v>
      </c>
      <c r="DB69" s="25">
        <v>99.75</v>
      </c>
      <c r="DC69" s="25">
        <v>104.5</v>
      </c>
      <c r="DD69" s="25">
        <v>109.25</v>
      </c>
      <c r="DE69" s="25">
        <v>114</v>
      </c>
      <c r="DG69" s="22">
        <v>18</v>
      </c>
      <c r="DH69" s="23">
        <v>29</v>
      </c>
      <c r="DI69" s="24">
        <v>5.62</v>
      </c>
      <c r="DJ69" s="24">
        <v>0.08</v>
      </c>
      <c r="DK69" s="24" t="s">
        <v>91</v>
      </c>
      <c r="DL69" s="24" t="str">
        <f t="shared" ref="DL69:DL78" si="45">CONCATENATE(DL$67,"-",DK69)</f>
        <v>B-6-18-29</v>
      </c>
      <c r="DM69" s="25">
        <v>11.4</v>
      </c>
      <c r="DN69" s="25">
        <v>17.100000000000001</v>
      </c>
      <c r="DO69" s="25">
        <v>22.8</v>
      </c>
      <c r="DP69" s="25">
        <v>28.5</v>
      </c>
      <c r="DQ69" s="25">
        <v>34.200000000000003</v>
      </c>
      <c r="DR69" s="25">
        <v>39.9</v>
      </c>
      <c r="DS69" s="25">
        <v>43.36</v>
      </c>
      <c r="DT69" s="25">
        <v>48.78</v>
      </c>
      <c r="DU69" s="25">
        <v>54.2</v>
      </c>
      <c r="DV69" s="25">
        <v>59.62</v>
      </c>
      <c r="DW69" s="28">
        <v>65.040000000000006</v>
      </c>
      <c r="DX69" s="29">
        <v>1.1000000000000001</v>
      </c>
      <c r="DY69" s="49"/>
      <c r="DZ69" s="22">
        <v>18</v>
      </c>
      <c r="EA69" s="23">
        <v>29</v>
      </c>
      <c r="EB69" s="24">
        <v>5.62</v>
      </c>
      <c r="EC69" s="24">
        <v>0.08</v>
      </c>
      <c r="ED69" s="24" t="s">
        <v>91</v>
      </c>
      <c r="EE69" s="24" t="str">
        <f t="shared" ref="EE69:EE78" si="46">CONCATENATE(EE$67,"-",ED69)</f>
        <v>B-6-18-29</v>
      </c>
      <c r="EF69" s="25">
        <v>10.28</v>
      </c>
      <c r="EG69" s="25">
        <v>15.42</v>
      </c>
      <c r="EH69" s="25">
        <v>20.56</v>
      </c>
      <c r="EI69" s="25">
        <v>25.7</v>
      </c>
      <c r="EJ69" s="25">
        <v>30.84</v>
      </c>
      <c r="EK69" s="25">
        <v>35.979999999999997</v>
      </c>
      <c r="EL69" s="25">
        <v>39.119999999999997</v>
      </c>
      <c r="EM69" s="25">
        <v>44.01</v>
      </c>
      <c r="EN69" s="25">
        <v>48.9</v>
      </c>
      <c r="EO69" s="25">
        <v>53.79</v>
      </c>
      <c r="EP69" s="28">
        <v>58.68</v>
      </c>
      <c r="EQ69" s="29">
        <v>1.1000000000000001</v>
      </c>
      <c r="ER69" s="49"/>
      <c r="ES69" s="22">
        <v>18</v>
      </c>
      <c r="ET69" s="23">
        <v>29</v>
      </c>
      <c r="EU69" s="24">
        <v>5</v>
      </c>
      <c r="EV69" s="24">
        <v>0</v>
      </c>
      <c r="EW69" s="24" t="s">
        <v>91</v>
      </c>
      <c r="EX69" s="24" t="str">
        <f t="shared" ref="EX69:EX78" si="47">CONCATENATE(EX$67,"-",EW69)</f>
        <v>B-6-18-29</v>
      </c>
      <c r="EY69" s="25">
        <v>12.22</v>
      </c>
      <c r="EZ69" s="25">
        <v>18.329999999999998</v>
      </c>
      <c r="FA69" s="25">
        <v>24.44</v>
      </c>
      <c r="FB69" s="25">
        <v>30.55</v>
      </c>
      <c r="FC69" s="25">
        <v>36.659999999999997</v>
      </c>
      <c r="FD69" s="25">
        <v>42.77</v>
      </c>
      <c r="FE69" s="25">
        <v>46.4</v>
      </c>
      <c r="FF69" s="25">
        <v>52.2</v>
      </c>
      <c r="FG69" s="25">
        <v>58</v>
      </c>
      <c r="FH69" s="25">
        <v>63.8</v>
      </c>
      <c r="FI69" s="28">
        <v>69.599999999999994</v>
      </c>
      <c r="FJ69" s="29">
        <v>1.1000000000000001</v>
      </c>
      <c r="FK69" s="28">
        <v>75.400000000000006</v>
      </c>
      <c r="FL69" s="28">
        <v>81.2</v>
      </c>
      <c r="FM69" s="28">
        <v>87</v>
      </c>
      <c r="FN69" s="28">
        <v>92.8</v>
      </c>
      <c r="FO69" s="28">
        <v>98.6</v>
      </c>
      <c r="FP69" s="28">
        <v>104.4</v>
      </c>
      <c r="FQ69" s="28">
        <v>110.2</v>
      </c>
      <c r="FR69" s="25">
        <v>116</v>
      </c>
      <c r="FS69" s="25">
        <v>121.8</v>
      </c>
      <c r="FT69" s="25">
        <v>127.6</v>
      </c>
      <c r="FU69" s="25">
        <v>133.4</v>
      </c>
      <c r="FV69" s="25">
        <v>139.19999999999999</v>
      </c>
      <c r="FW69" s="49"/>
      <c r="FX69" s="22">
        <v>18</v>
      </c>
      <c r="FY69" s="23">
        <v>29</v>
      </c>
      <c r="FZ69" s="24">
        <v>5.62</v>
      </c>
      <c r="GA69" s="24">
        <v>0.08</v>
      </c>
      <c r="GB69" s="24" t="s">
        <v>91</v>
      </c>
      <c r="GC69" s="24" t="str">
        <f t="shared" ref="GC69:GC78" si="48">CONCATENATE(GC$67,"-",GB69)</f>
        <v>B-6-18-29</v>
      </c>
      <c r="GD69" s="25">
        <v>99999</v>
      </c>
      <c r="GE69" s="25">
        <v>99999</v>
      </c>
      <c r="GF69" s="25">
        <v>99999</v>
      </c>
      <c r="GG69" s="25">
        <v>99999</v>
      </c>
      <c r="GH69" s="25">
        <v>99999</v>
      </c>
      <c r="GI69" s="25">
        <v>99999</v>
      </c>
      <c r="GJ69" s="25">
        <v>99999</v>
      </c>
      <c r="GK69" s="25">
        <v>99999</v>
      </c>
      <c r="GL69" s="25">
        <v>99999</v>
      </c>
      <c r="GM69" s="25">
        <v>99999</v>
      </c>
      <c r="GN69" s="25">
        <v>99999</v>
      </c>
      <c r="GO69" s="29">
        <v>100</v>
      </c>
      <c r="GP69" s="49"/>
      <c r="GQ69" s="22">
        <v>18</v>
      </c>
      <c r="GR69" s="23">
        <v>29</v>
      </c>
      <c r="GS69" s="24">
        <v>5</v>
      </c>
      <c r="GT69" s="24">
        <v>0</v>
      </c>
      <c r="GU69" s="24" t="s">
        <v>91</v>
      </c>
      <c r="GV69" s="24" t="str">
        <f t="shared" ref="GV69:GV78" si="49">CONCATENATE(GV$67,"-",GU69)</f>
        <v>B-6-18-29</v>
      </c>
      <c r="GW69" s="119">
        <v>16.68</v>
      </c>
      <c r="GX69" s="119">
        <v>25.02</v>
      </c>
      <c r="GY69" s="119">
        <v>33.36</v>
      </c>
      <c r="GZ69" s="119">
        <v>41.7</v>
      </c>
      <c r="HA69" s="119">
        <v>50.04</v>
      </c>
      <c r="HB69" s="119">
        <v>58.38</v>
      </c>
      <c r="HC69" s="119">
        <v>63.38</v>
      </c>
      <c r="HD69" s="119">
        <v>71.31</v>
      </c>
      <c r="HE69" s="119">
        <v>79.23</v>
      </c>
      <c r="HF69" s="119">
        <v>87.15</v>
      </c>
      <c r="HG69" s="120">
        <v>95.08</v>
      </c>
      <c r="HH69" s="29">
        <v>100</v>
      </c>
      <c r="HI69" s="120">
        <v>103</v>
      </c>
      <c r="HJ69" s="120">
        <v>110.92</v>
      </c>
      <c r="HK69" s="120">
        <v>118.85</v>
      </c>
      <c r="HL69" s="120">
        <v>126.77</v>
      </c>
      <c r="HM69" s="120">
        <v>134.69</v>
      </c>
      <c r="HN69" s="120">
        <v>142.61000000000001</v>
      </c>
      <c r="HO69" s="120">
        <v>150.54</v>
      </c>
      <c r="HP69" s="119">
        <v>158.46</v>
      </c>
      <c r="HQ69" s="119">
        <v>166.38</v>
      </c>
      <c r="HR69" s="119">
        <v>174.31</v>
      </c>
      <c r="HS69" s="119">
        <v>182.23</v>
      </c>
      <c r="HT69" s="119">
        <v>190.15</v>
      </c>
      <c r="HU69" s="49"/>
    </row>
    <row r="70" spans="4:229" ht="14.4">
      <c r="D70" s="22">
        <v>30</v>
      </c>
      <c r="E70" s="23">
        <v>39</v>
      </c>
      <c r="F70" s="24">
        <v>8.8800000000000008</v>
      </c>
      <c r="G70" s="24">
        <v>0.13</v>
      </c>
      <c r="H70" s="24" t="s">
        <v>92</v>
      </c>
      <c r="I70" s="24" t="str">
        <f t="shared" si="40"/>
        <v>B-6-30-39</v>
      </c>
      <c r="J70" s="25">
        <v>18.02</v>
      </c>
      <c r="K70" s="25">
        <v>27.03</v>
      </c>
      <c r="L70" s="25">
        <v>36.04</v>
      </c>
      <c r="M70" s="25">
        <v>45.05</v>
      </c>
      <c r="N70" s="25">
        <v>54.06</v>
      </c>
      <c r="O70" s="25">
        <v>63.07</v>
      </c>
      <c r="P70" s="25">
        <v>68.56</v>
      </c>
      <c r="Q70" s="25">
        <v>77.13</v>
      </c>
      <c r="R70" s="25">
        <v>85.7</v>
      </c>
      <c r="S70" s="25">
        <v>94.27</v>
      </c>
      <c r="T70" s="28">
        <v>102.84</v>
      </c>
      <c r="U70" s="29">
        <v>1.1000000000000001</v>
      </c>
      <c r="W70" s="22">
        <v>30</v>
      </c>
      <c r="X70" s="23">
        <v>39</v>
      </c>
      <c r="Y70" s="24">
        <v>7.77</v>
      </c>
      <c r="Z70" s="24">
        <v>0.12</v>
      </c>
      <c r="AA70" s="24" t="s">
        <v>92</v>
      </c>
      <c r="AB70" s="24" t="str">
        <f t="shared" si="41"/>
        <v>B-6-30-39</v>
      </c>
      <c r="AC70" s="25">
        <v>15.78</v>
      </c>
      <c r="AD70" s="25">
        <v>23.67</v>
      </c>
      <c r="AE70" s="25">
        <v>31.56</v>
      </c>
      <c r="AF70" s="25">
        <v>39.450000000000003</v>
      </c>
      <c r="AG70" s="25">
        <v>47.34</v>
      </c>
      <c r="AH70" s="25">
        <v>55.23</v>
      </c>
      <c r="AI70" s="25">
        <v>60</v>
      </c>
      <c r="AJ70" s="25">
        <v>67.5</v>
      </c>
      <c r="AK70" s="25">
        <v>75</v>
      </c>
      <c r="AL70" s="25">
        <v>82.5</v>
      </c>
      <c r="AM70" s="28">
        <v>90</v>
      </c>
      <c r="AN70" s="29">
        <v>1.1000000000000001</v>
      </c>
      <c r="AP70" s="22">
        <v>30</v>
      </c>
      <c r="AQ70" s="23">
        <v>39</v>
      </c>
      <c r="AR70" s="24">
        <v>7.22</v>
      </c>
      <c r="AS70" s="24">
        <v>0.11</v>
      </c>
      <c r="AT70" s="24" t="s">
        <v>92</v>
      </c>
      <c r="AU70" s="24" t="str">
        <f t="shared" si="42"/>
        <v>B-6-30-39</v>
      </c>
      <c r="AV70" s="25">
        <v>14.66</v>
      </c>
      <c r="AW70" s="25">
        <v>21.99</v>
      </c>
      <c r="AX70" s="25">
        <v>29.32</v>
      </c>
      <c r="AY70" s="25">
        <v>36.65</v>
      </c>
      <c r="AZ70" s="25">
        <v>43.98</v>
      </c>
      <c r="BA70" s="25">
        <v>51.31</v>
      </c>
      <c r="BB70" s="25">
        <v>55.76</v>
      </c>
      <c r="BC70" s="25">
        <v>62.73</v>
      </c>
      <c r="BD70" s="25">
        <v>69.7</v>
      </c>
      <c r="BE70" s="25">
        <v>76.67</v>
      </c>
      <c r="BF70" s="28">
        <v>83.64</v>
      </c>
      <c r="BG70" s="29">
        <v>1.1000000000000001</v>
      </c>
      <c r="BI70" s="22">
        <v>30</v>
      </c>
      <c r="BJ70" s="23">
        <v>39</v>
      </c>
      <c r="BK70" s="24">
        <v>6.66</v>
      </c>
      <c r="BL70" s="24">
        <v>0.1</v>
      </c>
      <c r="BM70" s="24" t="s">
        <v>92</v>
      </c>
      <c r="BN70" s="24" t="str">
        <f t="shared" si="43"/>
        <v>B-6-30-39</v>
      </c>
      <c r="BO70" s="25">
        <v>13.52</v>
      </c>
      <c r="BP70" s="25">
        <v>20.28</v>
      </c>
      <c r="BQ70" s="25">
        <v>27.04</v>
      </c>
      <c r="BR70" s="25">
        <v>33.799999999999997</v>
      </c>
      <c r="BS70" s="25">
        <v>40.56</v>
      </c>
      <c r="BT70" s="25">
        <v>47.32</v>
      </c>
      <c r="BU70" s="25">
        <v>51.44</v>
      </c>
      <c r="BV70" s="25">
        <v>57.87</v>
      </c>
      <c r="BW70" s="25">
        <v>64.3</v>
      </c>
      <c r="BX70" s="25">
        <v>70.73</v>
      </c>
      <c r="BY70" s="28">
        <v>77.16</v>
      </c>
      <c r="BZ70" s="29">
        <v>1.1000000000000001</v>
      </c>
      <c r="CB70" s="22">
        <v>30</v>
      </c>
      <c r="CC70" s="23">
        <v>39</v>
      </c>
      <c r="CD70" s="24">
        <v>7.22</v>
      </c>
      <c r="CE70" s="24">
        <v>0</v>
      </c>
      <c r="CF70" s="24" t="s">
        <v>92</v>
      </c>
      <c r="CG70" s="24" t="str">
        <f t="shared" si="44"/>
        <v>B-6-30-39</v>
      </c>
      <c r="CH70" s="25">
        <v>14.44</v>
      </c>
      <c r="CI70" s="25">
        <v>21.66</v>
      </c>
      <c r="CJ70" s="25">
        <v>28.88</v>
      </c>
      <c r="CK70" s="25">
        <v>36.1</v>
      </c>
      <c r="CL70" s="25">
        <v>43.32</v>
      </c>
      <c r="CM70" s="25">
        <v>50.54</v>
      </c>
      <c r="CN70" s="25">
        <v>54.88</v>
      </c>
      <c r="CO70" s="25">
        <v>61.74</v>
      </c>
      <c r="CP70" s="25">
        <v>68.599999999999994</v>
      </c>
      <c r="CQ70" s="25">
        <v>75.459999999999994</v>
      </c>
      <c r="CR70" s="28">
        <v>82.32</v>
      </c>
      <c r="CS70" s="29">
        <v>1.1000000000000001</v>
      </c>
      <c r="CT70" s="28">
        <v>89.18</v>
      </c>
      <c r="CU70" s="28">
        <v>96.04</v>
      </c>
      <c r="CV70" s="28">
        <v>102.9</v>
      </c>
      <c r="CW70" s="28">
        <v>109.76</v>
      </c>
      <c r="CX70" s="28">
        <v>116.62</v>
      </c>
      <c r="CY70" s="28">
        <v>123.48</v>
      </c>
      <c r="CZ70" s="28">
        <v>130.34</v>
      </c>
      <c r="DA70" s="25">
        <v>137.19999999999999</v>
      </c>
      <c r="DB70" s="25">
        <v>144.06</v>
      </c>
      <c r="DC70" s="25">
        <v>150.91999999999999</v>
      </c>
      <c r="DD70" s="25">
        <v>157.78</v>
      </c>
      <c r="DE70" s="25">
        <v>164.64</v>
      </c>
      <c r="DG70" s="22">
        <v>30</v>
      </c>
      <c r="DH70" s="23">
        <v>39</v>
      </c>
      <c r="DI70" s="24">
        <v>7.87</v>
      </c>
      <c r="DJ70" s="24">
        <v>0.12</v>
      </c>
      <c r="DK70" s="24" t="s">
        <v>92</v>
      </c>
      <c r="DL70" s="24" t="str">
        <f t="shared" si="45"/>
        <v>B-6-30-39</v>
      </c>
      <c r="DM70" s="25">
        <v>15.98</v>
      </c>
      <c r="DN70" s="25">
        <v>23.97</v>
      </c>
      <c r="DO70" s="25">
        <v>31.96</v>
      </c>
      <c r="DP70" s="25">
        <v>39.950000000000003</v>
      </c>
      <c r="DQ70" s="25">
        <v>47.94</v>
      </c>
      <c r="DR70" s="25">
        <v>55.93</v>
      </c>
      <c r="DS70" s="25">
        <v>60.8</v>
      </c>
      <c r="DT70" s="25">
        <v>68.400000000000006</v>
      </c>
      <c r="DU70" s="25">
        <v>76</v>
      </c>
      <c r="DV70" s="25">
        <v>83.6</v>
      </c>
      <c r="DW70" s="28">
        <v>91.2</v>
      </c>
      <c r="DX70" s="29">
        <v>1.1000000000000001</v>
      </c>
      <c r="DY70" s="49"/>
      <c r="DZ70" s="22">
        <v>30</v>
      </c>
      <c r="EA70" s="23">
        <v>39</v>
      </c>
      <c r="EB70" s="24">
        <v>7.87</v>
      </c>
      <c r="EC70" s="24">
        <v>0.12</v>
      </c>
      <c r="ED70" s="24" t="s">
        <v>92</v>
      </c>
      <c r="EE70" s="24" t="str">
        <f t="shared" si="46"/>
        <v>B-6-30-39</v>
      </c>
      <c r="EF70" s="25">
        <v>13.72</v>
      </c>
      <c r="EG70" s="25">
        <v>20.58</v>
      </c>
      <c r="EH70" s="25">
        <v>27.44</v>
      </c>
      <c r="EI70" s="25">
        <v>34.299999999999997</v>
      </c>
      <c r="EJ70" s="25">
        <v>41.16</v>
      </c>
      <c r="EK70" s="25">
        <v>48.02</v>
      </c>
      <c r="EL70" s="25">
        <v>52.16</v>
      </c>
      <c r="EM70" s="25">
        <v>58.68</v>
      </c>
      <c r="EN70" s="25">
        <v>65.2</v>
      </c>
      <c r="EO70" s="25">
        <v>71.72</v>
      </c>
      <c r="EP70" s="28">
        <v>78.239999999999995</v>
      </c>
      <c r="EQ70" s="29">
        <v>1.1000000000000001</v>
      </c>
      <c r="ER70" s="49"/>
      <c r="ES70" s="22">
        <v>30</v>
      </c>
      <c r="ET70" s="23">
        <v>39</v>
      </c>
      <c r="EU70" s="24">
        <v>7.22</v>
      </c>
      <c r="EV70" s="24">
        <v>0</v>
      </c>
      <c r="EW70" s="24" t="s">
        <v>92</v>
      </c>
      <c r="EX70" s="24" t="str">
        <f t="shared" si="47"/>
        <v>B-6-30-39</v>
      </c>
      <c r="EY70" s="25">
        <v>17.760000000000002</v>
      </c>
      <c r="EZ70" s="25">
        <v>26.64</v>
      </c>
      <c r="FA70" s="25">
        <v>35.520000000000003</v>
      </c>
      <c r="FB70" s="25">
        <v>44.4</v>
      </c>
      <c r="FC70" s="25">
        <v>53.28</v>
      </c>
      <c r="FD70" s="25">
        <v>62.16</v>
      </c>
      <c r="FE70" s="25">
        <v>67.52</v>
      </c>
      <c r="FF70" s="25">
        <v>75.959999999999994</v>
      </c>
      <c r="FG70" s="25">
        <v>84.4</v>
      </c>
      <c r="FH70" s="25">
        <v>92.84</v>
      </c>
      <c r="FI70" s="28">
        <v>101.28</v>
      </c>
      <c r="FJ70" s="29">
        <v>1.1000000000000001</v>
      </c>
      <c r="FK70" s="28">
        <v>109.72</v>
      </c>
      <c r="FL70" s="28">
        <v>118.16</v>
      </c>
      <c r="FM70" s="28">
        <v>126.6</v>
      </c>
      <c r="FN70" s="28">
        <v>135.04</v>
      </c>
      <c r="FO70" s="28">
        <v>143.47999999999999</v>
      </c>
      <c r="FP70" s="28">
        <v>151.91999999999999</v>
      </c>
      <c r="FQ70" s="28">
        <v>160.36000000000001</v>
      </c>
      <c r="FR70" s="25">
        <v>168.8</v>
      </c>
      <c r="FS70" s="25">
        <v>177.24</v>
      </c>
      <c r="FT70" s="25">
        <v>185.68</v>
      </c>
      <c r="FU70" s="25">
        <v>194.12</v>
      </c>
      <c r="FV70" s="25">
        <v>202.56</v>
      </c>
      <c r="FW70" s="49"/>
      <c r="FX70" s="22">
        <v>30</v>
      </c>
      <c r="FY70" s="23">
        <v>39</v>
      </c>
      <c r="FZ70" s="24">
        <v>7.87</v>
      </c>
      <c r="GA70" s="24">
        <v>0.12</v>
      </c>
      <c r="GB70" s="24" t="s">
        <v>92</v>
      </c>
      <c r="GC70" s="24" t="str">
        <f t="shared" si="48"/>
        <v>B-6-30-39</v>
      </c>
      <c r="GD70" s="25">
        <v>99999</v>
      </c>
      <c r="GE70" s="25">
        <v>99999</v>
      </c>
      <c r="GF70" s="25">
        <v>99999</v>
      </c>
      <c r="GG70" s="25">
        <v>99999</v>
      </c>
      <c r="GH70" s="25">
        <v>99999</v>
      </c>
      <c r="GI70" s="25">
        <v>99999</v>
      </c>
      <c r="GJ70" s="25">
        <v>99999</v>
      </c>
      <c r="GK70" s="25">
        <v>99999</v>
      </c>
      <c r="GL70" s="25">
        <v>99999</v>
      </c>
      <c r="GM70" s="25">
        <v>99999</v>
      </c>
      <c r="GN70" s="25">
        <v>99999</v>
      </c>
      <c r="GO70" s="29">
        <v>100</v>
      </c>
      <c r="GP70" s="49"/>
      <c r="GQ70" s="22">
        <v>30</v>
      </c>
      <c r="GR70" s="23">
        <v>39</v>
      </c>
      <c r="GS70" s="24">
        <v>7.22</v>
      </c>
      <c r="GT70" s="24">
        <v>0</v>
      </c>
      <c r="GU70" s="24" t="s">
        <v>92</v>
      </c>
      <c r="GV70" s="24" t="str">
        <f t="shared" si="49"/>
        <v>B-6-30-39</v>
      </c>
      <c r="GW70" s="119">
        <v>36.36</v>
      </c>
      <c r="GX70" s="119">
        <v>54.54</v>
      </c>
      <c r="GY70" s="119">
        <v>72.72</v>
      </c>
      <c r="GZ70" s="119">
        <v>90.9</v>
      </c>
      <c r="HA70" s="119">
        <v>109.08</v>
      </c>
      <c r="HB70" s="119">
        <v>127.26</v>
      </c>
      <c r="HC70" s="119">
        <v>138.16999999999999</v>
      </c>
      <c r="HD70" s="119">
        <v>155.44</v>
      </c>
      <c r="HE70" s="119">
        <v>172.71</v>
      </c>
      <c r="HF70" s="119">
        <v>189.98</v>
      </c>
      <c r="HG70" s="120">
        <v>207.25</v>
      </c>
      <c r="HH70" s="29">
        <v>100</v>
      </c>
      <c r="HI70" s="120">
        <v>224.52</v>
      </c>
      <c r="HJ70" s="120">
        <v>241.79</v>
      </c>
      <c r="HK70" s="120">
        <v>259.07</v>
      </c>
      <c r="HL70" s="120">
        <v>276.33999999999997</v>
      </c>
      <c r="HM70" s="120">
        <v>293.61</v>
      </c>
      <c r="HN70" s="120">
        <v>310.88</v>
      </c>
      <c r="HO70" s="120">
        <v>328.15</v>
      </c>
      <c r="HP70" s="119">
        <v>345.42</v>
      </c>
      <c r="HQ70" s="119">
        <v>362.69</v>
      </c>
      <c r="HR70" s="119">
        <v>379.96</v>
      </c>
      <c r="HS70" s="119">
        <v>397.23</v>
      </c>
      <c r="HT70" s="119">
        <v>414.5</v>
      </c>
      <c r="HU70" s="49"/>
    </row>
    <row r="71" spans="4:229" ht="14.4">
      <c r="D71" s="22">
        <v>40</v>
      </c>
      <c r="E71" s="23">
        <v>49</v>
      </c>
      <c r="F71" s="24">
        <v>21.09</v>
      </c>
      <c r="G71" s="24">
        <v>0.26</v>
      </c>
      <c r="H71" s="24" t="s">
        <v>93</v>
      </c>
      <c r="I71" s="24" t="str">
        <f t="shared" si="40"/>
        <v>B-6-40-49</v>
      </c>
      <c r="J71" s="25">
        <v>42.7</v>
      </c>
      <c r="K71" s="25">
        <v>64.05</v>
      </c>
      <c r="L71" s="25">
        <v>85.4</v>
      </c>
      <c r="M71" s="25">
        <v>106.75</v>
      </c>
      <c r="N71" s="25">
        <v>128.1</v>
      </c>
      <c r="O71" s="25">
        <v>149.44999999999999</v>
      </c>
      <c r="P71" s="25">
        <v>162.4</v>
      </c>
      <c r="Q71" s="25">
        <v>182.7</v>
      </c>
      <c r="R71" s="25">
        <v>203</v>
      </c>
      <c r="S71" s="25">
        <v>223.3</v>
      </c>
      <c r="T71" s="28">
        <v>243.6</v>
      </c>
      <c r="U71" s="29">
        <v>1.1499999999999999</v>
      </c>
      <c r="W71" s="22">
        <v>40</v>
      </c>
      <c r="X71" s="23">
        <v>49</v>
      </c>
      <c r="Y71" s="24">
        <v>18.87</v>
      </c>
      <c r="Z71" s="24">
        <v>0.23</v>
      </c>
      <c r="AA71" s="24" t="s">
        <v>93</v>
      </c>
      <c r="AB71" s="24" t="str">
        <f t="shared" si="41"/>
        <v>B-6-40-49</v>
      </c>
      <c r="AC71" s="25">
        <v>38.200000000000003</v>
      </c>
      <c r="AD71" s="25">
        <v>57.3</v>
      </c>
      <c r="AE71" s="25">
        <v>76.400000000000006</v>
      </c>
      <c r="AF71" s="25">
        <v>95.5</v>
      </c>
      <c r="AG71" s="25">
        <v>114.6</v>
      </c>
      <c r="AH71" s="25">
        <v>133.69999999999999</v>
      </c>
      <c r="AI71" s="25">
        <v>145.28</v>
      </c>
      <c r="AJ71" s="25">
        <v>163.44</v>
      </c>
      <c r="AK71" s="25">
        <v>181.6</v>
      </c>
      <c r="AL71" s="25">
        <v>199.76</v>
      </c>
      <c r="AM71" s="28">
        <v>217.92</v>
      </c>
      <c r="AN71" s="29">
        <v>1.1499999999999999</v>
      </c>
      <c r="AP71" s="22">
        <v>40</v>
      </c>
      <c r="AQ71" s="23">
        <v>49</v>
      </c>
      <c r="AR71" s="24">
        <v>17.21</v>
      </c>
      <c r="AS71" s="24">
        <v>0.21</v>
      </c>
      <c r="AT71" s="24" t="s">
        <v>93</v>
      </c>
      <c r="AU71" s="24" t="str">
        <f t="shared" si="42"/>
        <v>B-6-40-49</v>
      </c>
      <c r="AV71" s="25">
        <v>34.840000000000003</v>
      </c>
      <c r="AW71" s="25">
        <v>52.26</v>
      </c>
      <c r="AX71" s="25">
        <v>69.680000000000007</v>
      </c>
      <c r="AY71" s="25">
        <v>87.1</v>
      </c>
      <c r="AZ71" s="25">
        <v>104.52</v>
      </c>
      <c r="BA71" s="25">
        <v>121.94</v>
      </c>
      <c r="BB71" s="25">
        <v>132.47999999999999</v>
      </c>
      <c r="BC71" s="25">
        <v>149.04</v>
      </c>
      <c r="BD71" s="25">
        <v>165.6</v>
      </c>
      <c r="BE71" s="25">
        <v>182.16</v>
      </c>
      <c r="BF71" s="28">
        <v>198.72</v>
      </c>
      <c r="BG71" s="29">
        <v>1.1499999999999999</v>
      </c>
      <c r="BI71" s="22">
        <v>40</v>
      </c>
      <c r="BJ71" s="23">
        <v>49</v>
      </c>
      <c r="BK71" s="24">
        <v>16.100000000000001</v>
      </c>
      <c r="BL71" s="24">
        <v>0.2</v>
      </c>
      <c r="BM71" s="24" t="s">
        <v>93</v>
      </c>
      <c r="BN71" s="24" t="str">
        <f t="shared" si="43"/>
        <v>B-6-40-49</v>
      </c>
      <c r="BO71" s="25">
        <v>32.6</v>
      </c>
      <c r="BP71" s="25">
        <v>48.9</v>
      </c>
      <c r="BQ71" s="25">
        <v>65.2</v>
      </c>
      <c r="BR71" s="25">
        <v>81.5</v>
      </c>
      <c r="BS71" s="25">
        <v>97.8</v>
      </c>
      <c r="BT71" s="25">
        <v>114.1</v>
      </c>
      <c r="BU71" s="25">
        <v>124</v>
      </c>
      <c r="BV71" s="25">
        <v>139.5</v>
      </c>
      <c r="BW71" s="25">
        <v>155</v>
      </c>
      <c r="BX71" s="25">
        <v>170.5</v>
      </c>
      <c r="BY71" s="28">
        <v>186</v>
      </c>
      <c r="BZ71" s="29">
        <v>1.1499999999999999</v>
      </c>
      <c r="CB71" s="22">
        <v>40</v>
      </c>
      <c r="CC71" s="23">
        <v>49</v>
      </c>
      <c r="CD71" s="24">
        <v>17.21</v>
      </c>
      <c r="CE71" s="24">
        <v>0</v>
      </c>
      <c r="CF71" s="24" t="s">
        <v>93</v>
      </c>
      <c r="CG71" s="24" t="str">
        <f t="shared" si="44"/>
        <v>B-6-40-49</v>
      </c>
      <c r="CH71" s="25">
        <v>34.42</v>
      </c>
      <c r="CI71" s="25">
        <v>51.63</v>
      </c>
      <c r="CJ71" s="25">
        <v>68.84</v>
      </c>
      <c r="CK71" s="25">
        <v>86.05</v>
      </c>
      <c r="CL71" s="25">
        <v>103.26</v>
      </c>
      <c r="CM71" s="25">
        <v>120.47</v>
      </c>
      <c r="CN71" s="25">
        <v>130.80000000000001</v>
      </c>
      <c r="CO71" s="25">
        <v>147.15</v>
      </c>
      <c r="CP71" s="25">
        <v>163.5</v>
      </c>
      <c r="CQ71" s="25">
        <v>179.85</v>
      </c>
      <c r="CR71" s="28">
        <v>196.2</v>
      </c>
      <c r="CS71" s="29">
        <v>1.1499999999999999</v>
      </c>
      <c r="CT71" s="28">
        <v>212.55</v>
      </c>
      <c r="CU71" s="28">
        <v>228.9</v>
      </c>
      <c r="CV71" s="28">
        <v>245.25</v>
      </c>
      <c r="CW71" s="28">
        <v>261.60000000000002</v>
      </c>
      <c r="CX71" s="28">
        <v>277.95</v>
      </c>
      <c r="CY71" s="28">
        <v>294.3</v>
      </c>
      <c r="CZ71" s="28">
        <v>310.64999999999998</v>
      </c>
      <c r="DA71" s="25">
        <v>327</v>
      </c>
      <c r="DB71" s="25">
        <v>343.35</v>
      </c>
      <c r="DC71" s="25">
        <v>359.7</v>
      </c>
      <c r="DD71" s="25">
        <v>376.05</v>
      </c>
      <c r="DE71" s="25">
        <v>392.4</v>
      </c>
      <c r="DG71" s="22">
        <v>40</v>
      </c>
      <c r="DH71" s="23">
        <v>49</v>
      </c>
      <c r="DI71" s="24">
        <v>19.11</v>
      </c>
      <c r="DJ71" s="24">
        <v>0.23</v>
      </c>
      <c r="DK71" s="24" t="s">
        <v>93</v>
      </c>
      <c r="DL71" s="24" t="str">
        <f t="shared" si="45"/>
        <v>B-6-40-49</v>
      </c>
      <c r="DM71" s="25">
        <v>38.68</v>
      </c>
      <c r="DN71" s="25">
        <v>58.02</v>
      </c>
      <c r="DO71" s="25">
        <v>77.36</v>
      </c>
      <c r="DP71" s="25">
        <v>96.7</v>
      </c>
      <c r="DQ71" s="25">
        <v>116.04</v>
      </c>
      <c r="DR71" s="25">
        <v>135.38</v>
      </c>
      <c r="DS71" s="25">
        <v>147.04</v>
      </c>
      <c r="DT71" s="25">
        <v>165.42</v>
      </c>
      <c r="DU71" s="25">
        <v>183.8</v>
      </c>
      <c r="DV71" s="25">
        <v>202.18</v>
      </c>
      <c r="DW71" s="28">
        <v>220.56</v>
      </c>
      <c r="DX71" s="29">
        <v>1.1499999999999999</v>
      </c>
      <c r="DY71" s="49"/>
      <c r="DZ71" s="22">
        <v>40</v>
      </c>
      <c r="EA71" s="23">
        <v>49</v>
      </c>
      <c r="EB71" s="24">
        <v>19.11</v>
      </c>
      <c r="EC71" s="24">
        <v>0.23</v>
      </c>
      <c r="ED71" s="24" t="s">
        <v>93</v>
      </c>
      <c r="EE71" s="24" t="str">
        <f t="shared" si="46"/>
        <v>B-6-40-49</v>
      </c>
      <c r="EF71" s="25">
        <v>33.08</v>
      </c>
      <c r="EG71" s="25">
        <v>49.62</v>
      </c>
      <c r="EH71" s="25">
        <v>66.16</v>
      </c>
      <c r="EI71" s="25">
        <v>82.7</v>
      </c>
      <c r="EJ71" s="25">
        <v>99.24</v>
      </c>
      <c r="EK71" s="25">
        <v>115.78</v>
      </c>
      <c r="EL71" s="25">
        <v>125.76</v>
      </c>
      <c r="EM71" s="25">
        <v>141.47999999999999</v>
      </c>
      <c r="EN71" s="25">
        <v>157.19999999999999</v>
      </c>
      <c r="EO71" s="25">
        <v>172.92</v>
      </c>
      <c r="EP71" s="28">
        <v>188.64</v>
      </c>
      <c r="EQ71" s="29">
        <v>1.1499999999999999</v>
      </c>
      <c r="ER71" s="49"/>
      <c r="ES71" s="22">
        <v>40</v>
      </c>
      <c r="ET71" s="23">
        <v>49</v>
      </c>
      <c r="EU71" s="24">
        <v>17.21</v>
      </c>
      <c r="EV71" s="24">
        <v>0</v>
      </c>
      <c r="EW71" s="24" t="s">
        <v>93</v>
      </c>
      <c r="EX71" s="24" t="str">
        <f t="shared" si="47"/>
        <v>B-6-40-49</v>
      </c>
      <c r="EY71" s="25">
        <v>42.18</v>
      </c>
      <c r="EZ71" s="25">
        <v>63.27</v>
      </c>
      <c r="FA71" s="25">
        <v>84.36</v>
      </c>
      <c r="FB71" s="25">
        <v>105.45</v>
      </c>
      <c r="FC71" s="25">
        <v>126.54</v>
      </c>
      <c r="FD71" s="25">
        <v>147.63</v>
      </c>
      <c r="FE71" s="25">
        <v>160.32</v>
      </c>
      <c r="FF71" s="25">
        <v>180.36</v>
      </c>
      <c r="FG71" s="25">
        <v>200.4</v>
      </c>
      <c r="FH71" s="25">
        <v>220.44</v>
      </c>
      <c r="FI71" s="28">
        <v>240.48</v>
      </c>
      <c r="FJ71" s="29">
        <v>1.1499999999999999</v>
      </c>
      <c r="FK71" s="28">
        <v>260.52</v>
      </c>
      <c r="FL71" s="28">
        <v>280.56</v>
      </c>
      <c r="FM71" s="28">
        <v>300.60000000000002</v>
      </c>
      <c r="FN71" s="28">
        <v>320.64</v>
      </c>
      <c r="FO71" s="28">
        <v>340.68</v>
      </c>
      <c r="FP71" s="28">
        <v>360.72</v>
      </c>
      <c r="FQ71" s="28">
        <v>380.76</v>
      </c>
      <c r="FR71" s="25">
        <v>400.8</v>
      </c>
      <c r="FS71" s="25">
        <v>420.84</v>
      </c>
      <c r="FT71" s="25">
        <v>440.88</v>
      </c>
      <c r="FU71" s="25">
        <v>460.92</v>
      </c>
      <c r="FV71" s="25">
        <v>480.96</v>
      </c>
      <c r="FW71" s="49"/>
      <c r="FX71" s="22">
        <v>40</v>
      </c>
      <c r="FY71" s="23">
        <v>49</v>
      </c>
      <c r="FZ71" s="24">
        <v>19.11</v>
      </c>
      <c r="GA71" s="24">
        <v>0.23</v>
      </c>
      <c r="GB71" s="24" t="s">
        <v>93</v>
      </c>
      <c r="GC71" s="24" t="str">
        <f t="shared" si="48"/>
        <v>B-6-40-49</v>
      </c>
      <c r="GD71" s="25">
        <v>99999</v>
      </c>
      <c r="GE71" s="25">
        <v>99999</v>
      </c>
      <c r="GF71" s="25">
        <v>99999</v>
      </c>
      <c r="GG71" s="25">
        <v>99999</v>
      </c>
      <c r="GH71" s="25">
        <v>99999</v>
      </c>
      <c r="GI71" s="25">
        <v>99999</v>
      </c>
      <c r="GJ71" s="25">
        <v>99999</v>
      </c>
      <c r="GK71" s="25">
        <v>99999</v>
      </c>
      <c r="GL71" s="25">
        <v>99999</v>
      </c>
      <c r="GM71" s="25">
        <v>99999</v>
      </c>
      <c r="GN71" s="25">
        <v>99999</v>
      </c>
      <c r="GO71" s="29">
        <v>100</v>
      </c>
      <c r="GP71" s="49"/>
      <c r="GQ71" s="22">
        <v>40</v>
      </c>
      <c r="GR71" s="23">
        <v>49</v>
      </c>
      <c r="GS71" s="24">
        <v>17.21</v>
      </c>
      <c r="GT71" s="24">
        <v>0</v>
      </c>
      <c r="GU71" s="24" t="s">
        <v>93</v>
      </c>
      <c r="GV71" s="24" t="str">
        <f t="shared" si="49"/>
        <v>B-6-40-49</v>
      </c>
      <c r="GW71" s="119">
        <v>70</v>
      </c>
      <c r="GX71" s="119">
        <v>105</v>
      </c>
      <c r="GY71" s="119">
        <v>140</v>
      </c>
      <c r="GZ71" s="119">
        <v>175</v>
      </c>
      <c r="HA71" s="119">
        <v>210</v>
      </c>
      <c r="HB71" s="119">
        <v>245</v>
      </c>
      <c r="HC71" s="119">
        <v>266</v>
      </c>
      <c r="HD71" s="119">
        <v>299.25</v>
      </c>
      <c r="HE71" s="119">
        <v>332.5</v>
      </c>
      <c r="HF71" s="119">
        <v>365.75</v>
      </c>
      <c r="HG71" s="120">
        <v>399</v>
      </c>
      <c r="HH71" s="29">
        <v>100</v>
      </c>
      <c r="HI71" s="120">
        <v>432.25</v>
      </c>
      <c r="HJ71" s="120">
        <v>465.5</v>
      </c>
      <c r="HK71" s="120">
        <v>498.75</v>
      </c>
      <c r="HL71" s="120">
        <v>532</v>
      </c>
      <c r="HM71" s="120">
        <v>565.25</v>
      </c>
      <c r="HN71" s="120">
        <v>598.5</v>
      </c>
      <c r="HO71" s="120">
        <v>631.75</v>
      </c>
      <c r="HP71" s="119">
        <v>665</v>
      </c>
      <c r="HQ71" s="119">
        <v>698.25</v>
      </c>
      <c r="HR71" s="119">
        <v>731.5</v>
      </c>
      <c r="HS71" s="119">
        <v>764.75</v>
      </c>
      <c r="HT71" s="119">
        <v>798</v>
      </c>
      <c r="HU71" s="49"/>
    </row>
    <row r="72" spans="4:229" ht="14.4">
      <c r="D72" s="22">
        <v>50</v>
      </c>
      <c r="E72" s="23">
        <v>54</v>
      </c>
      <c r="F72" s="24">
        <v>34.409999999999997</v>
      </c>
      <c r="G72" s="24">
        <v>0.62</v>
      </c>
      <c r="H72" s="24" t="s">
        <v>94</v>
      </c>
      <c r="I72" s="24" t="str">
        <f t="shared" si="40"/>
        <v>B-6-50-54</v>
      </c>
      <c r="J72" s="25">
        <v>70.06</v>
      </c>
      <c r="K72" s="25">
        <v>105.09</v>
      </c>
      <c r="L72" s="25">
        <v>140.12</v>
      </c>
      <c r="M72" s="25">
        <v>175.15</v>
      </c>
      <c r="N72" s="25">
        <v>210.18</v>
      </c>
      <c r="O72" s="25">
        <v>245.21</v>
      </c>
      <c r="P72" s="25">
        <v>266.48</v>
      </c>
      <c r="Q72" s="25">
        <v>299.79000000000002</v>
      </c>
      <c r="R72" s="25">
        <v>333.1</v>
      </c>
      <c r="S72" s="25">
        <v>366.41</v>
      </c>
      <c r="T72" s="28">
        <v>399.72</v>
      </c>
      <c r="U72" s="29">
        <v>1.1499999999999999</v>
      </c>
      <c r="W72" s="22">
        <v>50</v>
      </c>
      <c r="X72" s="23">
        <v>54</v>
      </c>
      <c r="Y72" s="24">
        <v>31.08</v>
      </c>
      <c r="Z72" s="24">
        <v>0.56000000000000005</v>
      </c>
      <c r="AA72" s="24" t="s">
        <v>94</v>
      </c>
      <c r="AB72" s="24" t="str">
        <f t="shared" si="41"/>
        <v>B-6-50-54</v>
      </c>
      <c r="AC72" s="25">
        <v>63.28</v>
      </c>
      <c r="AD72" s="25">
        <v>94.92</v>
      </c>
      <c r="AE72" s="25">
        <v>126.56</v>
      </c>
      <c r="AF72" s="25">
        <v>158.19999999999999</v>
      </c>
      <c r="AG72" s="25">
        <v>189.84</v>
      </c>
      <c r="AH72" s="25">
        <v>221.48</v>
      </c>
      <c r="AI72" s="25">
        <v>240.72</v>
      </c>
      <c r="AJ72" s="25">
        <v>270.81</v>
      </c>
      <c r="AK72" s="25">
        <v>300.89999999999998</v>
      </c>
      <c r="AL72" s="25">
        <v>330.99</v>
      </c>
      <c r="AM72" s="28">
        <v>361.08</v>
      </c>
      <c r="AN72" s="29">
        <v>1.1499999999999999</v>
      </c>
      <c r="AP72" s="22">
        <v>50</v>
      </c>
      <c r="AQ72" s="23">
        <v>54</v>
      </c>
      <c r="AR72" s="24">
        <v>28.31</v>
      </c>
      <c r="AS72" s="24">
        <v>0.52</v>
      </c>
      <c r="AT72" s="24" t="s">
        <v>94</v>
      </c>
      <c r="AU72" s="24" t="str">
        <f t="shared" si="42"/>
        <v>B-6-50-54</v>
      </c>
      <c r="AV72" s="25">
        <v>57.66</v>
      </c>
      <c r="AW72" s="25">
        <v>86.49</v>
      </c>
      <c r="AX72" s="25">
        <v>115.32</v>
      </c>
      <c r="AY72" s="25">
        <v>144.15</v>
      </c>
      <c r="AZ72" s="25">
        <v>172.98</v>
      </c>
      <c r="BA72" s="25">
        <v>201.81</v>
      </c>
      <c r="BB72" s="25">
        <v>219.28</v>
      </c>
      <c r="BC72" s="25">
        <v>246.69</v>
      </c>
      <c r="BD72" s="25">
        <v>274.10000000000002</v>
      </c>
      <c r="BE72" s="25">
        <v>301.51</v>
      </c>
      <c r="BF72" s="28">
        <v>328.92</v>
      </c>
      <c r="BG72" s="29">
        <v>1.1499999999999999</v>
      </c>
      <c r="BI72" s="22">
        <v>50</v>
      </c>
      <c r="BJ72" s="23">
        <v>54</v>
      </c>
      <c r="BK72" s="24">
        <v>26.09</v>
      </c>
      <c r="BL72" s="24">
        <v>0.48</v>
      </c>
      <c r="BM72" s="24" t="s">
        <v>94</v>
      </c>
      <c r="BN72" s="24" t="str">
        <f t="shared" si="43"/>
        <v>B-6-50-54</v>
      </c>
      <c r="BO72" s="25">
        <v>53.14</v>
      </c>
      <c r="BP72" s="25">
        <v>79.709999999999994</v>
      </c>
      <c r="BQ72" s="25">
        <v>106.28</v>
      </c>
      <c r="BR72" s="25">
        <v>132.85</v>
      </c>
      <c r="BS72" s="25">
        <v>159.41999999999999</v>
      </c>
      <c r="BT72" s="25">
        <v>185.99</v>
      </c>
      <c r="BU72" s="25">
        <v>202.16</v>
      </c>
      <c r="BV72" s="25">
        <v>227.43</v>
      </c>
      <c r="BW72" s="25">
        <v>252.7</v>
      </c>
      <c r="BX72" s="25">
        <v>277.97000000000003</v>
      </c>
      <c r="BY72" s="28">
        <v>303.24</v>
      </c>
      <c r="BZ72" s="29">
        <v>1.1499999999999999</v>
      </c>
      <c r="CB72" s="22">
        <v>50</v>
      </c>
      <c r="CC72" s="23">
        <v>54</v>
      </c>
      <c r="CD72" s="24">
        <v>28.31</v>
      </c>
      <c r="CE72" s="24">
        <v>0</v>
      </c>
      <c r="CF72" s="24" t="s">
        <v>94</v>
      </c>
      <c r="CG72" s="24" t="str">
        <f t="shared" si="44"/>
        <v>B-6-50-54</v>
      </c>
      <c r="CH72" s="25">
        <v>56.62</v>
      </c>
      <c r="CI72" s="25">
        <v>84.93</v>
      </c>
      <c r="CJ72" s="25">
        <v>113.24</v>
      </c>
      <c r="CK72" s="25">
        <v>141.55000000000001</v>
      </c>
      <c r="CL72" s="25">
        <v>169.86</v>
      </c>
      <c r="CM72" s="25">
        <v>198.17</v>
      </c>
      <c r="CN72" s="25">
        <v>215.12</v>
      </c>
      <c r="CO72" s="25">
        <v>242.01</v>
      </c>
      <c r="CP72" s="25">
        <v>268.89999999999998</v>
      </c>
      <c r="CQ72" s="25">
        <v>295.79000000000002</v>
      </c>
      <c r="CR72" s="28">
        <v>322.68</v>
      </c>
      <c r="CS72" s="29">
        <v>1.1499999999999999</v>
      </c>
      <c r="CT72" s="28">
        <v>349.57</v>
      </c>
      <c r="CU72" s="28">
        <v>376.46</v>
      </c>
      <c r="CV72" s="28">
        <v>403.35</v>
      </c>
      <c r="CW72" s="28">
        <v>430.24</v>
      </c>
      <c r="CX72" s="28">
        <v>457.13</v>
      </c>
      <c r="CY72" s="28">
        <v>484.02</v>
      </c>
      <c r="CZ72" s="28">
        <v>510.91</v>
      </c>
      <c r="DA72" s="25">
        <v>537.79999999999995</v>
      </c>
      <c r="DB72" s="25">
        <v>564.69000000000005</v>
      </c>
      <c r="DC72" s="25">
        <v>591.58000000000004</v>
      </c>
      <c r="DD72" s="25">
        <v>618.47</v>
      </c>
      <c r="DE72" s="25">
        <v>645.36</v>
      </c>
      <c r="DG72" s="22">
        <v>50</v>
      </c>
      <c r="DH72" s="23">
        <v>54</v>
      </c>
      <c r="DI72" s="24">
        <v>31.47</v>
      </c>
      <c r="DJ72" s="24">
        <v>0.56999999999999995</v>
      </c>
      <c r="DK72" s="24" t="s">
        <v>94</v>
      </c>
      <c r="DL72" s="24" t="str">
        <f t="shared" si="45"/>
        <v>B-6-50-54</v>
      </c>
      <c r="DM72" s="25">
        <v>64.08</v>
      </c>
      <c r="DN72" s="25">
        <v>96.12</v>
      </c>
      <c r="DO72" s="25">
        <v>128.16</v>
      </c>
      <c r="DP72" s="25">
        <v>160.19999999999999</v>
      </c>
      <c r="DQ72" s="25">
        <v>192.24</v>
      </c>
      <c r="DR72" s="25">
        <v>224.28</v>
      </c>
      <c r="DS72" s="25">
        <v>243.76</v>
      </c>
      <c r="DT72" s="25">
        <v>274.23</v>
      </c>
      <c r="DU72" s="25">
        <v>304.7</v>
      </c>
      <c r="DV72" s="25">
        <v>335.17</v>
      </c>
      <c r="DW72" s="28">
        <v>365.64</v>
      </c>
      <c r="DX72" s="29">
        <v>1.1499999999999999</v>
      </c>
      <c r="DY72" s="49"/>
      <c r="DZ72" s="22">
        <v>50</v>
      </c>
      <c r="EA72" s="23">
        <v>54</v>
      </c>
      <c r="EB72" s="24">
        <v>31.47</v>
      </c>
      <c r="EC72" s="24">
        <v>0.56999999999999995</v>
      </c>
      <c r="ED72" s="24" t="s">
        <v>94</v>
      </c>
      <c r="EE72" s="24" t="str">
        <f t="shared" si="46"/>
        <v>B-6-50-54</v>
      </c>
      <c r="EF72" s="25">
        <v>53.94</v>
      </c>
      <c r="EG72" s="25">
        <v>80.91</v>
      </c>
      <c r="EH72" s="25">
        <v>107.88</v>
      </c>
      <c r="EI72" s="25">
        <v>134.85</v>
      </c>
      <c r="EJ72" s="25">
        <v>161.82</v>
      </c>
      <c r="EK72" s="25">
        <v>188.79</v>
      </c>
      <c r="EL72" s="25">
        <v>205.2</v>
      </c>
      <c r="EM72" s="25">
        <v>230.85</v>
      </c>
      <c r="EN72" s="25">
        <v>256.5</v>
      </c>
      <c r="EO72" s="25">
        <v>282.14999999999998</v>
      </c>
      <c r="EP72" s="28">
        <v>307.8</v>
      </c>
      <c r="EQ72" s="29">
        <v>1.1499999999999999</v>
      </c>
      <c r="ER72" s="49"/>
      <c r="ES72" s="22">
        <v>50</v>
      </c>
      <c r="ET72" s="23">
        <v>54</v>
      </c>
      <c r="EU72" s="24">
        <v>28.31</v>
      </c>
      <c r="EV72" s="24">
        <v>0</v>
      </c>
      <c r="EW72" s="24" t="s">
        <v>94</v>
      </c>
      <c r="EX72" s="24" t="str">
        <f t="shared" si="47"/>
        <v>B-6-50-54</v>
      </c>
      <c r="EY72" s="25">
        <v>68.819999999999993</v>
      </c>
      <c r="EZ72" s="25">
        <v>103.23</v>
      </c>
      <c r="FA72" s="25">
        <v>137.63999999999999</v>
      </c>
      <c r="FB72" s="25">
        <v>172.05</v>
      </c>
      <c r="FC72" s="25">
        <v>206.46</v>
      </c>
      <c r="FD72" s="25">
        <v>240.87</v>
      </c>
      <c r="FE72" s="25">
        <v>261.52</v>
      </c>
      <c r="FF72" s="25">
        <v>294.20999999999998</v>
      </c>
      <c r="FG72" s="25">
        <v>326.89999999999998</v>
      </c>
      <c r="FH72" s="25">
        <v>359.59</v>
      </c>
      <c r="FI72" s="28">
        <v>392.28</v>
      </c>
      <c r="FJ72" s="29">
        <v>1.1499999999999999</v>
      </c>
      <c r="FK72" s="28">
        <v>424.97</v>
      </c>
      <c r="FL72" s="28">
        <v>457.66</v>
      </c>
      <c r="FM72" s="28">
        <v>490.35</v>
      </c>
      <c r="FN72" s="28">
        <v>523.04</v>
      </c>
      <c r="FO72" s="28">
        <v>555.73</v>
      </c>
      <c r="FP72" s="28">
        <v>588.41999999999996</v>
      </c>
      <c r="FQ72" s="28">
        <v>621.11</v>
      </c>
      <c r="FR72" s="25">
        <v>653.79999999999995</v>
      </c>
      <c r="FS72" s="25">
        <v>686.49</v>
      </c>
      <c r="FT72" s="25">
        <v>719.18</v>
      </c>
      <c r="FU72" s="25">
        <v>751.87</v>
      </c>
      <c r="FV72" s="25">
        <v>784.56</v>
      </c>
      <c r="FW72" s="49"/>
      <c r="FX72" s="22">
        <v>50</v>
      </c>
      <c r="FY72" s="23">
        <v>54</v>
      </c>
      <c r="FZ72" s="24">
        <v>31.47</v>
      </c>
      <c r="GA72" s="24">
        <v>0.56999999999999995</v>
      </c>
      <c r="GB72" s="24" t="s">
        <v>94</v>
      </c>
      <c r="GC72" s="24" t="str">
        <f t="shared" si="48"/>
        <v>B-6-50-54</v>
      </c>
      <c r="GD72" s="25">
        <v>99999</v>
      </c>
      <c r="GE72" s="25">
        <v>99999</v>
      </c>
      <c r="GF72" s="25">
        <v>99999</v>
      </c>
      <c r="GG72" s="25">
        <v>99999</v>
      </c>
      <c r="GH72" s="25">
        <v>99999</v>
      </c>
      <c r="GI72" s="25">
        <v>99999</v>
      </c>
      <c r="GJ72" s="25">
        <v>99999</v>
      </c>
      <c r="GK72" s="25">
        <v>99999</v>
      </c>
      <c r="GL72" s="25">
        <v>99999</v>
      </c>
      <c r="GM72" s="25">
        <v>99999</v>
      </c>
      <c r="GN72" s="25">
        <v>99999</v>
      </c>
      <c r="GO72" s="29">
        <v>100</v>
      </c>
      <c r="GP72" s="49"/>
      <c r="GQ72" s="22">
        <v>50</v>
      </c>
      <c r="GR72" s="23">
        <v>54</v>
      </c>
      <c r="GS72" s="24">
        <v>28.31</v>
      </c>
      <c r="GT72" s="24">
        <v>0</v>
      </c>
      <c r="GU72" s="24" t="s">
        <v>94</v>
      </c>
      <c r="GV72" s="24" t="str">
        <f t="shared" si="49"/>
        <v>B-6-50-54</v>
      </c>
      <c r="GW72" s="119">
        <v>102.12</v>
      </c>
      <c r="GX72" s="119">
        <v>153.18</v>
      </c>
      <c r="GY72" s="119">
        <v>204.24</v>
      </c>
      <c r="GZ72" s="119">
        <v>255.3</v>
      </c>
      <c r="HA72" s="119">
        <v>306.36</v>
      </c>
      <c r="HB72" s="119">
        <v>357.42</v>
      </c>
      <c r="HC72" s="119">
        <v>388.06</v>
      </c>
      <c r="HD72" s="119">
        <v>436.56</v>
      </c>
      <c r="HE72" s="119">
        <v>485.07</v>
      </c>
      <c r="HF72" s="119">
        <v>533.58000000000004</v>
      </c>
      <c r="HG72" s="120">
        <v>582.08000000000004</v>
      </c>
      <c r="HH72" s="29">
        <v>100</v>
      </c>
      <c r="HI72" s="120">
        <v>630.59</v>
      </c>
      <c r="HJ72" s="120">
        <v>679.1</v>
      </c>
      <c r="HK72" s="120">
        <v>727.61</v>
      </c>
      <c r="HL72" s="120">
        <v>776.11</v>
      </c>
      <c r="HM72" s="120">
        <v>824.62</v>
      </c>
      <c r="HN72" s="120">
        <v>873.13</v>
      </c>
      <c r="HO72" s="120">
        <v>921.63</v>
      </c>
      <c r="HP72" s="119">
        <v>970.14</v>
      </c>
      <c r="HQ72" s="119">
        <v>1018.65</v>
      </c>
      <c r="HR72" s="119">
        <v>1067.1500000000001</v>
      </c>
      <c r="HS72" s="119">
        <v>1115.6600000000001</v>
      </c>
      <c r="HT72" s="119">
        <v>1164.17</v>
      </c>
      <c r="HU72" s="49"/>
    </row>
    <row r="73" spans="4:229" ht="14.4">
      <c r="D73" s="22">
        <v>55</v>
      </c>
      <c r="E73" s="23">
        <v>59</v>
      </c>
      <c r="F73" s="24">
        <v>47.18</v>
      </c>
      <c r="G73" s="24">
        <v>1.22</v>
      </c>
      <c r="H73" s="24" t="s">
        <v>95</v>
      </c>
      <c r="I73" s="24" t="str">
        <f t="shared" si="40"/>
        <v>B-6-55-59</v>
      </c>
      <c r="J73" s="25">
        <v>96.8</v>
      </c>
      <c r="K73" s="25">
        <v>145.19999999999999</v>
      </c>
      <c r="L73" s="25">
        <v>193.6</v>
      </c>
      <c r="M73" s="25">
        <v>242</v>
      </c>
      <c r="N73" s="25">
        <v>290.39999999999998</v>
      </c>
      <c r="O73" s="25">
        <v>338.8</v>
      </c>
      <c r="P73" s="25">
        <v>368.32</v>
      </c>
      <c r="Q73" s="25">
        <v>414.36</v>
      </c>
      <c r="R73" s="25">
        <v>460.4</v>
      </c>
      <c r="S73" s="25">
        <v>506.44</v>
      </c>
      <c r="T73" s="28">
        <v>552.48</v>
      </c>
      <c r="U73" s="29">
        <v>1.2</v>
      </c>
      <c r="W73" s="22">
        <v>55</v>
      </c>
      <c r="X73" s="23">
        <v>59</v>
      </c>
      <c r="Y73" s="24">
        <v>42.74</v>
      </c>
      <c r="Z73" s="24">
        <v>1.1100000000000001</v>
      </c>
      <c r="AA73" s="24" t="s">
        <v>95</v>
      </c>
      <c r="AB73" s="24" t="str">
        <f t="shared" si="41"/>
        <v>B-6-55-59</v>
      </c>
      <c r="AC73" s="25">
        <v>87.7</v>
      </c>
      <c r="AD73" s="25">
        <v>131.55000000000001</v>
      </c>
      <c r="AE73" s="25">
        <v>175.4</v>
      </c>
      <c r="AF73" s="25">
        <v>219.25</v>
      </c>
      <c r="AG73" s="25">
        <v>263.10000000000002</v>
      </c>
      <c r="AH73" s="25">
        <v>306.95</v>
      </c>
      <c r="AI73" s="25">
        <v>333.68</v>
      </c>
      <c r="AJ73" s="25">
        <v>375.39</v>
      </c>
      <c r="AK73" s="25">
        <v>417.1</v>
      </c>
      <c r="AL73" s="25">
        <v>458.81</v>
      </c>
      <c r="AM73" s="28">
        <v>500.52</v>
      </c>
      <c r="AN73" s="29">
        <v>1.2</v>
      </c>
      <c r="AP73" s="22">
        <v>55</v>
      </c>
      <c r="AQ73" s="23">
        <v>59</v>
      </c>
      <c r="AR73" s="24">
        <v>39.409999999999997</v>
      </c>
      <c r="AS73" s="24">
        <v>1.01</v>
      </c>
      <c r="AT73" s="24" t="s">
        <v>95</v>
      </c>
      <c r="AU73" s="24" t="str">
        <f t="shared" si="42"/>
        <v>B-6-55-59</v>
      </c>
      <c r="AV73" s="25">
        <v>80.84</v>
      </c>
      <c r="AW73" s="25">
        <v>121.26</v>
      </c>
      <c r="AX73" s="25">
        <v>161.68</v>
      </c>
      <c r="AY73" s="25">
        <v>202.1</v>
      </c>
      <c r="AZ73" s="25">
        <v>242.52</v>
      </c>
      <c r="BA73" s="25">
        <v>282.94</v>
      </c>
      <c r="BB73" s="25">
        <v>307.60000000000002</v>
      </c>
      <c r="BC73" s="25">
        <v>346.05</v>
      </c>
      <c r="BD73" s="25">
        <v>384.5</v>
      </c>
      <c r="BE73" s="25">
        <v>422.95</v>
      </c>
      <c r="BF73" s="28">
        <v>461.4</v>
      </c>
      <c r="BG73" s="29">
        <v>1.2</v>
      </c>
      <c r="BI73" s="22">
        <v>55</v>
      </c>
      <c r="BJ73" s="23">
        <v>59</v>
      </c>
      <c r="BK73" s="24">
        <v>36.08</v>
      </c>
      <c r="BL73" s="24">
        <v>0.93</v>
      </c>
      <c r="BM73" s="24" t="s">
        <v>95</v>
      </c>
      <c r="BN73" s="24" t="str">
        <f t="shared" si="43"/>
        <v>B-6-55-59</v>
      </c>
      <c r="BO73" s="25">
        <v>74.02</v>
      </c>
      <c r="BP73" s="25">
        <v>111.03</v>
      </c>
      <c r="BQ73" s="25">
        <v>148.04</v>
      </c>
      <c r="BR73" s="25">
        <v>185.05</v>
      </c>
      <c r="BS73" s="25">
        <v>222.06</v>
      </c>
      <c r="BT73" s="25">
        <v>259.07</v>
      </c>
      <c r="BU73" s="25">
        <v>281.68</v>
      </c>
      <c r="BV73" s="25">
        <v>316.89</v>
      </c>
      <c r="BW73" s="25">
        <v>352.1</v>
      </c>
      <c r="BX73" s="25">
        <v>387.31</v>
      </c>
      <c r="BY73" s="28">
        <v>422.52</v>
      </c>
      <c r="BZ73" s="29">
        <v>1.2</v>
      </c>
      <c r="CB73" s="22">
        <v>55</v>
      </c>
      <c r="CC73" s="23">
        <v>59</v>
      </c>
      <c r="CD73" s="24">
        <v>39.409999999999997</v>
      </c>
      <c r="CE73" s="24">
        <v>0</v>
      </c>
      <c r="CF73" s="24" t="s">
        <v>95</v>
      </c>
      <c r="CG73" s="24" t="str">
        <f t="shared" si="44"/>
        <v>B-6-55-59</v>
      </c>
      <c r="CH73" s="25">
        <v>78.819999999999993</v>
      </c>
      <c r="CI73" s="25">
        <v>118.23</v>
      </c>
      <c r="CJ73" s="25">
        <v>157.63999999999999</v>
      </c>
      <c r="CK73" s="25">
        <v>197.05</v>
      </c>
      <c r="CL73" s="25">
        <v>236.46</v>
      </c>
      <c r="CM73" s="25">
        <v>275.87</v>
      </c>
      <c r="CN73" s="25">
        <v>299.52</v>
      </c>
      <c r="CO73" s="25">
        <v>336.96</v>
      </c>
      <c r="CP73" s="25">
        <v>374.4</v>
      </c>
      <c r="CQ73" s="25">
        <v>411.84</v>
      </c>
      <c r="CR73" s="28">
        <v>449.28</v>
      </c>
      <c r="CS73" s="29">
        <v>1.2</v>
      </c>
      <c r="CT73" s="28">
        <v>486.72</v>
      </c>
      <c r="CU73" s="28">
        <v>524.16</v>
      </c>
      <c r="CV73" s="28">
        <v>561.6</v>
      </c>
      <c r="CW73" s="28">
        <v>599.04</v>
      </c>
      <c r="CX73" s="28">
        <v>636.48</v>
      </c>
      <c r="CY73" s="28">
        <v>673.92</v>
      </c>
      <c r="CZ73" s="28">
        <v>711.36</v>
      </c>
      <c r="DA73" s="25">
        <v>748.8</v>
      </c>
      <c r="DB73" s="25">
        <v>786.24</v>
      </c>
      <c r="DC73" s="25">
        <v>823.68</v>
      </c>
      <c r="DD73" s="25">
        <v>861.12</v>
      </c>
      <c r="DE73" s="25">
        <v>898.56</v>
      </c>
      <c r="DG73" s="22">
        <v>55</v>
      </c>
      <c r="DH73" s="23">
        <v>59</v>
      </c>
      <c r="DI73" s="24">
        <v>43.27</v>
      </c>
      <c r="DJ73" s="24">
        <v>1.1200000000000001</v>
      </c>
      <c r="DK73" s="24" t="s">
        <v>95</v>
      </c>
      <c r="DL73" s="24" t="str">
        <f t="shared" si="45"/>
        <v>B-6-55-59</v>
      </c>
      <c r="DM73" s="25">
        <v>88.78</v>
      </c>
      <c r="DN73" s="25">
        <v>133.16999999999999</v>
      </c>
      <c r="DO73" s="25">
        <v>177.56</v>
      </c>
      <c r="DP73" s="25">
        <v>221.95</v>
      </c>
      <c r="DQ73" s="25">
        <v>266.33999999999997</v>
      </c>
      <c r="DR73" s="25">
        <v>310.73</v>
      </c>
      <c r="DS73" s="25">
        <v>337.84</v>
      </c>
      <c r="DT73" s="25">
        <v>380.07</v>
      </c>
      <c r="DU73" s="25">
        <v>422.3</v>
      </c>
      <c r="DV73" s="25">
        <v>464.53</v>
      </c>
      <c r="DW73" s="28">
        <v>506.76</v>
      </c>
      <c r="DX73" s="29">
        <v>1.2</v>
      </c>
      <c r="DY73" s="49"/>
      <c r="DZ73" s="22">
        <v>55</v>
      </c>
      <c r="EA73" s="23">
        <v>59</v>
      </c>
      <c r="EB73" s="24">
        <v>43.27</v>
      </c>
      <c r="EC73" s="24">
        <v>1.1200000000000001</v>
      </c>
      <c r="ED73" s="24" t="s">
        <v>95</v>
      </c>
      <c r="EE73" s="24" t="str">
        <f t="shared" si="46"/>
        <v>B-6-55-59</v>
      </c>
      <c r="EF73" s="25">
        <v>75.12</v>
      </c>
      <c r="EG73" s="25">
        <v>112.68</v>
      </c>
      <c r="EH73" s="25">
        <v>150.24</v>
      </c>
      <c r="EI73" s="25">
        <v>187.8</v>
      </c>
      <c r="EJ73" s="25">
        <v>225.36</v>
      </c>
      <c r="EK73" s="25">
        <v>262.92</v>
      </c>
      <c r="EL73" s="25">
        <v>285.83999999999997</v>
      </c>
      <c r="EM73" s="25">
        <v>321.57</v>
      </c>
      <c r="EN73" s="25">
        <v>357.3</v>
      </c>
      <c r="EO73" s="25">
        <v>393.03</v>
      </c>
      <c r="EP73" s="28">
        <v>428.76</v>
      </c>
      <c r="EQ73" s="29">
        <v>1.2</v>
      </c>
      <c r="ER73" s="49"/>
      <c r="ES73" s="22">
        <v>55</v>
      </c>
      <c r="ET73" s="23">
        <v>59</v>
      </c>
      <c r="EU73" s="24">
        <v>39.409999999999997</v>
      </c>
      <c r="EV73" s="24">
        <v>0</v>
      </c>
      <c r="EW73" s="24" t="s">
        <v>95</v>
      </c>
      <c r="EX73" s="24" t="str">
        <f t="shared" si="47"/>
        <v>B-6-55-59</v>
      </c>
      <c r="EY73" s="25">
        <v>94.36</v>
      </c>
      <c r="EZ73" s="25">
        <v>141.54</v>
      </c>
      <c r="FA73" s="25">
        <v>188.72</v>
      </c>
      <c r="FB73" s="25">
        <v>235.9</v>
      </c>
      <c r="FC73" s="25">
        <v>283.08</v>
      </c>
      <c r="FD73" s="25">
        <v>330.26</v>
      </c>
      <c r="FE73" s="25">
        <v>358.56</v>
      </c>
      <c r="FF73" s="25">
        <v>403.38</v>
      </c>
      <c r="FG73" s="25">
        <v>448.2</v>
      </c>
      <c r="FH73" s="25">
        <v>493.02</v>
      </c>
      <c r="FI73" s="28">
        <v>537.84</v>
      </c>
      <c r="FJ73" s="29">
        <v>1.2</v>
      </c>
      <c r="FK73" s="28">
        <v>582.66</v>
      </c>
      <c r="FL73" s="28">
        <v>627.48</v>
      </c>
      <c r="FM73" s="28">
        <v>672.3</v>
      </c>
      <c r="FN73" s="28">
        <v>717.12</v>
      </c>
      <c r="FO73" s="28">
        <v>761.94</v>
      </c>
      <c r="FP73" s="28">
        <v>806.76</v>
      </c>
      <c r="FQ73" s="28">
        <v>851.58</v>
      </c>
      <c r="FR73" s="25">
        <v>896.4</v>
      </c>
      <c r="FS73" s="25">
        <v>941.22</v>
      </c>
      <c r="FT73" s="25">
        <v>986.04</v>
      </c>
      <c r="FU73" s="25">
        <v>1030.8599999999999</v>
      </c>
      <c r="FV73" s="25">
        <v>1075.68</v>
      </c>
      <c r="FW73" s="49"/>
      <c r="FX73" s="22">
        <v>55</v>
      </c>
      <c r="FY73" s="23">
        <v>59</v>
      </c>
      <c r="FZ73" s="24">
        <v>43.27</v>
      </c>
      <c r="GA73" s="24">
        <v>1.1200000000000001</v>
      </c>
      <c r="GB73" s="24" t="s">
        <v>95</v>
      </c>
      <c r="GC73" s="24" t="str">
        <f t="shared" si="48"/>
        <v>B-6-55-59</v>
      </c>
      <c r="GD73" s="25">
        <v>99999</v>
      </c>
      <c r="GE73" s="25">
        <v>99999</v>
      </c>
      <c r="GF73" s="25">
        <v>99999</v>
      </c>
      <c r="GG73" s="25">
        <v>99999</v>
      </c>
      <c r="GH73" s="25">
        <v>99999</v>
      </c>
      <c r="GI73" s="25">
        <v>99999</v>
      </c>
      <c r="GJ73" s="25">
        <v>99999</v>
      </c>
      <c r="GK73" s="25">
        <v>99999</v>
      </c>
      <c r="GL73" s="25">
        <v>99999</v>
      </c>
      <c r="GM73" s="25">
        <v>99999</v>
      </c>
      <c r="GN73" s="25">
        <v>99999</v>
      </c>
      <c r="GO73" s="29">
        <v>100</v>
      </c>
      <c r="GP73" s="49"/>
      <c r="GQ73" s="22">
        <v>55</v>
      </c>
      <c r="GR73" s="23">
        <v>59</v>
      </c>
      <c r="GS73" s="24">
        <v>39.409999999999997</v>
      </c>
      <c r="GT73" s="24">
        <v>0</v>
      </c>
      <c r="GU73" s="24" t="s">
        <v>95</v>
      </c>
      <c r="GV73" s="24" t="str">
        <f t="shared" si="49"/>
        <v>B-6-55-59</v>
      </c>
      <c r="GW73" s="119">
        <v>127.04</v>
      </c>
      <c r="GX73" s="119">
        <v>190.56</v>
      </c>
      <c r="GY73" s="119">
        <v>254.08</v>
      </c>
      <c r="GZ73" s="119">
        <v>317.60000000000002</v>
      </c>
      <c r="HA73" s="119">
        <v>381.12</v>
      </c>
      <c r="HB73" s="119">
        <v>444.64</v>
      </c>
      <c r="HC73" s="119">
        <v>482.75</v>
      </c>
      <c r="HD73" s="119">
        <v>543.1</v>
      </c>
      <c r="HE73" s="119">
        <v>603.44000000000005</v>
      </c>
      <c r="HF73" s="119">
        <v>663.78</v>
      </c>
      <c r="HG73" s="120">
        <v>724.13</v>
      </c>
      <c r="HH73" s="29">
        <v>100</v>
      </c>
      <c r="HI73" s="120">
        <v>784.47</v>
      </c>
      <c r="HJ73" s="120">
        <v>844.82</v>
      </c>
      <c r="HK73" s="120">
        <v>905.16</v>
      </c>
      <c r="HL73" s="120">
        <v>965.5</v>
      </c>
      <c r="HM73" s="120">
        <v>1025.8499999999999</v>
      </c>
      <c r="HN73" s="120">
        <v>1086.19</v>
      </c>
      <c r="HO73" s="120">
        <v>1146.54</v>
      </c>
      <c r="HP73" s="119">
        <v>1206.8800000000001</v>
      </c>
      <c r="HQ73" s="119">
        <v>1267.22</v>
      </c>
      <c r="HR73" s="119">
        <v>1327.57</v>
      </c>
      <c r="HS73" s="119">
        <v>1387.91</v>
      </c>
      <c r="HT73" s="119">
        <v>1448.26</v>
      </c>
      <c r="HU73" s="49"/>
    </row>
    <row r="74" spans="4:229" ht="14.4">
      <c r="D74" s="22">
        <v>60</v>
      </c>
      <c r="E74" s="23">
        <v>64</v>
      </c>
      <c r="F74" s="24">
        <v>61.61</v>
      </c>
      <c r="G74" s="24">
        <v>2.2999999999999998</v>
      </c>
      <c r="H74" s="24" t="s">
        <v>96</v>
      </c>
      <c r="I74" s="24" t="str">
        <f t="shared" si="40"/>
        <v>B-6-60-64</v>
      </c>
      <c r="J74" s="25">
        <v>127.82</v>
      </c>
      <c r="K74" s="25">
        <v>191.73</v>
      </c>
      <c r="L74" s="25">
        <v>255.64</v>
      </c>
      <c r="M74" s="25">
        <v>319.55</v>
      </c>
      <c r="N74" s="25">
        <v>383.46</v>
      </c>
      <c r="O74" s="25">
        <v>447.37</v>
      </c>
      <c r="P74" s="25">
        <v>486.64</v>
      </c>
      <c r="Q74" s="25">
        <v>547.47</v>
      </c>
      <c r="R74" s="25">
        <v>608.29999999999995</v>
      </c>
      <c r="S74" s="25">
        <v>669.13</v>
      </c>
      <c r="T74" s="28">
        <v>729.96</v>
      </c>
      <c r="U74" s="29">
        <v>1.25</v>
      </c>
      <c r="W74" s="22">
        <v>60</v>
      </c>
      <c r="X74" s="23">
        <v>64</v>
      </c>
      <c r="Y74" s="24">
        <v>55.5</v>
      </c>
      <c r="Z74" s="24">
        <v>2.0699999999999998</v>
      </c>
      <c r="AA74" s="24" t="s">
        <v>96</v>
      </c>
      <c r="AB74" s="24" t="str">
        <f t="shared" si="41"/>
        <v>B-6-60-64</v>
      </c>
      <c r="AC74" s="25">
        <v>115.14</v>
      </c>
      <c r="AD74" s="25">
        <v>172.71</v>
      </c>
      <c r="AE74" s="25">
        <v>230.28</v>
      </c>
      <c r="AF74" s="25">
        <v>287.85000000000002</v>
      </c>
      <c r="AG74" s="25">
        <v>345.42</v>
      </c>
      <c r="AH74" s="25">
        <v>402.99</v>
      </c>
      <c r="AI74" s="25">
        <v>438.4</v>
      </c>
      <c r="AJ74" s="25">
        <v>493.2</v>
      </c>
      <c r="AK74" s="25">
        <v>548</v>
      </c>
      <c r="AL74" s="25">
        <v>602.79999999999995</v>
      </c>
      <c r="AM74" s="28">
        <v>657.6</v>
      </c>
      <c r="AN74" s="29">
        <v>1.25</v>
      </c>
      <c r="AP74" s="22">
        <v>60</v>
      </c>
      <c r="AQ74" s="23">
        <v>64</v>
      </c>
      <c r="AR74" s="24">
        <v>51.06</v>
      </c>
      <c r="AS74" s="24">
        <v>1.9</v>
      </c>
      <c r="AT74" s="24" t="s">
        <v>96</v>
      </c>
      <c r="AU74" s="24" t="str">
        <f t="shared" si="42"/>
        <v>B-6-60-64</v>
      </c>
      <c r="AV74" s="25">
        <v>105.92</v>
      </c>
      <c r="AW74" s="25">
        <v>158.88</v>
      </c>
      <c r="AX74" s="25">
        <v>211.84</v>
      </c>
      <c r="AY74" s="25">
        <v>264.8</v>
      </c>
      <c r="AZ74" s="25">
        <v>317.76</v>
      </c>
      <c r="BA74" s="25">
        <v>370.72</v>
      </c>
      <c r="BB74" s="25">
        <v>403.28</v>
      </c>
      <c r="BC74" s="25">
        <v>453.69</v>
      </c>
      <c r="BD74" s="25">
        <v>504.1</v>
      </c>
      <c r="BE74" s="25">
        <v>554.51</v>
      </c>
      <c r="BF74" s="28">
        <v>604.91999999999996</v>
      </c>
      <c r="BG74" s="29">
        <v>1.25</v>
      </c>
      <c r="BI74" s="22">
        <v>60</v>
      </c>
      <c r="BJ74" s="23">
        <v>64</v>
      </c>
      <c r="BK74" s="24">
        <v>46.62</v>
      </c>
      <c r="BL74" s="24">
        <v>1.74</v>
      </c>
      <c r="BM74" s="24" t="s">
        <v>96</v>
      </c>
      <c r="BN74" s="24" t="str">
        <f t="shared" si="43"/>
        <v>B-6-60-64</v>
      </c>
      <c r="BO74" s="25">
        <v>96.72</v>
      </c>
      <c r="BP74" s="25">
        <v>145.08000000000001</v>
      </c>
      <c r="BQ74" s="25">
        <v>193.44</v>
      </c>
      <c r="BR74" s="25">
        <v>241.8</v>
      </c>
      <c r="BS74" s="25">
        <v>290.16000000000003</v>
      </c>
      <c r="BT74" s="25">
        <v>338.52</v>
      </c>
      <c r="BU74" s="25">
        <v>368.24</v>
      </c>
      <c r="BV74" s="25">
        <v>414.27</v>
      </c>
      <c r="BW74" s="25">
        <v>460.3</v>
      </c>
      <c r="BX74" s="25">
        <v>506.33</v>
      </c>
      <c r="BY74" s="28">
        <v>552.36</v>
      </c>
      <c r="BZ74" s="29">
        <v>1.22</v>
      </c>
      <c r="CB74" s="22">
        <v>60</v>
      </c>
      <c r="CC74" s="23">
        <v>64</v>
      </c>
      <c r="CD74" s="24">
        <v>51.06</v>
      </c>
      <c r="CE74" s="24">
        <v>0</v>
      </c>
      <c r="CF74" s="24" t="s">
        <v>96</v>
      </c>
      <c r="CG74" s="24" t="str">
        <f t="shared" si="44"/>
        <v>B-6-60-64</v>
      </c>
      <c r="CH74" s="25">
        <v>102.12</v>
      </c>
      <c r="CI74" s="25">
        <v>153.18</v>
      </c>
      <c r="CJ74" s="25">
        <v>204.24</v>
      </c>
      <c r="CK74" s="25">
        <v>255.3</v>
      </c>
      <c r="CL74" s="25">
        <v>306.36</v>
      </c>
      <c r="CM74" s="25">
        <v>357.42</v>
      </c>
      <c r="CN74" s="25">
        <v>388.08</v>
      </c>
      <c r="CO74" s="25">
        <v>436.59</v>
      </c>
      <c r="CP74" s="25">
        <v>485.1</v>
      </c>
      <c r="CQ74" s="25">
        <v>533.61</v>
      </c>
      <c r="CR74" s="28">
        <v>582.12</v>
      </c>
      <c r="CS74" s="29">
        <v>1.25</v>
      </c>
      <c r="CT74" s="28">
        <v>630.63</v>
      </c>
      <c r="CU74" s="28">
        <v>679.14</v>
      </c>
      <c r="CV74" s="28">
        <v>727.65</v>
      </c>
      <c r="CW74" s="28">
        <v>776.16</v>
      </c>
      <c r="CX74" s="28">
        <v>824.67</v>
      </c>
      <c r="CY74" s="28">
        <v>873.18</v>
      </c>
      <c r="CZ74" s="28">
        <v>921.69</v>
      </c>
      <c r="DA74" s="25">
        <v>970.2</v>
      </c>
      <c r="DB74" s="25">
        <v>1018.71</v>
      </c>
      <c r="DC74" s="25">
        <v>1067.22</v>
      </c>
      <c r="DD74" s="25">
        <v>1115.73</v>
      </c>
      <c r="DE74" s="25">
        <v>1164.24</v>
      </c>
      <c r="DG74" s="22">
        <v>60</v>
      </c>
      <c r="DH74" s="23">
        <v>64</v>
      </c>
      <c r="DI74" s="24">
        <v>56.19</v>
      </c>
      <c r="DJ74" s="24">
        <v>2.1</v>
      </c>
      <c r="DK74" s="24" t="s">
        <v>96</v>
      </c>
      <c r="DL74" s="24" t="str">
        <f t="shared" si="45"/>
        <v>B-6-60-64</v>
      </c>
      <c r="DM74" s="25">
        <v>116.58</v>
      </c>
      <c r="DN74" s="25">
        <v>174.87</v>
      </c>
      <c r="DO74" s="25">
        <v>233.16</v>
      </c>
      <c r="DP74" s="25">
        <v>291.45</v>
      </c>
      <c r="DQ74" s="25">
        <v>349.74</v>
      </c>
      <c r="DR74" s="25">
        <v>408.03</v>
      </c>
      <c r="DS74" s="25">
        <v>443.84</v>
      </c>
      <c r="DT74" s="25">
        <v>499.32</v>
      </c>
      <c r="DU74" s="25">
        <v>554.79999999999995</v>
      </c>
      <c r="DV74" s="25">
        <v>610.28</v>
      </c>
      <c r="DW74" s="28">
        <v>665.76</v>
      </c>
      <c r="DX74" s="29">
        <v>1.25</v>
      </c>
      <c r="DY74" s="49"/>
      <c r="DZ74" s="22">
        <v>60</v>
      </c>
      <c r="EA74" s="23">
        <v>64</v>
      </c>
      <c r="EB74" s="24">
        <v>56.19</v>
      </c>
      <c r="EC74" s="24">
        <v>2.1</v>
      </c>
      <c r="ED74" s="24" t="s">
        <v>96</v>
      </c>
      <c r="EE74" s="24" t="str">
        <f t="shared" si="46"/>
        <v>B-6-60-64</v>
      </c>
      <c r="EF74" s="25">
        <v>98.18</v>
      </c>
      <c r="EG74" s="25">
        <v>147.27000000000001</v>
      </c>
      <c r="EH74" s="25">
        <v>196.36</v>
      </c>
      <c r="EI74" s="25">
        <v>245.45</v>
      </c>
      <c r="EJ74" s="25">
        <v>294.54000000000002</v>
      </c>
      <c r="EK74" s="25">
        <v>343.63</v>
      </c>
      <c r="EL74" s="25">
        <v>373.76</v>
      </c>
      <c r="EM74" s="25">
        <v>420.48</v>
      </c>
      <c r="EN74" s="25">
        <v>467.2</v>
      </c>
      <c r="EO74" s="25">
        <v>513.91999999999996</v>
      </c>
      <c r="EP74" s="28">
        <v>560.64</v>
      </c>
      <c r="EQ74" s="29">
        <v>1.25</v>
      </c>
      <c r="ER74" s="49"/>
      <c r="ES74" s="22">
        <v>60</v>
      </c>
      <c r="ET74" s="23">
        <v>64</v>
      </c>
      <c r="EU74" s="24">
        <v>51.06</v>
      </c>
      <c r="EV74" s="24">
        <v>0</v>
      </c>
      <c r="EW74" s="24" t="s">
        <v>96</v>
      </c>
      <c r="EX74" s="24" t="str">
        <f t="shared" si="47"/>
        <v>B-6-60-64</v>
      </c>
      <c r="EY74" s="25">
        <v>123.22</v>
      </c>
      <c r="EZ74" s="25">
        <v>184.83</v>
      </c>
      <c r="FA74" s="25">
        <v>246.44</v>
      </c>
      <c r="FB74" s="25">
        <v>308.05</v>
      </c>
      <c r="FC74" s="25">
        <v>369.66</v>
      </c>
      <c r="FD74" s="25">
        <v>431.27</v>
      </c>
      <c r="FE74" s="25">
        <v>468.24</v>
      </c>
      <c r="FF74" s="25">
        <v>526.77</v>
      </c>
      <c r="FG74" s="25">
        <v>585.29999999999995</v>
      </c>
      <c r="FH74" s="25">
        <v>643.83000000000004</v>
      </c>
      <c r="FI74" s="28">
        <v>702.36</v>
      </c>
      <c r="FJ74" s="29">
        <v>1.25</v>
      </c>
      <c r="FK74" s="28">
        <v>760.89</v>
      </c>
      <c r="FL74" s="28">
        <v>819.42</v>
      </c>
      <c r="FM74" s="28">
        <v>877.95</v>
      </c>
      <c r="FN74" s="28">
        <v>936.48</v>
      </c>
      <c r="FO74" s="28">
        <v>995.01</v>
      </c>
      <c r="FP74" s="28">
        <v>1053.54</v>
      </c>
      <c r="FQ74" s="28">
        <v>1112.07</v>
      </c>
      <c r="FR74" s="25">
        <v>1170.5999999999999</v>
      </c>
      <c r="FS74" s="25">
        <v>1229.1300000000001</v>
      </c>
      <c r="FT74" s="25">
        <v>1287.6600000000001</v>
      </c>
      <c r="FU74" s="25">
        <v>1346.19</v>
      </c>
      <c r="FV74" s="25">
        <v>1404.72</v>
      </c>
      <c r="FW74" s="49"/>
      <c r="FX74" s="22">
        <v>60</v>
      </c>
      <c r="FY74" s="23">
        <v>64</v>
      </c>
      <c r="FZ74" s="24">
        <v>56.19</v>
      </c>
      <c r="GA74" s="24">
        <v>2.1</v>
      </c>
      <c r="GB74" s="24" t="s">
        <v>96</v>
      </c>
      <c r="GC74" s="24" t="str">
        <f t="shared" si="48"/>
        <v>B-6-60-64</v>
      </c>
      <c r="GD74" s="25">
        <v>123.48</v>
      </c>
      <c r="GE74" s="25">
        <v>185.22</v>
      </c>
      <c r="GF74" s="25">
        <v>246.96</v>
      </c>
      <c r="GG74" s="25">
        <v>308.7</v>
      </c>
      <c r="GH74" s="25">
        <v>370.44</v>
      </c>
      <c r="GI74" s="25">
        <v>432.18</v>
      </c>
      <c r="GJ74" s="25">
        <v>470.16</v>
      </c>
      <c r="GK74" s="25">
        <v>528.92999999999995</v>
      </c>
      <c r="GL74" s="25">
        <v>587.70000000000005</v>
      </c>
      <c r="GM74" s="25">
        <v>646.47</v>
      </c>
      <c r="GN74" s="28">
        <v>705.24</v>
      </c>
      <c r="GO74" s="29">
        <v>1.25</v>
      </c>
      <c r="GP74" s="49"/>
      <c r="GQ74" s="22">
        <v>60</v>
      </c>
      <c r="GR74" s="23">
        <v>64</v>
      </c>
      <c r="GS74" s="24">
        <v>51.06</v>
      </c>
      <c r="GT74" s="24">
        <v>0</v>
      </c>
      <c r="GU74" s="24" t="s">
        <v>96</v>
      </c>
      <c r="GV74" s="24" t="str">
        <f t="shared" si="49"/>
        <v>B-6-60-64</v>
      </c>
      <c r="GW74" s="119">
        <v>154.18</v>
      </c>
      <c r="GX74" s="119">
        <v>231.27</v>
      </c>
      <c r="GY74" s="119">
        <v>308.36</v>
      </c>
      <c r="GZ74" s="119">
        <v>385.45</v>
      </c>
      <c r="HA74" s="119">
        <v>462.54</v>
      </c>
      <c r="HB74" s="119">
        <v>539.63</v>
      </c>
      <c r="HC74" s="119">
        <v>585.88</v>
      </c>
      <c r="HD74" s="119">
        <v>659.12</v>
      </c>
      <c r="HE74" s="119">
        <v>732.36</v>
      </c>
      <c r="HF74" s="119">
        <v>805.59</v>
      </c>
      <c r="HG74" s="120">
        <v>878.83</v>
      </c>
      <c r="HH74" s="29">
        <v>100</v>
      </c>
      <c r="HI74" s="120">
        <v>952.06</v>
      </c>
      <c r="HJ74" s="120">
        <v>1025.3</v>
      </c>
      <c r="HK74" s="120">
        <v>1098.53</v>
      </c>
      <c r="HL74" s="120">
        <v>1171.77</v>
      </c>
      <c r="HM74" s="120">
        <v>1245</v>
      </c>
      <c r="HN74" s="120">
        <v>1318.24</v>
      </c>
      <c r="HO74" s="120">
        <v>1391.47</v>
      </c>
      <c r="HP74" s="119">
        <v>1464.71</v>
      </c>
      <c r="HQ74" s="119">
        <v>1537.95</v>
      </c>
      <c r="HR74" s="119">
        <v>1611.18</v>
      </c>
      <c r="HS74" s="119">
        <v>1684.42</v>
      </c>
      <c r="HT74" s="119">
        <v>1757.65</v>
      </c>
      <c r="HU74" s="49"/>
    </row>
    <row r="75" spans="4:229" ht="14.4">
      <c r="D75" s="22">
        <v>65</v>
      </c>
      <c r="E75" s="23">
        <v>69</v>
      </c>
      <c r="F75" s="24">
        <v>75.48</v>
      </c>
      <c r="G75" s="24">
        <v>4.05</v>
      </c>
      <c r="H75" s="24" t="s">
        <v>97</v>
      </c>
      <c r="I75" s="24" t="str">
        <f t="shared" si="40"/>
        <v>B-6-65-69</v>
      </c>
      <c r="J75" s="25">
        <v>159.06</v>
      </c>
      <c r="K75" s="25">
        <v>238.59</v>
      </c>
      <c r="L75" s="25">
        <v>318.12</v>
      </c>
      <c r="M75" s="25">
        <v>397.65</v>
      </c>
      <c r="N75" s="25">
        <v>477.18</v>
      </c>
      <c r="O75" s="25">
        <v>556.71</v>
      </c>
      <c r="P75" s="25">
        <v>606.08000000000004</v>
      </c>
      <c r="Q75" s="25">
        <v>681.84</v>
      </c>
      <c r="R75" s="25">
        <v>757.6</v>
      </c>
      <c r="S75" s="25">
        <v>833.36</v>
      </c>
      <c r="T75" s="28">
        <v>909.12</v>
      </c>
      <c r="U75" s="29">
        <v>1.25</v>
      </c>
      <c r="W75" s="22">
        <v>65</v>
      </c>
      <c r="X75" s="23">
        <v>69</v>
      </c>
      <c r="Y75" s="24">
        <v>68.27</v>
      </c>
      <c r="Z75" s="24">
        <v>3.66</v>
      </c>
      <c r="AA75" s="24" t="s">
        <v>97</v>
      </c>
      <c r="AB75" s="24" t="str">
        <f t="shared" si="41"/>
        <v>B-6-65-69</v>
      </c>
      <c r="AC75" s="25">
        <v>143.86000000000001</v>
      </c>
      <c r="AD75" s="25">
        <v>215.79</v>
      </c>
      <c r="AE75" s="25">
        <v>287.72000000000003</v>
      </c>
      <c r="AF75" s="25">
        <v>359.65</v>
      </c>
      <c r="AG75" s="25">
        <v>431.58</v>
      </c>
      <c r="AH75" s="25">
        <v>503.51</v>
      </c>
      <c r="AI75" s="25">
        <v>548.16</v>
      </c>
      <c r="AJ75" s="25">
        <v>616.67999999999995</v>
      </c>
      <c r="AK75" s="25">
        <v>685.2</v>
      </c>
      <c r="AL75" s="25">
        <v>753.72</v>
      </c>
      <c r="AM75" s="28">
        <v>822.24</v>
      </c>
      <c r="AN75" s="29">
        <v>1.25</v>
      </c>
      <c r="AP75" s="22">
        <v>65</v>
      </c>
      <c r="AQ75" s="23">
        <v>69</v>
      </c>
      <c r="AR75" s="24">
        <v>62.16</v>
      </c>
      <c r="AS75" s="24">
        <v>3.35</v>
      </c>
      <c r="AT75" s="24" t="s">
        <v>97</v>
      </c>
      <c r="AU75" s="24" t="str">
        <f t="shared" si="42"/>
        <v>B-6-65-69</v>
      </c>
      <c r="AV75" s="25">
        <v>131.02000000000001</v>
      </c>
      <c r="AW75" s="25">
        <v>196.53</v>
      </c>
      <c r="AX75" s="25">
        <v>262.04000000000002</v>
      </c>
      <c r="AY75" s="25">
        <v>327.55</v>
      </c>
      <c r="AZ75" s="25">
        <v>393.06</v>
      </c>
      <c r="BA75" s="25">
        <v>458.57</v>
      </c>
      <c r="BB75" s="25">
        <v>499.2</v>
      </c>
      <c r="BC75" s="25">
        <v>561.6</v>
      </c>
      <c r="BD75" s="25">
        <v>624</v>
      </c>
      <c r="BE75" s="25">
        <v>686.4</v>
      </c>
      <c r="BF75" s="28">
        <v>748.8</v>
      </c>
      <c r="BG75" s="29">
        <v>1.25</v>
      </c>
      <c r="BI75" s="22">
        <v>65</v>
      </c>
      <c r="BJ75" s="23">
        <v>69</v>
      </c>
      <c r="BK75" s="24">
        <v>57.17</v>
      </c>
      <c r="BL75" s="24">
        <v>3.09</v>
      </c>
      <c r="BM75" s="24" t="s">
        <v>97</v>
      </c>
      <c r="BN75" s="24" t="str">
        <f t="shared" si="43"/>
        <v>B-6-65-69</v>
      </c>
      <c r="BO75" s="25">
        <v>120.52</v>
      </c>
      <c r="BP75" s="25">
        <v>180.78</v>
      </c>
      <c r="BQ75" s="25">
        <v>241.04</v>
      </c>
      <c r="BR75" s="25">
        <v>301.3</v>
      </c>
      <c r="BS75" s="25">
        <v>361.56</v>
      </c>
      <c r="BT75" s="25">
        <v>421.82</v>
      </c>
      <c r="BU75" s="25">
        <v>459.2</v>
      </c>
      <c r="BV75" s="25">
        <v>516.6</v>
      </c>
      <c r="BW75" s="25">
        <v>574</v>
      </c>
      <c r="BX75" s="25">
        <v>631.4</v>
      </c>
      <c r="BY75" s="28">
        <v>688.8</v>
      </c>
      <c r="BZ75" s="29">
        <v>1.22</v>
      </c>
      <c r="CB75" s="22">
        <v>65</v>
      </c>
      <c r="CC75" s="23">
        <v>69</v>
      </c>
      <c r="CD75" s="24">
        <v>62.16</v>
      </c>
      <c r="CE75" s="24">
        <v>0</v>
      </c>
      <c r="CF75" s="24" t="s">
        <v>97</v>
      </c>
      <c r="CG75" s="24" t="str">
        <f t="shared" si="44"/>
        <v>B-6-65-69</v>
      </c>
      <c r="CH75" s="25">
        <v>124.32</v>
      </c>
      <c r="CI75" s="25">
        <v>186.48</v>
      </c>
      <c r="CJ75" s="25">
        <v>248.64</v>
      </c>
      <c r="CK75" s="25">
        <v>310.8</v>
      </c>
      <c r="CL75" s="25">
        <v>372.96</v>
      </c>
      <c r="CM75" s="25">
        <v>435.12</v>
      </c>
      <c r="CN75" s="25">
        <v>472.4</v>
      </c>
      <c r="CO75" s="25">
        <v>531.45000000000005</v>
      </c>
      <c r="CP75" s="25">
        <v>590.5</v>
      </c>
      <c r="CQ75" s="25">
        <v>649.54999999999995</v>
      </c>
      <c r="CR75" s="28">
        <v>708.6</v>
      </c>
      <c r="CS75" s="29">
        <v>1.25</v>
      </c>
      <c r="CT75" s="28">
        <v>767.65</v>
      </c>
      <c r="CU75" s="28">
        <v>826.7</v>
      </c>
      <c r="CV75" s="28">
        <v>885.75</v>
      </c>
      <c r="CW75" s="28">
        <v>944.8</v>
      </c>
      <c r="CX75" s="28">
        <v>1003.85</v>
      </c>
      <c r="CY75" s="28">
        <v>1062.9000000000001</v>
      </c>
      <c r="CZ75" s="28">
        <v>1121.95</v>
      </c>
      <c r="DA75" s="25">
        <v>1181</v>
      </c>
      <c r="DB75" s="25">
        <v>1240.05</v>
      </c>
      <c r="DC75" s="25">
        <v>1299.0999999999999</v>
      </c>
      <c r="DD75" s="25">
        <v>1358.15</v>
      </c>
      <c r="DE75" s="25">
        <v>1417.2</v>
      </c>
      <c r="DG75" s="22">
        <v>65</v>
      </c>
      <c r="DH75" s="23">
        <v>69</v>
      </c>
      <c r="DI75" s="24">
        <v>69.12</v>
      </c>
      <c r="DJ75" s="24">
        <v>3.71</v>
      </c>
      <c r="DK75" s="24" t="s">
        <v>97</v>
      </c>
      <c r="DL75" s="24" t="str">
        <f t="shared" si="45"/>
        <v>B-6-65-69</v>
      </c>
      <c r="DM75" s="25">
        <v>145.66</v>
      </c>
      <c r="DN75" s="25">
        <v>218.49</v>
      </c>
      <c r="DO75" s="25">
        <v>291.32</v>
      </c>
      <c r="DP75" s="25">
        <v>364.15</v>
      </c>
      <c r="DQ75" s="25">
        <v>436.98</v>
      </c>
      <c r="DR75" s="25">
        <v>509.81</v>
      </c>
      <c r="DS75" s="25">
        <v>554.96</v>
      </c>
      <c r="DT75" s="25">
        <v>624.33000000000004</v>
      </c>
      <c r="DU75" s="25">
        <v>693.7</v>
      </c>
      <c r="DV75" s="25">
        <v>763.07</v>
      </c>
      <c r="DW75" s="28">
        <v>832.44</v>
      </c>
      <c r="DX75" s="29">
        <v>1.25</v>
      </c>
      <c r="DY75" s="49"/>
      <c r="DZ75" s="22">
        <v>65</v>
      </c>
      <c r="EA75" s="23">
        <v>69</v>
      </c>
      <c r="EB75" s="24">
        <v>69.12</v>
      </c>
      <c r="EC75" s="24">
        <v>3.71</v>
      </c>
      <c r="ED75" s="24" t="s">
        <v>97</v>
      </c>
      <c r="EE75" s="24" t="str">
        <f t="shared" si="46"/>
        <v>B-6-65-69</v>
      </c>
      <c r="EF75" s="25">
        <v>122.34</v>
      </c>
      <c r="EG75" s="25">
        <v>183.51</v>
      </c>
      <c r="EH75" s="25">
        <v>244.68</v>
      </c>
      <c r="EI75" s="25">
        <v>305.85000000000002</v>
      </c>
      <c r="EJ75" s="25">
        <v>367.02</v>
      </c>
      <c r="EK75" s="25">
        <v>428.19</v>
      </c>
      <c r="EL75" s="25">
        <v>466.16</v>
      </c>
      <c r="EM75" s="25">
        <v>524.42999999999995</v>
      </c>
      <c r="EN75" s="25">
        <v>582.70000000000005</v>
      </c>
      <c r="EO75" s="25">
        <v>640.97</v>
      </c>
      <c r="EP75" s="28">
        <v>699.24</v>
      </c>
      <c r="EQ75" s="29">
        <v>1.25</v>
      </c>
      <c r="ER75" s="49"/>
      <c r="ES75" s="22">
        <v>65</v>
      </c>
      <c r="ET75" s="23">
        <v>69</v>
      </c>
      <c r="EU75" s="24">
        <v>62.16</v>
      </c>
      <c r="EV75" s="24">
        <v>0</v>
      </c>
      <c r="EW75" s="24" t="s">
        <v>97</v>
      </c>
      <c r="EX75" s="24" t="str">
        <f t="shared" si="47"/>
        <v>B-6-65-69</v>
      </c>
      <c r="EY75" s="25">
        <v>150.96</v>
      </c>
      <c r="EZ75" s="25">
        <v>226.44</v>
      </c>
      <c r="FA75" s="25">
        <v>301.92</v>
      </c>
      <c r="FB75" s="25">
        <v>377.4</v>
      </c>
      <c r="FC75" s="25">
        <v>452.88</v>
      </c>
      <c r="FD75" s="25">
        <v>528.36</v>
      </c>
      <c r="FE75" s="25">
        <v>573.67999999999995</v>
      </c>
      <c r="FF75" s="25">
        <v>645.39</v>
      </c>
      <c r="FG75" s="25">
        <v>717.1</v>
      </c>
      <c r="FH75" s="25">
        <v>788.81</v>
      </c>
      <c r="FI75" s="28">
        <v>860.52</v>
      </c>
      <c r="FJ75" s="29">
        <v>1.25</v>
      </c>
      <c r="FK75" s="28">
        <v>932.23</v>
      </c>
      <c r="FL75" s="28">
        <v>1003.94</v>
      </c>
      <c r="FM75" s="28">
        <v>1075.6500000000001</v>
      </c>
      <c r="FN75" s="28">
        <v>1147.3599999999999</v>
      </c>
      <c r="FO75" s="28">
        <v>1219.07</v>
      </c>
      <c r="FP75" s="28">
        <v>1290.78</v>
      </c>
      <c r="FQ75" s="28">
        <v>1362.49</v>
      </c>
      <c r="FR75" s="25">
        <v>1434.2</v>
      </c>
      <c r="FS75" s="25">
        <v>1505.91</v>
      </c>
      <c r="FT75" s="25">
        <v>1577.62</v>
      </c>
      <c r="FU75" s="25">
        <v>1649.33</v>
      </c>
      <c r="FV75" s="25">
        <v>1721.04</v>
      </c>
      <c r="FW75" s="49"/>
      <c r="FX75" s="22">
        <v>65</v>
      </c>
      <c r="FY75" s="23">
        <v>69</v>
      </c>
      <c r="FZ75" s="24">
        <v>69.12</v>
      </c>
      <c r="GA75" s="24">
        <v>3.71</v>
      </c>
      <c r="GB75" s="24" t="s">
        <v>97</v>
      </c>
      <c r="GC75" s="24" t="str">
        <f t="shared" si="48"/>
        <v>B-6-65-69</v>
      </c>
      <c r="GD75" s="25">
        <v>153.76</v>
      </c>
      <c r="GE75" s="25">
        <v>230.64</v>
      </c>
      <c r="GF75" s="25">
        <v>307.52</v>
      </c>
      <c r="GG75" s="25">
        <v>384.4</v>
      </c>
      <c r="GH75" s="25">
        <v>461.28</v>
      </c>
      <c r="GI75" s="25">
        <v>538.16</v>
      </c>
      <c r="GJ75" s="25">
        <v>585.91999999999996</v>
      </c>
      <c r="GK75" s="25">
        <v>659.16</v>
      </c>
      <c r="GL75" s="25">
        <v>732.4</v>
      </c>
      <c r="GM75" s="25">
        <v>805.64</v>
      </c>
      <c r="GN75" s="28">
        <v>878.88</v>
      </c>
      <c r="GO75" s="29">
        <v>1.25</v>
      </c>
      <c r="GP75" s="49"/>
      <c r="GQ75" s="22">
        <v>65</v>
      </c>
      <c r="GR75" s="23">
        <v>69</v>
      </c>
      <c r="GS75" s="24">
        <v>62.16</v>
      </c>
      <c r="GT75" s="24">
        <v>0</v>
      </c>
      <c r="GU75" s="24" t="s">
        <v>97</v>
      </c>
      <c r="GV75" s="24" t="str">
        <f t="shared" si="49"/>
        <v>B-6-65-69</v>
      </c>
      <c r="GW75" s="119">
        <v>177.84</v>
      </c>
      <c r="GX75" s="119">
        <v>266.76</v>
      </c>
      <c r="GY75" s="119">
        <v>355.68</v>
      </c>
      <c r="GZ75" s="119">
        <v>444.6</v>
      </c>
      <c r="HA75" s="119">
        <v>533.52</v>
      </c>
      <c r="HB75" s="119">
        <v>622.44000000000005</v>
      </c>
      <c r="HC75" s="119">
        <v>675.79</v>
      </c>
      <c r="HD75" s="119">
        <v>760.27</v>
      </c>
      <c r="HE75" s="119">
        <v>844.74</v>
      </c>
      <c r="HF75" s="119">
        <v>929.21</v>
      </c>
      <c r="HG75" s="120">
        <v>1013.69</v>
      </c>
      <c r="HH75" s="29">
        <v>100</v>
      </c>
      <c r="HI75" s="120">
        <v>1098.1600000000001</v>
      </c>
      <c r="HJ75" s="120">
        <v>1182.6400000000001</v>
      </c>
      <c r="HK75" s="120">
        <v>1267.1099999999999</v>
      </c>
      <c r="HL75" s="120">
        <v>1351.58</v>
      </c>
      <c r="HM75" s="120">
        <v>1436.06</v>
      </c>
      <c r="HN75" s="120">
        <v>1520.53</v>
      </c>
      <c r="HO75" s="120">
        <v>1605.01</v>
      </c>
      <c r="HP75" s="119">
        <v>1689.48</v>
      </c>
      <c r="HQ75" s="119">
        <v>1773.95</v>
      </c>
      <c r="HR75" s="119">
        <v>1858.43</v>
      </c>
      <c r="HS75" s="119">
        <v>1942.9</v>
      </c>
      <c r="HT75" s="119">
        <v>2027.38</v>
      </c>
      <c r="HU75" s="49"/>
    </row>
    <row r="76" spans="4:229">
      <c r="D76" s="22">
        <v>70</v>
      </c>
      <c r="E76" s="23">
        <v>74</v>
      </c>
      <c r="F76" s="24">
        <v>88.8</v>
      </c>
      <c r="G76" s="24">
        <v>6.91</v>
      </c>
      <c r="H76" s="24" t="s">
        <v>98</v>
      </c>
      <c r="I76" s="24" t="str">
        <f t="shared" si="40"/>
        <v>B-6-70-74</v>
      </c>
      <c r="J76" s="25">
        <v>191.42</v>
      </c>
      <c r="K76" s="25">
        <v>287.13</v>
      </c>
      <c r="L76" s="25">
        <v>382.84</v>
      </c>
      <c r="M76" s="25">
        <v>478.55</v>
      </c>
      <c r="N76" s="25">
        <v>574.26</v>
      </c>
      <c r="O76" s="25">
        <v>669.97</v>
      </c>
      <c r="P76" s="25">
        <v>730.16</v>
      </c>
      <c r="Q76" s="25">
        <v>821.43</v>
      </c>
      <c r="R76" s="25">
        <v>912.7</v>
      </c>
      <c r="S76" s="25">
        <v>1003.97</v>
      </c>
      <c r="T76" s="28">
        <v>1095.24</v>
      </c>
      <c r="U76" s="30" t="s">
        <v>265</v>
      </c>
      <c r="W76" s="22">
        <v>70</v>
      </c>
      <c r="X76" s="23">
        <v>74</v>
      </c>
      <c r="Y76" s="24">
        <v>79.92</v>
      </c>
      <c r="Z76" s="24">
        <v>6.25</v>
      </c>
      <c r="AA76" s="24" t="s">
        <v>98</v>
      </c>
      <c r="AB76" s="24" t="str">
        <f t="shared" si="41"/>
        <v>B-6-70-74</v>
      </c>
      <c r="AC76" s="25">
        <v>172.34</v>
      </c>
      <c r="AD76" s="25">
        <v>258.51</v>
      </c>
      <c r="AE76" s="25">
        <v>344.68</v>
      </c>
      <c r="AF76" s="25">
        <v>430.85</v>
      </c>
      <c r="AG76" s="25">
        <v>517.02</v>
      </c>
      <c r="AH76" s="25">
        <v>603.19000000000005</v>
      </c>
      <c r="AI76" s="25">
        <v>657.36</v>
      </c>
      <c r="AJ76" s="25">
        <v>739.53</v>
      </c>
      <c r="AK76" s="25">
        <v>821.7</v>
      </c>
      <c r="AL76" s="25">
        <v>903.87</v>
      </c>
      <c r="AM76" s="28">
        <v>986.04</v>
      </c>
      <c r="AN76" s="30" t="s">
        <v>265</v>
      </c>
      <c r="AP76" s="22">
        <v>70</v>
      </c>
      <c r="AQ76" s="23">
        <v>74</v>
      </c>
      <c r="AR76" s="24">
        <v>73.260000000000005</v>
      </c>
      <c r="AS76" s="24">
        <v>5.71</v>
      </c>
      <c r="AT76" s="24" t="s">
        <v>98</v>
      </c>
      <c r="AU76" s="24" t="str">
        <f t="shared" si="42"/>
        <v>B-6-70-74</v>
      </c>
      <c r="AV76" s="25">
        <v>157.94</v>
      </c>
      <c r="AW76" s="25">
        <v>236.91</v>
      </c>
      <c r="AX76" s="25">
        <v>315.88</v>
      </c>
      <c r="AY76" s="25">
        <v>394.85</v>
      </c>
      <c r="AZ76" s="25">
        <v>473.82</v>
      </c>
      <c r="BA76" s="25">
        <v>552.79</v>
      </c>
      <c r="BB76" s="25">
        <v>602.48</v>
      </c>
      <c r="BC76" s="25">
        <v>677.79</v>
      </c>
      <c r="BD76" s="25">
        <v>753.1</v>
      </c>
      <c r="BE76" s="25">
        <v>828.41</v>
      </c>
      <c r="BF76" s="28">
        <v>903.72</v>
      </c>
      <c r="BG76" s="30" t="s">
        <v>265</v>
      </c>
      <c r="BI76" s="22">
        <v>70</v>
      </c>
      <c r="BJ76" s="23">
        <v>74</v>
      </c>
      <c r="BK76" s="24">
        <v>67.16</v>
      </c>
      <c r="BL76" s="24">
        <v>5.25</v>
      </c>
      <c r="BM76" s="24" t="s">
        <v>98</v>
      </c>
      <c r="BN76" s="24" t="str">
        <f t="shared" si="43"/>
        <v>B-6-70-74</v>
      </c>
      <c r="BO76" s="25">
        <v>144.82</v>
      </c>
      <c r="BP76" s="25">
        <v>217.23</v>
      </c>
      <c r="BQ76" s="25">
        <v>289.64</v>
      </c>
      <c r="BR76" s="25">
        <v>362.05</v>
      </c>
      <c r="BS76" s="25">
        <v>434.46</v>
      </c>
      <c r="BT76" s="25">
        <v>506.87</v>
      </c>
      <c r="BU76" s="25">
        <v>552.4</v>
      </c>
      <c r="BV76" s="25">
        <v>621.45000000000005</v>
      </c>
      <c r="BW76" s="25">
        <v>690.5</v>
      </c>
      <c r="BX76" s="25">
        <v>759.55</v>
      </c>
      <c r="BY76" s="28">
        <v>828.6</v>
      </c>
      <c r="BZ76" s="30" t="s">
        <v>265</v>
      </c>
      <c r="CB76" s="22">
        <v>70</v>
      </c>
      <c r="CC76" s="23">
        <v>74</v>
      </c>
      <c r="CD76" s="24">
        <v>73.260000000000005</v>
      </c>
      <c r="CE76" s="24">
        <v>0</v>
      </c>
      <c r="CF76" s="24" t="s">
        <v>98</v>
      </c>
      <c r="CG76" s="24" t="str">
        <f t="shared" si="44"/>
        <v>B-6-70-74</v>
      </c>
      <c r="CH76" s="25">
        <v>146.52000000000001</v>
      </c>
      <c r="CI76" s="25">
        <v>219.78</v>
      </c>
      <c r="CJ76" s="25">
        <v>293.04000000000002</v>
      </c>
      <c r="CK76" s="25">
        <v>366.3</v>
      </c>
      <c r="CL76" s="25">
        <v>439.56</v>
      </c>
      <c r="CM76" s="25">
        <v>512.82000000000005</v>
      </c>
      <c r="CN76" s="25">
        <v>556.79999999999995</v>
      </c>
      <c r="CO76" s="25">
        <v>626.4</v>
      </c>
      <c r="CP76" s="25">
        <v>696</v>
      </c>
      <c r="CQ76" s="25">
        <v>765.6</v>
      </c>
      <c r="CR76" s="28">
        <v>835.2</v>
      </c>
      <c r="CS76" s="30" t="s">
        <v>265</v>
      </c>
      <c r="CT76" s="28">
        <v>904.8</v>
      </c>
      <c r="CU76" s="28">
        <v>974.4</v>
      </c>
      <c r="CV76" s="28">
        <v>1044</v>
      </c>
      <c r="CW76" s="28">
        <v>1113.5999999999999</v>
      </c>
      <c r="CX76" s="28">
        <v>1183.2</v>
      </c>
      <c r="CY76" s="28">
        <v>1252.8</v>
      </c>
      <c r="CZ76" s="28">
        <v>1322.4</v>
      </c>
      <c r="DA76" s="25">
        <v>1392</v>
      </c>
      <c r="DB76" s="25">
        <v>1461.6</v>
      </c>
      <c r="DC76" s="25">
        <v>1531.2</v>
      </c>
      <c r="DD76" s="25">
        <v>1600.8</v>
      </c>
      <c r="DE76" s="25">
        <v>1670.4</v>
      </c>
      <c r="DG76" s="22">
        <v>70</v>
      </c>
      <c r="DH76" s="23">
        <v>74</v>
      </c>
      <c r="DI76" s="24">
        <v>80.92</v>
      </c>
      <c r="DJ76" s="24">
        <v>6.33</v>
      </c>
      <c r="DK76" s="24" t="s">
        <v>98</v>
      </c>
      <c r="DL76" s="24" t="str">
        <f t="shared" si="45"/>
        <v>B-6-70-74</v>
      </c>
      <c r="DM76" s="25">
        <v>174.5</v>
      </c>
      <c r="DN76" s="25">
        <v>261.75</v>
      </c>
      <c r="DO76" s="25">
        <v>349</v>
      </c>
      <c r="DP76" s="25">
        <v>436.25</v>
      </c>
      <c r="DQ76" s="25">
        <v>523.5</v>
      </c>
      <c r="DR76" s="25">
        <v>610.75</v>
      </c>
      <c r="DS76" s="25">
        <v>665.6</v>
      </c>
      <c r="DT76" s="25">
        <v>748.8</v>
      </c>
      <c r="DU76" s="25">
        <v>832</v>
      </c>
      <c r="DV76" s="25">
        <v>915.2</v>
      </c>
      <c r="DW76" s="28">
        <v>998.4</v>
      </c>
      <c r="DX76" s="30" t="s">
        <v>265</v>
      </c>
      <c r="DY76" s="49"/>
      <c r="DZ76" s="22">
        <v>70</v>
      </c>
      <c r="EA76" s="23">
        <v>74</v>
      </c>
      <c r="EB76" s="24">
        <v>80.92</v>
      </c>
      <c r="EC76" s="24">
        <v>6.33</v>
      </c>
      <c r="ED76" s="24" t="s">
        <v>98</v>
      </c>
      <c r="EE76" s="24" t="str">
        <f t="shared" si="46"/>
        <v>B-6-70-74</v>
      </c>
      <c r="EF76" s="25">
        <v>147</v>
      </c>
      <c r="EG76" s="25">
        <v>220.5</v>
      </c>
      <c r="EH76" s="25">
        <v>294</v>
      </c>
      <c r="EI76" s="25">
        <v>367.5</v>
      </c>
      <c r="EJ76" s="25">
        <v>441</v>
      </c>
      <c r="EK76" s="25">
        <v>514.5</v>
      </c>
      <c r="EL76" s="25">
        <v>560.72</v>
      </c>
      <c r="EM76" s="25">
        <v>630.80999999999995</v>
      </c>
      <c r="EN76" s="25">
        <v>700.9</v>
      </c>
      <c r="EO76" s="25">
        <v>770.99</v>
      </c>
      <c r="EP76" s="28">
        <v>841.08</v>
      </c>
      <c r="EQ76" s="30" t="s">
        <v>265</v>
      </c>
      <c r="ER76" s="49"/>
      <c r="ES76" s="22">
        <v>70</v>
      </c>
      <c r="ET76" s="23">
        <v>74</v>
      </c>
      <c r="EU76" s="24">
        <v>73.260000000000005</v>
      </c>
      <c r="EV76" s="24">
        <v>0</v>
      </c>
      <c r="EW76" s="24" t="s">
        <v>98</v>
      </c>
      <c r="EX76" s="24" t="str">
        <f t="shared" si="47"/>
        <v>B-6-70-74</v>
      </c>
      <c r="EY76" s="25">
        <v>177.6</v>
      </c>
      <c r="EZ76" s="25">
        <v>266.39999999999998</v>
      </c>
      <c r="FA76" s="25">
        <v>355.2</v>
      </c>
      <c r="FB76" s="25">
        <v>444</v>
      </c>
      <c r="FC76" s="25">
        <v>532.79999999999995</v>
      </c>
      <c r="FD76" s="25">
        <v>621.6</v>
      </c>
      <c r="FE76" s="25">
        <v>674.88</v>
      </c>
      <c r="FF76" s="25">
        <v>759.24</v>
      </c>
      <c r="FG76" s="25">
        <v>843.6</v>
      </c>
      <c r="FH76" s="25">
        <v>927.96</v>
      </c>
      <c r="FI76" s="28">
        <v>1012.32</v>
      </c>
      <c r="FJ76" s="30" t="s">
        <v>265</v>
      </c>
      <c r="FK76" s="28">
        <v>1096.68</v>
      </c>
      <c r="FL76" s="28">
        <v>1181.04</v>
      </c>
      <c r="FM76" s="28">
        <v>1265.4000000000001</v>
      </c>
      <c r="FN76" s="28">
        <v>1349.76</v>
      </c>
      <c r="FO76" s="28">
        <v>1434.12</v>
      </c>
      <c r="FP76" s="28">
        <v>1518.48</v>
      </c>
      <c r="FQ76" s="28">
        <v>1602.84</v>
      </c>
      <c r="FR76" s="25">
        <v>1687.2</v>
      </c>
      <c r="FS76" s="25">
        <v>1771.56</v>
      </c>
      <c r="FT76" s="25">
        <v>1855.92</v>
      </c>
      <c r="FU76" s="25">
        <v>1940.28</v>
      </c>
      <c r="FV76" s="25">
        <v>2024.64</v>
      </c>
      <c r="FW76" s="49"/>
      <c r="FX76" s="22">
        <v>70</v>
      </c>
      <c r="FY76" s="23">
        <v>74</v>
      </c>
      <c r="FZ76" s="24">
        <v>80.92</v>
      </c>
      <c r="GA76" s="24">
        <v>6.33</v>
      </c>
      <c r="GB76" s="24" t="s">
        <v>98</v>
      </c>
      <c r="GC76" s="24" t="str">
        <f t="shared" si="48"/>
        <v>B-6-70-74</v>
      </c>
      <c r="GD76" s="25">
        <v>185.3</v>
      </c>
      <c r="GE76" s="25">
        <v>277.95</v>
      </c>
      <c r="GF76" s="25">
        <v>370.6</v>
      </c>
      <c r="GG76" s="25">
        <v>463.25</v>
      </c>
      <c r="GH76" s="25">
        <v>555.9</v>
      </c>
      <c r="GI76" s="25">
        <v>648.54999999999995</v>
      </c>
      <c r="GJ76" s="25">
        <v>706.88</v>
      </c>
      <c r="GK76" s="25">
        <v>795.24</v>
      </c>
      <c r="GL76" s="25">
        <v>883.6</v>
      </c>
      <c r="GM76" s="25">
        <v>971.96</v>
      </c>
      <c r="GN76" s="28">
        <v>1060.32</v>
      </c>
      <c r="GO76" s="30" t="s">
        <v>265</v>
      </c>
      <c r="GP76" s="49"/>
      <c r="GQ76" s="22">
        <v>70</v>
      </c>
      <c r="GR76" s="23">
        <v>74</v>
      </c>
      <c r="GS76" s="24">
        <v>73.260000000000005</v>
      </c>
      <c r="GT76" s="24">
        <v>0</v>
      </c>
      <c r="GU76" s="24" t="s">
        <v>98</v>
      </c>
      <c r="GV76" s="24" t="str">
        <f t="shared" si="49"/>
        <v>B-6-70-74</v>
      </c>
      <c r="GW76" s="119">
        <v>199.26</v>
      </c>
      <c r="GX76" s="119">
        <v>298.89</v>
      </c>
      <c r="GY76" s="119">
        <v>398.52</v>
      </c>
      <c r="GZ76" s="119">
        <v>498.15</v>
      </c>
      <c r="HA76" s="119">
        <v>597.78</v>
      </c>
      <c r="HB76" s="119">
        <v>697.41</v>
      </c>
      <c r="HC76" s="119">
        <v>757.19</v>
      </c>
      <c r="HD76" s="119">
        <v>851.84</v>
      </c>
      <c r="HE76" s="119">
        <v>946.49</v>
      </c>
      <c r="HF76" s="119">
        <v>1041.1300000000001</v>
      </c>
      <c r="HG76" s="120">
        <v>1135.78</v>
      </c>
      <c r="HH76" s="30" t="s">
        <v>265</v>
      </c>
      <c r="HI76" s="120">
        <v>1230.43</v>
      </c>
      <c r="HJ76" s="120">
        <v>1325.08</v>
      </c>
      <c r="HK76" s="120">
        <v>1419.73</v>
      </c>
      <c r="HL76" s="120">
        <v>1514.38</v>
      </c>
      <c r="HM76" s="120">
        <v>1609.02</v>
      </c>
      <c r="HN76" s="120">
        <v>1703.67</v>
      </c>
      <c r="HO76" s="120">
        <v>1798.32</v>
      </c>
      <c r="HP76" s="119">
        <v>1892.97</v>
      </c>
      <c r="HQ76" s="119">
        <v>1987.62</v>
      </c>
      <c r="HR76" s="119">
        <v>2082.27</v>
      </c>
      <c r="HS76" s="119">
        <v>2176.92</v>
      </c>
      <c r="HT76" s="119">
        <v>2271.56</v>
      </c>
      <c r="HU76" s="49"/>
    </row>
    <row r="77" spans="4:229">
      <c r="D77" s="22">
        <v>75</v>
      </c>
      <c r="E77" s="23">
        <v>79</v>
      </c>
      <c r="F77" s="24">
        <v>102.68</v>
      </c>
      <c r="G77" s="24">
        <v>11.02</v>
      </c>
      <c r="H77" s="24" t="s">
        <v>99</v>
      </c>
      <c r="I77" s="24" t="str">
        <f t="shared" si="40"/>
        <v>B-6-75-79</v>
      </c>
      <c r="J77" s="25">
        <v>227.4</v>
      </c>
      <c r="K77" s="25">
        <v>341.1</v>
      </c>
      <c r="L77" s="25">
        <v>454.8</v>
      </c>
      <c r="M77" s="25">
        <v>568.5</v>
      </c>
      <c r="N77" s="25">
        <v>682.2</v>
      </c>
      <c r="O77" s="25">
        <v>795.9</v>
      </c>
      <c r="P77" s="25">
        <v>868.56</v>
      </c>
      <c r="Q77" s="25">
        <v>977.13</v>
      </c>
      <c r="R77" s="25">
        <v>1085.7</v>
      </c>
      <c r="S77" s="25">
        <v>1194.27</v>
      </c>
      <c r="T77" s="28">
        <v>1302.8399999999999</v>
      </c>
      <c r="U77" s="30" t="s">
        <v>265</v>
      </c>
      <c r="W77" s="22">
        <v>75</v>
      </c>
      <c r="X77" s="23">
        <v>79</v>
      </c>
      <c r="Y77" s="24">
        <v>92.69</v>
      </c>
      <c r="Z77" s="24">
        <v>9.9700000000000006</v>
      </c>
      <c r="AA77" s="24" t="s">
        <v>99</v>
      </c>
      <c r="AB77" s="24" t="str">
        <f t="shared" si="41"/>
        <v>B-6-75-79</v>
      </c>
      <c r="AC77" s="25">
        <v>205.32</v>
      </c>
      <c r="AD77" s="25">
        <v>307.98</v>
      </c>
      <c r="AE77" s="25">
        <v>410.64</v>
      </c>
      <c r="AF77" s="25">
        <v>513.29999999999995</v>
      </c>
      <c r="AG77" s="25">
        <v>615.96</v>
      </c>
      <c r="AH77" s="25">
        <v>718.62</v>
      </c>
      <c r="AI77" s="25">
        <v>784.24</v>
      </c>
      <c r="AJ77" s="25">
        <v>882.27</v>
      </c>
      <c r="AK77" s="25">
        <v>980.3</v>
      </c>
      <c r="AL77" s="25">
        <v>1078.33</v>
      </c>
      <c r="AM77" s="28">
        <v>1176.3599999999999</v>
      </c>
      <c r="AN77" s="30" t="s">
        <v>265</v>
      </c>
      <c r="AP77" s="22">
        <v>75</v>
      </c>
      <c r="AQ77" s="23">
        <v>79</v>
      </c>
      <c r="AR77" s="24">
        <v>84.92</v>
      </c>
      <c r="AS77" s="24">
        <v>9.1199999999999992</v>
      </c>
      <c r="AT77" s="24" t="s">
        <v>99</v>
      </c>
      <c r="AU77" s="24" t="str">
        <f t="shared" si="42"/>
        <v>B-6-75-79</v>
      </c>
      <c r="AV77" s="25">
        <v>188.08</v>
      </c>
      <c r="AW77" s="25">
        <v>282.12</v>
      </c>
      <c r="AX77" s="25">
        <v>376.16</v>
      </c>
      <c r="AY77" s="25">
        <v>470.2</v>
      </c>
      <c r="AZ77" s="25">
        <v>564.24</v>
      </c>
      <c r="BA77" s="25">
        <v>658.28</v>
      </c>
      <c r="BB77" s="25">
        <v>718.32</v>
      </c>
      <c r="BC77" s="25">
        <v>808.11</v>
      </c>
      <c r="BD77" s="25">
        <v>897.9</v>
      </c>
      <c r="BE77" s="25">
        <v>987.69</v>
      </c>
      <c r="BF77" s="28">
        <v>1077.48</v>
      </c>
      <c r="BG77" s="30" t="s">
        <v>265</v>
      </c>
      <c r="BI77" s="22">
        <v>75</v>
      </c>
      <c r="BJ77" s="23">
        <v>79</v>
      </c>
      <c r="BK77" s="24">
        <v>77.7</v>
      </c>
      <c r="BL77" s="24">
        <v>8.39</v>
      </c>
      <c r="BM77" s="24" t="s">
        <v>99</v>
      </c>
      <c r="BN77" s="24" t="str">
        <f t="shared" si="43"/>
        <v>B-6-75-79</v>
      </c>
      <c r="BO77" s="25">
        <v>172.18</v>
      </c>
      <c r="BP77" s="25">
        <v>258.27</v>
      </c>
      <c r="BQ77" s="25">
        <v>344.36</v>
      </c>
      <c r="BR77" s="25">
        <v>430.45</v>
      </c>
      <c r="BS77" s="25">
        <v>516.54</v>
      </c>
      <c r="BT77" s="25">
        <v>602.63</v>
      </c>
      <c r="BU77" s="25">
        <v>657.68</v>
      </c>
      <c r="BV77" s="25">
        <v>739.89</v>
      </c>
      <c r="BW77" s="25">
        <v>822.1</v>
      </c>
      <c r="BX77" s="25">
        <v>904.31</v>
      </c>
      <c r="BY77" s="28">
        <v>986.52</v>
      </c>
      <c r="BZ77" s="30" t="s">
        <v>265</v>
      </c>
      <c r="CB77" s="22">
        <v>75</v>
      </c>
      <c r="CC77" s="23">
        <v>79</v>
      </c>
      <c r="CD77" s="24">
        <v>84.92</v>
      </c>
      <c r="CE77" s="24">
        <v>0</v>
      </c>
      <c r="CF77" s="24" t="s">
        <v>99</v>
      </c>
      <c r="CG77" s="24" t="str">
        <f t="shared" si="44"/>
        <v>B-6-75-79</v>
      </c>
      <c r="CH77" s="25">
        <v>169.84</v>
      </c>
      <c r="CI77" s="25">
        <v>254.76</v>
      </c>
      <c r="CJ77" s="25">
        <v>339.68</v>
      </c>
      <c r="CK77" s="25">
        <v>424.6</v>
      </c>
      <c r="CL77" s="25">
        <v>509.52</v>
      </c>
      <c r="CM77" s="25">
        <v>594.44000000000005</v>
      </c>
      <c r="CN77" s="25">
        <v>645.36</v>
      </c>
      <c r="CO77" s="25">
        <v>726.03</v>
      </c>
      <c r="CP77" s="25">
        <v>806.7</v>
      </c>
      <c r="CQ77" s="25">
        <v>887.37</v>
      </c>
      <c r="CR77" s="28">
        <v>968.04</v>
      </c>
      <c r="CS77" s="30" t="s">
        <v>265</v>
      </c>
      <c r="CT77" s="28">
        <v>1048.71</v>
      </c>
      <c r="CU77" s="28">
        <v>1129.3800000000001</v>
      </c>
      <c r="CV77" s="28">
        <v>1210.05</v>
      </c>
      <c r="CW77" s="28">
        <v>1290.72</v>
      </c>
      <c r="CX77" s="28">
        <v>1371.39</v>
      </c>
      <c r="CY77" s="28">
        <v>1452.06</v>
      </c>
      <c r="CZ77" s="28">
        <v>1532.73</v>
      </c>
      <c r="DA77" s="25">
        <v>1613.4</v>
      </c>
      <c r="DB77" s="25">
        <v>1694.07</v>
      </c>
      <c r="DC77" s="25">
        <v>1774.74</v>
      </c>
      <c r="DD77" s="25">
        <v>1855.41</v>
      </c>
      <c r="DE77" s="25">
        <v>1936.08</v>
      </c>
      <c r="DG77" s="22">
        <v>75</v>
      </c>
      <c r="DH77" s="23">
        <v>79</v>
      </c>
      <c r="DI77" s="24">
        <v>93.84</v>
      </c>
      <c r="DJ77" s="24">
        <v>10.09</v>
      </c>
      <c r="DK77" s="24" t="s">
        <v>99</v>
      </c>
      <c r="DL77" s="24" t="str">
        <f t="shared" si="45"/>
        <v>B-6-75-79</v>
      </c>
      <c r="DM77" s="25">
        <v>207.86</v>
      </c>
      <c r="DN77" s="25">
        <v>311.79000000000002</v>
      </c>
      <c r="DO77" s="25">
        <v>415.72</v>
      </c>
      <c r="DP77" s="25">
        <v>519.65</v>
      </c>
      <c r="DQ77" s="25">
        <v>623.58000000000004</v>
      </c>
      <c r="DR77" s="25">
        <v>727.51</v>
      </c>
      <c r="DS77" s="25">
        <v>793.92</v>
      </c>
      <c r="DT77" s="25">
        <v>893.16</v>
      </c>
      <c r="DU77" s="25">
        <v>992.4</v>
      </c>
      <c r="DV77" s="25">
        <v>1091.6400000000001</v>
      </c>
      <c r="DW77" s="28">
        <v>1190.8800000000001</v>
      </c>
      <c r="DX77" s="30" t="s">
        <v>265</v>
      </c>
      <c r="DY77" s="49"/>
      <c r="DZ77" s="22">
        <v>75</v>
      </c>
      <c r="EA77" s="23">
        <v>79</v>
      </c>
      <c r="EB77" s="24">
        <v>93.84</v>
      </c>
      <c r="EC77" s="24">
        <v>10.09</v>
      </c>
      <c r="ED77" s="24" t="s">
        <v>99</v>
      </c>
      <c r="EE77" s="24" t="str">
        <f t="shared" si="46"/>
        <v>B-6-75-79</v>
      </c>
      <c r="EF77" s="25">
        <v>174.78</v>
      </c>
      <c r="EG77" s="25">
        <v>262.17</v>
      </c>
      <c r="EH77" s="25">
        <v>349.56</v>
      </c>
      <c r="EI77" s="25">
        <v>436.95</v>
      </c>
      <c r="EJ77" s="25">
        <v>524.34</v>
      </c>
      <c r="EK77" s="25">
        <v>611.73</v>
      </c>
      <c r="EL77" s="25">
        <v>667.6</v>
      </c>
      <c r="EM77" s="25">
        <v>751.05</v>
      </c>
      <c r="EN77" s="25">
        <v>834.5</v>
      </c>
      <c r="EO77" s="25">
        <v>917.95</v>
      </c>
      <c r="EP77" s="28">
        <v>1001.4</v>
      </c>
      <c r="EQ77" s="30" t="s">
        <v>265</v>
      </c>
      <c r="ER77" s="49"/>
      <c r="ES77" s="22">
        <v>75</v>
      </c>
      <c r="ET77" s="23">
        <v>79</v>
      </c>
      <c r="EU77" s="24">
        <v>84.92</v>
      </c>
      <c r="EV77" s="24">
        <v>0</v>
      </c>
      <c r="EW77" s="24" t="s">
        <v>99</v>
      </c>
      <c r="EX77" s="24" t="str">
        <f t="shared" si="47"/>
        <v>B-6-75-79</v>
      </c>
      <c r="EY77" s="25">
        <v>205.36</v>
      </c>
      <c r="EZ77" s="25">
        <v>308.04000000000002</v>
      </c>
      <c r="FA77" s="25">
        <v>410.72</v>
      </c>
      <c r="FB77" s="25">
        <v>513.4</v>
      </c>
      <c r="FC77" s="25">
        <v>616.08000000000004</v>
      </c>
      <c r="FD77" s="25">
        <v>718.76</v>
      </c>
      <c r="FE77" s="25">
        <v>780.4</v>
      </c>
      <c r="FF77" s="25">
        <v>877.95</v>
      </c>
      <c r="FG77" s="25">
        <v>975.5</v>
      </c>
      <c r="FH77" s="25">
        <v>1073.05</v>
      </c>
      <c r="FI77" s="28">
        <v>1170.5999999999999</v>
      </c>
      <c r="FJ77" s="30" t="s">
        <v>265</v>
      </c>
      <c r="FK77" s="28">
        <v>1268.1500000000001</v>
      </c>
      <c r="FL77" s="28">
        <v>1365.7</v>
      </c>
      <c r="FM77" s="28">
        <v>1463.25</v>
      </c>
      <c r="FN77" s="28">
        <v>1560.8</v>
      </c>
      <c r="FO77" s="28">
        <v>1658.35</v>
      </c>
      <c r="FP77" s="28">
        <v>1755.9</v>
      </c>
      <c r="FQ77" s="28">
        <v>1853.45</v>
      </c>
      <c r="FR77" s="25">
        <v>1951</v>
      </c>
      <c r="FS77" s="25">
        <v>2048.5500000000002</v>
      </c>
      <c r="FT77" s="25">
        <v>2146.1</v>
      </c>
      <c r="FU77" s="25">
        <v>2243.65</v>
      </c>
      <c r="FV77" s="25">
        <v>2341.1999999999998</v>
      </c>
      <c r="FW77" s="49"/>
      <c r="FX77" s="22">
        <v>75</v>
      </c>
      <c r="FY77" s="23">
        <v>79</v>
      </c>
      <c r="FZ77" s="24">
        <v>93.84</v>
      </c>
      <c r="GA77" s="24">
        <v>10.09</v>
      </c>
      <c r="GB77" s="24" t="s">
        <v>99</v>
      </c>
      <c r="GC77" s="24" t="str">
        <f t="shared" si="48"/>
        <v>B-6-75-79</v>
      </c>
      <c r="GD77" s="25">
        <v>220.32</v>
      </c>
      <c r="GE77" s="25">
        <v>330.48</v>
      </c>
      <c r="GF77" s="25">
        <v>440.64</v>
      </c>
      <c r="GG77" s="25">
        <v>550.79999999999995</v>
      </c>
      <c r="GH77" s="25">
        <v>660.96</v>
      </c>
      <c r="GI77" s="25">
        <v>771.12</v>
      </c>
      <c r="GJ77" s="25">
        <v>841.6</v>
      </c>
      <c r="GK77" s="25">
        <v>946.8</v>
      </c>
      <c r="GL77" s="25">
        <v>1052</v>
      </c>
      <c r="GM77" s="25">
        <v>1157.2</v>
      </c>
      <c r="GN77" s="28">
        <v>1262.4000000000001</v>
      </c>
      <c r="GO77" s="30" t="s">
        <v>265</v>
      </c>
      <c r="GP77" s="49"/>
      <c r="GQ77" s="22">
        <v>75</v>
      </c>
      <c r="GR77" s="23">
        <v>79</v>
      </c>
      <c r="GS77" s="24">
        <v>84.92</v>
      </c>
      <c r="GT77" s="24">
        <v>0</v>
      </c>
      <c r="GU77" s="24" t="s">
        <v>99</v>
      </c>
      <c r="GV77" s="24" t="str">
        <f t="shared" si="49"/>
        <v>B-6-75-79</v>
      </c>
      <c r="GW77" s="119">
        <v>214.46</v>
      </c>
      <c r="GX77" s="119">
        <v>321.69</v>
      </c>
      <c r="GY77" s="119">
        <v>428.92</v>
      </c>
      <c r="GZ77" s="119">
        <v>536.15</v>
      </c>
      <c r="HA77" s="119">
        <v>643.38</v>
      </c>
      <c r="HB77" s="119">
        <v>750.61</v>
      </c>
      <c r="HC77" s="119">
        <v>814.95</v>
      </c>
      <c r="HD77" s="119">
        <v>916.82</v>
      </c>
      <c r="HE77" s="119">
        <v>1018.69</v>
      </c>
      <c r="HF77" s="119">
        <v>1120.55</v>
      </c>
      <c r="HG77" s="120">
        <v>1222.42</v>
      </c>
      <c r="HH77" s="30" t="s">
        <v>265</v>
      </c>
      <c r="HI77" s="120">
        <v>1324.29</v>
      </c>
      <c r="HJ77" s="120">
        <v>1426.16</v>
      </c>
      <c r="HK77" s="120">
        <v>1528.03</v>
      </c>
      <c r="HL77" s="120">
        <v>1629.9</v>
      </c>
      <c r="HM77" s="120">
        <v>1731.76</v>
      </c>
      <c r="HN77" s="120">
        <v>1833.63</v>
      </c>
      <c r="HO77" s="120">
        <v>1935.5</v>
      </c>
      <c r="HP77" s="119">
        <v>2037.37</v>
      </c>
      <c r="HQ77" s="119">
        <v>2139.2399999999998</v>
      </c>
      <c r="HR77" s="119">
        <v>2241.11</v>
      </c>
      <c r="HS77" s="119">
        <v>2342.98</v>
      </c>
      <c r="HT77" s="119">
        <v>2444.84</v>
      </c>
      <c r="HU77" s="49"/>
    </row>
    <row r="78" spans="4:229" ht="13.8" thickBot="1">
      <c r="D78" s="31">
        <v>80</v>
      </c>
      <c r="E78" s="32">
        <v>84</v>
      </c>
      <c r="F78" s="33">
        <v>110.45</v>
      </c>
      <c r="G78" s="33">
        <v>16.239999999999998</v>
      </c>
      <c r="H78" s="33" t="s">
        <v>100</v>
      </c>
      <c r="I78" s="24" t="str">
        <f t="shared" si="40"/>
        <v>B-6-80-84</v>
      </c>
      <c r="J78" s="34">
        <v>253.38</v>
      </c>
      <c r="K78" s="34">
        <v>380.07</v>
      </c>
      <c r="L78" s="34">
        <v>506.76</v>
      </c>
      <c r="M78" s="34">
        <v>633.45000000000005</v>
      </c>
      <c r="N78" s="34">
        <v>760.14</v>
      </c>
      <c r="O78" s="34">
        <v>886.83</v>
      </c>
      <c r="P78" s="34">
        <v>969.36</v>
      </c>
      <c r="Q78" s="34">
        <v>1090.53</v>
      </c>
      <c r="R78" s="34">
        <v>1211.7</v>
      </c>
      <c r="S78" s="34">
        <v>1332.87</v>
      </c>
      <c r="T78" s="35">
        <v>1454.04</v>
      </c>
      <c r="U78" s="36" t="s">
        <v>265</v>
      </c>
      <c r="W78" s="31">
        <v>80</v>
      </c>
      <c r="X78" s="32">
        <v>84</v>
      </c>
      <c r="Y78" s="33">
        <v>99.9</v>
      </c>
      <c r="Z78" s="33">
        <v>14.68</v>
      </c>
      <c r="AA78" s="33" t="s">
        <v>100</v>
      </c>
      <c r="AB78" s="24" t="str">
        <f t="shared" si="41"/>
        <v>B-6-80-84</v>
      </c>
      <c r="AC78" s="34">
        <v>229.16</v>
      </c>
      <c r="AD78" s="34">
        <v>343.74</v>
      </c>
      <c r="AE78" s="34">
        <v>458.32</v>
      </c>
      <c r="AF78" s="34">
        <v>572.9</v>
      </c>
      <c r="AG78" s="34">
        <v>687.48</v>
      </c>
      <c r="AH78" s="34">
        <v>802.06</v>
      </c>
      <c r="AI78" s="34">
        <v>876.72</v>
      </c>
      <c r="AJ78" s="34">
        <v>986.31</v>
      </c>
      <c r="AK78" s="34">
        <v>1095.9000000000001</v>
      </c>
      <c r="AL78" s="34">
        <v>1205.49</v>
      </c>
      <c r="AM78" s="35">
        <v>1315.08</v>
      </c>
      <c r="AN78" s="36" t="s">
        <v>265</v>
      </c>
      <c r="AP78" s="31">
        <v>80</v>
      </c>
      <c r="AQ78" s="32">
        <v>84</v>
      </c>
      <c r="AR78" s="33">
        <v>91.58</v>
      </c>
      <c r="AS78" s="33">
        <v>13.43</v>
      </c>
      <c r="AT78" s="33" t="s">
        <v>100</v>
      </c>
      <c r="AU78" s="24" t="str">
        <f t="shared" si="42"/>
        <v>B-6-80-84</v>
      </c>
      <c r="AV78" s="34">
        <v>210.02</v>
      </c>
      <c r="AW78" s="34">
        <v>315.02999999999997</v>
      </c>
      <c r="AX78" s="34">
        <v>420.04</v>
      </c>
      <c r="AY78" s="34">
        <v>525.04999999999995</v>
      </c>
      <c r="AZ78" s="34">
        <v>630.05999999999995</v>
      </c>
      <c r="BA78" s="34">
        <v>735.07</v>
      </c>
      <c r="BB78" s="34">
        <v>803.44</v>
      </c>
      <c r="BC78" s="34">
        <v>903.87</v>
      </c>
      <c r="BD78" s="34">
        <v>1004.3</v>
      </c>
      <c r="BE78" s="34">
        <v>1104.73</v>
      </c>
      <c r="BF78" s="35">
        <v>1205.1600000000001</v>
      </c>
      <c r="BG78" s="36" t="s">
        <v>265</v>
      </c>
      <c r="BI78" s="31">
        <v>80</v>
      </c>
      <c r="BJ78" s="32">
        <v>84</v>
      </c>
      <c r="BK78" s="33">
        <v>84.36</v>
      </c>
      <c r="BL78" s="33">
        <v>12.36</v>
      </c>
      <c r="BM78" s="33" t="s">
        <v>100</v>
      </c>
      <c r="BN78" s="24" t="str">
        <f t="shared" si="43"/>
        <v>B-6-80-84</v>
      </c>
      <c r="BO78" s="34">
        <v>193.44</v>
      </c>
      <c r="BP78" s="34">
        <v>290.16000000000003</v>
      </c>
      <c r="BQ78" s="34">
        <v>386.88</v>
      </c>
      <c r="BR78" s="34">
        <v>483.6</v>
      </c>
      <c r="BS78" s="34">
        <v>580.32000000000005</v>
      </c>
      <c r="BT78" s="34">
        <v>677.04</v>
      </c>
      <c r="BU78" s="34">
        <v>740</v>
      </c>
      <c r="BV78" s="34">
        <v>832.5</v>
      </c>
      <c r="BW78" s="34">
        <v>925</v>
      </c>
      <c r="BX78" s="34">
        <v>1017.5</v>
      </c>
      <c r="BY78" s="35">
        <v>1110</v>
      </c>
      <c r="BZ78" s="36" t="s">
        <v>265</v>
      </c>
      <c r="CB78" s="31">
        <v>80</v>
      </c>
      <c r="CC78" s="32">
        <v>84</v>
      </c>
      <c r="CD78" s="33">
        <v>91.58</v>
      </c>
      <c r="CE78" s="24">
        <v>0</v>
      </c>
      <c r="CF78" s="33" t="s">
        <v>100</v>
      </c>
      <c r="CG78" s="24" t="str">
        <f t="shared" si="44"/>
        <v>B-6-80-84</v>
      </c>
      <c r="CH78" s="34">
        <v>183.16</v>
      </c>
      <c r="CI78" s="34">
        <v>274.74</v>
      </c>
      <c r="CJ78" s="34">
        <v>366.32</v>
      </c>
      <c r="CK78" s="34">
        <v>457.9</v>
      </c>
      <c r="CL78" s="34">
        <v>549.48</v>
      </c>
      <c r="CM78" s="34">
        <v>641.05999999999995</v>
      </c>
      <c r="CN78" s="34">
        <v>696</v>
      </c>
      <c r="CO78" s="34">
        <v>783</v>
      </c>
      <c r="CP78" s="34">
        <v>870</v>
      </c>
      <c r="CQ78" s="34">
        <v>957</v>
      </c>
      <c r="CR78" s="35">
        <v>1044</v>
      </c>
      <c r="CS78" s="36" t="s">
        <v>265</v>
      </c>
      <c r="CT78" s="35">
        <v>1131</v>
      </c>
      <c r="CU78" s="35">
        <v>1218</v>
      </c>
      <c r="CV78" s="35">
        <v>1305</v>
      </c>
      <c r="CW78" s="35">
        <v>1392</v>
      </c>
      <c r="CX78" s="35">
        <v>1479</v>
      </c>
      <c r="CY78" s="35">
        <v>1566</v>
      </c>
      <c r="CZ78" s="35">
        <v>1653</v>
      </c>
      <c r="DA78" s="34">
        <v>1740</v>
      </c>
      <c r="DB78" s="34">
        <v>1827</v>
      </c>
      <c r="DC78" s="34">
        <v>1914</v>
      </c>
      <c r="DD78" s="34">
        <v>2001</v>
      </c>
      <c r="DE78" s="34">
        <v>2088</v>
      </c>
      <c r="DG78" s="31">
        <v>80</v>
      </c>
      <c r="DH78" s="32">
        <v>84</v>
      </c>
      <c r="DI78" s="33">
        <v>101.15</v>
      </c>
      <c r="DJ78" s="33">
        <v>14.86</v>
      </c>
      <c r="DK78" s="33" t="s">
        <v>100</v>
      </c>
      <c r="DL78" s="24" t="str">
        <f t="shared" si="45"/>
        <v>B-6-80-84</v>
      </c>
      <c r="DM78" s="34">
        <v>232.02</v>
      </c>
      <c r="DN78" s="34">
        <v>348.03</v>
      </c>
      <c r="DO78" s="34">
        <v>464.04</v>
      </c>
      <c r="DP78" s="34">
        <v>580.04999999999995</v>
      </c>
      <c r="DQ78" s="34">
        <v>696.06</v>
      </c>
      <c r="DR78" s="34">
        <v>812.07</v>
      </c>
      <c r="DS78" s="34">
        <v>887.6</v>
      </c>
      <c r="DT78" s="34">
        <v>998.55</v>
      </c>
      <c r="DU78" s="34">
        <v>1109.5</v>
      </c>
      <c r="DV78" s="34">
        <v>1220.45</v>
      </c>
      <c r="DW78" s="35">
        <v>1331.4</v>
      </c>
      <c r="DX78" s="36" t="s">
        <v>265</v>
      </c>
      <c r="DY78" s="49"/>
      <c r="DZ78" s="31">
        <v>80</v>
      </c>
      <c r="EA78" s="32">
        <v>84</v>
      </c>
      <c r="EB78" s="33">
        <v>101.15</v>
      </c>
      <c r="EC78" s="33">
        <v>14.86</v>
      </c>
      <c r="ED78" s="33" t="s">
        <v>100</v>
      </c>
      <c r="EE78" s="24" t="str">
        <f t="shared" si="46"/>
        <v>B-6-80-84</v>
      </c>
      <c r="EF78" s="34">
        <v>196.36</v>
      </c>
      <c r="EG78" s="34">
        <v>294.54000000000002</v>
      </c>
      <c r="EH78" s="34">
        <v>392.72</v>
      </c>
      <c r="EI78" s="34">
        <v>490.9</v>
      </c>
      <c r="EJ78" s="34">
        <v>589.08000000000004</v>
      </c>
      <c r="EK78" s="34">
        <v>687.26</v>
      </c>
      <c r="EL78" s="34">
        <v>751.2</v>
      </c>
      <c r="EM78" s="34">
        <v>845.1</v>
      </c>
      <c r="EN78" s="34">
        <v>939</v>
      </c>
      <c r="EO78" s="34">
        <v>1032.9000000000001</v>
      </c>
      <c r="EP78" s="35">
        <v>1126.8</v>
      </c>
      <c r="EQ78" s="36" t="s">
        <v>265</v>
      </c>
      <c r="ER78" s="49"/>
      <c r="ES78" s="31">
        <v>80</v>
      </c>
      <c r="ET78" s="32">
        <v>84</v>
      </c>
      <c r="EU78" s="33">
        <v>91.58</v>
      </c>
      <c r="EV78" s="24">
        <v>0</v>
      </c>
      <c r="EW78" s="33" t="s">
        <v>100</v>
      </c>
      <c r="EX78" s="24" t="str">
        <f t="shared" si="47"/>
        <v>B-6-80-84</v>
      </c>
      <c r="EY78" s="34">
        <v>220.9</v>
      </c>
      <c r="EZ78" s="34">
        <v>331.35</v>
      </c>
      <c r="FA78" s="34">
        <v>441.8</v>
      </c>
      <c r="FB78" s="34">
        <v>552.25</v>
      </c>
      <c r="FC78" s="34">
        <v>662.7</v>
      </c>
      <c r="FD78" s="34">
        <v>773.15</v>
      </c>
      <c r="FE78" s="34">
        <v>839.44</v>
      </c>
      <c r="FF78" s="34">
        <v>944.37</v>
      </c>
      <c r="FG78" s="34">
        <v>1049.3</v>
      </c>
      <c r="FH78" s="34">
        <v>1154.23</v>
      </c>
      <c r="FI78" s="35">
        <v>1259.1600000000001</v>
      </c>
      <c r="FJ78" s="36" t="s">
        <v>265</v>
      </c>
      <c r="FK78" s="35">
        <v>1364.09</v>
      </c>
      <c r="FL78" s="35">
        <v>1469.02</v>
      </c>
      <c r="FM78" s="35">
        <v>1573.95</v>
      </c>
      <c r="FN78" s="35">
        <v>1678.88</v>
      </c>
      <c r="FO78" s="35">
        <v>1783.81</v>
      </c>
      <c r="FP78" s="35">
        <v>1888.74</v>
      </c>
      <c r="FQ78" s="35">
        <v>1993.67</v>
      </c>
      <c r="FR78" s="34">
        <v>2098.6</v>
      </c>
      <c r="FS78" s="34">
        <v>2203.5300000000002</v>
      </c>
      <c r="FT78" s="34">
        <v>2308.46</v>
      </c>
      <c r="FU78" s="34">
        <v>2413.39</v>
      </c>
      <c r="FV78" s="34">
        <v>2518.3200000000002</v>
      </c>
      <c r="FW78" s="49"/>
      <c r="FX78" s="31">
        <v>80</v>
      </c>
      <c r="FY78" s="32">
        <v>84</v>
      </c>
      <c r="FZ78" s="33">
        <v>101.15</v>
      </c>
      <c r="GA78" s="33">
        <v>14.86</v>
      </c>
      <c r="GB78" s="33" t="s">
        <v>100</v>
      </c>
      <c r="GC78" s="24" t="str">
        <f t="shared" si="48"/>
        <v>B-6-80-84</v>
      </c>
      <c r="GD78" s="34">
        <v>246.36</v>
      </c>
      <c r="GE78" s="34">
        <v>369.54</v>
      </c>
      <c r="GF78" s="34">
        <v>492.72</v>
      </c>
      <c r="GG78" s="34">
        <v>615.9</v>
      </c>
      <c r="GH78" s="34">
        <v>739.08</v>
      </c>
      <c r="GI78" s="34">
        <v>862.26</v>
      </c>
      <c r="GJ78" s="34">
        <v>942.64</v>
      </c>
      <c r="GK78" s="34">
        <v>1060.47</v>
      </c>
      <c r="GL78" s="34">
        <v>1178.3</v>
      </c>
      <c r="GM78" s="34">
        <v>1296.1300000000001</v>
      </c>
      <c r="GN78" s="35">
        <v>1413.96</v>
      </c>
      <c r="GO78" s="36" t="s">
        <v>265</v>
      </c>
      <c r="GP78" s="49"/>
      <c r="GQ78" s="31">
        <v>80</v>
      </c>
      <c r="GR78" s="32">
        <v>84</v>
      </c>
      <c r="GS78" s="33">
        <v>91.58</v>
      </c>
      <c r="GT78" s="24">
        <v>0</v>
      </c>
      <c r="GU78" s="33" t="s">
        <v>100</v>
      </c>
      <c r="GV78" s="24" t="str">
        <f t="shared" si="49"/>
        <v>B-6-80-84</v>
      </c>
      <c r="GW78" s="121">
        <v>220.18</v>
      </c>
      <c r="GX78" s="121">
        <v>330.27</v>
      </c>
      <c r="GY78" s="121">
        <v>440.36</v>
      </c>
      <c r="GZ78" s="121">
        <v>550.45000000000005</v>
      </c>
      <c r="HA78" s="121">
        <v>660.54</v>
      </c>
      <c r="HB78" s="121">
        <v>770.63</v>
      </c>
      <c r="HC78" s="121">
        <v>836.68</v>
      </c>
      <c r="HD78" s="121">
        <v>941.27</v>
      </c>
      <c r="HE78" s="121">
        <v>1045.8599999999999</v>
      </c>
      <c r="HF78" s="121">
        <v>1150.44</v>
      </c>
      <c r="HG78" s="122">
        <v>1255.03</v>
      </c>
      <c r="HH78" s="36" t="s">
        <v>265</v>
      </c>
      <c r="HI78" s="122">
        <v>1359.61</v>
      </c>
      <c r="HJ78" s="122">
        <v>1464.2</v>
      </c>
      <c r="HK78" s="122">
        <v>1568.78</v>
      </c>
      <c r="HL78" s="122">
        <v>1673.37</v>
      </c>
      <c r="HM78" s="122">
        <v>1777.95</v>
      </c>
      <c r="HN78" s="122">
        <v>1882.54</v>
      </c>
      <c r="HO78" s="122">
        <v>1987.12</v>
      </c>
      <c r="HP78" s="121">
        <v>2091.71</v>
      </c>
      <c r="HQ78" s="121">
        <v>2196.3000000000002</v>
      </c>
      <c r="HR78" s="121">
        <v>2300.88</v>
      </c>
      <c r="HS78" s="121">
        <v>2405.4699999999998</v>
      </c>
      <c r="HT78" s="121">
        <v>2510.0500000000002</v>
      </c>
      <c r="HU78" s="49"/>
    </row>
    <row r="79" spans="4:229" ht="16.2" thickBot="1">
      <c r="D79" s="37"/>
      <c r="E79" s="37"/>
      <c r="F79" s="37"/>
      <c r="G79" s="37"/>
      <c r="H79" s="37"/>
      <c r="I79" s="37"/>
      <c r="J79" s="38"/>
      <c r="K79" s="38"/>
      <c r="L79" s="38"/>
      <c r="M79" s="38"/>
      <c r="N79" s="38"/>
      <c r="O79" s="38"/>
      <c r="P79" s="38"/>
      <c r="Q79" s="38"/>
      <c r="R79" s="38"/>
      <c r="S79" s="39"/>
      <c r="T79" s="40"/>
      <c r="U79" s="26"/>
      <c r="W79" s="37"/>
      <c r="X79" s="37"/>
      <c r="Y79" s="37"/>
      <c r="Z79" s="37"/>
      <c r="AA79" s="37"/>
      <c r="AB79" s="37"/>
      <c r="AC79" s="38"/>
      <c r="AD79" s="38"/>
      <c r="AE79" s="38"/>
      <c r="AF79" s="38"/>
      <c r="AG79" s="38"/>
      <c r="AH79" s="38"/>
      <c r="AI79" s="38"/>
      <c r="AJ79" s="38"/>
      <c r="AK79" s="38"/>
      <c r="AL79" s="39"/>
      <c r="AM79" s="40"/>
      <c r="AN79" s="26"/>
      <c r="AP79" s="37"/>
      <c r="AQ79" s="37"/>
      <c r="AR79" s="37"/>
      <c r="AS79" s="37"/>
      <c r="AT79" s="37"/>
      <c r="AU79" s="37"/>
      <c r="AV79" s="38"/>
      <c r="AW79" s="38"/>
      <c r="AX79" s="38"/>
      <c r="AY79" s="38"/>
      <c r="AZ79" s="38"/>
      <c r="BA79" s="38"/>
      <c r="BB79" s="38"/>
      <c r="BC79" s="38"/>
      <c r="BD79" s="38"/>
      <c r="BE79" s="39"/>
      <c r="BF79" s="40"/>
      <c r="BG79" s="26"/>
      <c r="BI79" s="37"/>
      <c r="BJ79" s="37"/>
      <c r="BK79" s="37"/>
      <c r="BL79" s="37"/>
      <c r="BM79" s="37"/>
      <c r="BN79" s="37"/>
      <c r="BO79" s="38"/>
      <c r="BP79" s="38"/>
      <c r="BQ79" s="38"/>
      <c r="BR79" s="38"/>
      <c r="BS79" s="38"/>
      <c r="BT79" s="38"/>
      <c r="BU79" s="38"/>
      <c r="BV79" s="38"/>
      <c r="BW79" s="38"/>
      <c r="BX79" s="39"/>
      <c r="BY79" s="40"/>
      <c r="BZ79" s="26"/>
      <c r="CB79" s="37"/>
      <c r="CC79" s="37"/>
      <c r="CD79" s="37"/>
      <c r="CE79" s="37"/>
      <c r="CF79" s="37"/>
      <c r="CG79" s="37"/>
      <c r="CH79" s="38"/>
      <c r="CI79" s="38"/>
      <c r="CJ79" s="38"/>
      <c r="CK79" s="38"/>
      <c r="CL79" s="38"/>
      <c r="CM79" s="38"/>
      <c r="CN79" s="38"/>
      <c r="CO79" s="38"/>
      <c r="CP79" s="38"/>
      <c r="CQ79" s="39"/>
      <c r="CR79" s="40"/>
      <c r="CS79" s="26"/>
      <c r="DG79" s="37"/>
      <c r="DH79" s="37"/>
      <c r="DI79" s="37"/>
      <c r="DJ79" s="37"/>
      <c r="DK79" s="37"/>
      <c r="DL79" s="37"/>
      <c r="DM79" s="38"/>
      <c r="DN79" s="38"/>
      <c r="DO79" s="38"/>
      <c r="DP79" s="38"/>
      <c r="DQ79" s="38"/>
      <c r="DR79" s="38"/>
      <c r="DS79" s="38"/>
      <c r="DT79" s="38"/>
      <c r="DU79" s="38"/>
      <c r="DV79" s="39"/>
      <c r="DW79" s="40"/>
      <c r="DX79" s="26"/>
      <c r="DY79" s="49"/>
      <c r="DZ79" s="37"/>
      <c r="EA79" s="37"/>
      <c r="EB79" s="37"/>
      <c r="EC79" s="37"/>
      <c r="ED79" s="37"/>
      <c r="EE79" s="37"/>
      <c r="EF79" s="38"/>
      <c r="EG79" s="38"/>
      <c r="EH79" s="38"/>
      <c r="EI79" s="38"/>
      <c r="EJ79" s="38"/>
      <c r="EK79" s="38"/>
      <c r="EL79" s="38"/>
      <c r="EM79" s="38"/>
      <c r="EN79" s="38"/>
      <c r="EO79" s="39"/>
      <c r="EP79" s="40"/>
      <c r="EQ79" s="26"/>
      <c r="ER79" s="49"/>
      <c r="ES79" s="37"/>
      <c r="ET79" s="37"/>
      <c r="EU79" s="37"/>
      <c r="EV79" s="37"/>
      <c r="EW79" s="37"/>
      <c r="EX79" s="37"/>
      <c r="EY79" s="38"/>
      <c r="EZ79" s="38"/>
      <c r="FA79" s="38"/>
      <c r="FB79" s="38"/>
      <c r="FC79" s="38"/>
      <c r="FD79" s="38"/>
      <c r="FE79" s="38"/>
      <c r="FF79" s="38"/>
      <c r="FG79" s="38"/>
      <c r="FH79" s="39"/>
      <c r="FI79" s="40"/>
      <c r="FJ79" s="26"/>
      <c r="FW79" s="49"/>
      <c r="FX79" s="37"/>
      <c r="FY79" s="37"/>
      <c r="FZ79" s="37"/>
      <c r="GA79" s="37"/>
      <c r="GB79" s="37"/>
      <c r="GC79" s="37"/>
      <c r="GD79" s="38"/>
      <c r="GE79" s="38"/>
      <c r="GF79" s="38"/>
      <c r="GG79" s="38"/>
      <c r="GH79" s="38"/>
      <c r="GI79" s="38"/>
      <c r="GJ79" s="38"/>
      <c r="GK79" s="38"/>
      <c r="GL79" s="38"/>
      <c r="GM79" s="39"/>
      <c r="GN79" s="40"/>
      <c r="GO79" s="26"/>
      <c r="GP79" s="49"/>
      <c r="GQ79" s="37"/>
      <c r="GR79" s="37"/>
      <c r="GS79" s="37"/>
      <c r="GT79" s="37"/>
      <c r="GU79" s="37"/>
      <c r="GV79" s="37"/>
      <c r="GW79" s="38"/>
      <c r="GX79" s="38"/>
      <c r="GY79" s="38"/>
      <c r="GZ79" s="38"/>
      <c r="HA79" s="38"/>
      <c r="HB79" s="38"/>
      <c r="HC79" s="38"/>
      <c r="HD79" s="38"/>
      <c r="HE79" s="38"/>
      <c r="HF79" s="39"/>
      <c r="HG79" s="40"/>
      <c r="HH79" s="26"/>
      <c r="HU79" s="49"/>
    </row>
    <row r="80" spans="4:229">
      <c r="D80" s="9"/>
      <c r="E80" s="10"/>
      <c r="F80" s="10"/>
      <c r="G80" s="10"/>
      <c r="H80" s="10"/>
      <c r="I80" s="10"/>
      <c r="J80" s="11">
        <v>500</v>
      </c>
      <c r="K80" s="12">
        <v>750</v>
      </c>
      <c r="L80" s="11">
        <v>1000</v>
      </c>
      <c r="M80" s="11">
        <v>1250</v>
      </c>
      <c r="N80" s="11">
        <v>1500</v>
      </c>
      <c r="O80" s="11">
        <v>1750</v>
      </c>
      <c r="P80" s="11">
        <v>2000</v>
      </c>
      <c r="Q80" s="11">
        <v>2250</v>
      </c>
      <c r="R80" s="11">
        <v>2500</v>
      </c>
      <c r="S80" s="11">
        <v>2750</v>
      </c>
      <c r="T80" s="14">
        <v>3000</v>
      </c>
      <c r="U80" s="15" t="s">
        <v>74</v>
      </c>
      <c r="W80" s="9"/>
      <c r="X80" s="10"/>
      <c r="Y80" s="10"/>
      <c r="Z80" s="10"/>
      <c r="AA80" s="10"/>
      <c r="AB80" s="10"/>
      <c r="AC80" s="11">
        <v>500</v>
      </c>
      <c r="AD80" s="12">
        <v>750</v>
      </c>
      <c r="AE80" s="11">
        <v>1000</v>
      </c>
      <c r="AF80" s="11">
        <v>1250</v>
      </c>
      <c r="AG80" s="11">
        <v>1500</v>
      </c>
      <c r="AH80" s="11">
        <v>1750</v>
      </c>
      <c r="AI80" s="11">
        <v>2000</v>
      </c>
      <c r="AJ80" s="11">
        <v>2250</v>
      </c>
      <c r="AK80" s="11">
        <v>2500</v>
      </c>
      <c r="AL80" s="11">
        <v>2750</v>
      </c>
      <c r="AM80" s="14">
        <v>3000</v>
      </c>
      <c r="AN80" s="15" t="s">
        <v>74</v>
      </c>
      <c r="AP80" s="9"/>
      <c r="AQ80" s="10"/>
      <c r="AR80" s="10"/>
      <c r="AS80" s="10"/>
      <c r="AT80" s="10"/>
      <c r="AU80" s="10"/>
      <c r="AV80" s="11">
        <v>500</v>
      </c>
      <c r="AW80" s="12">
        <v>750</v>
      </c>
      <c r="AX80" s="11">
        <v>1000</v>
      </c>
      <c r="AY80" s="11">
        <v>1250</v>
      </c>
      <c r="AZ80" s="11">
        <v>1500</v>
      </c>
      <c r="BA80" s="11">
        <v>1750</v>
      </c>
      <c r="BB80" s="11">
        <v>2000</v>
      </c>
      <c r="BC80" s="11">
        <v>2250</v>
      </c>
      <c r="BD80" s="11">
        <v>2500</v>
      </c>
      <c r="BE80" s="11">
        <v>2750</v>
      </c>
      <c r="BF80" s="14">
        <v>3000</v>
      </c>
      <c r="BG80" s="15" t="s">
        <v>74</v>
      </c>
      <c r="BI80" s="9"/>
      <c r="BJ80" s="10"/>
      <c r="BK80" s="10"/>
      <c r="BL80" s="10"/>
      <c r="BM80" s="10"/>
      <c r="BN80" s="10"/>
      <c r="BO80" s="11">
        <v>500</v>
      </c>
      <c r="BP80" s="12">
        <v>750</v>
      </c>
      <c r="BQ80" s="11">
        <v>1000</v>
      </c>
      <c r="BR80" s="11">
        <v>1250</v>
      </c>
      <c r="BS80" s="11">
        <v>1500</v>
      </c>
      <c r="BT80" s="11">
        <v>1750</v>
      </c>
      <c r="BU80" s="11">
        <v>2000</v>
      </c>
      <c r="BV80" s="11">
        <v>2250</v>
      </c>
      <c r="BW80" s="11">
        <v>2500</v>
      </c>
      <c r="BX80" s="11">
        <v>2750</v>
      </c>
      <c r="BY80" s="14">
        <v>3000</v>
      </c>
      <c r="BZ80" s="15" t="s">
        <v>74</v>
      </c>
      <c r="CB80" s="9"/>
      <c r="CC80" s="10"/>
      <c r="CD80" s="10"/>
      <c r="CE80" s="10"/>
      <c r="CF80" s="10"/>
      <c r="CG80" s="10"/>
      <c r="CH80" s="11">
        <v>500</v>
      </c>
      <c r="CI80" s="12">
        <v>750</v>
      </c>
      <c r="CJ80" s="11">
        <v>1000</v>
      </c>
      <c r="CK80" s="11">
        <v>1250</v>
      </c>
      <c r="CL80" s="11">
        <v>1500</v>
      </c>
      <c r="CM80" s="11">
        <v>1750</v>
      </c>
      <c r="CN80" s="11">
        <v>2000</v>
      </c>
      <c r="CO80" s="11">
        <v>2250</v>
      </c>
      <c r="CP80" s="11">
        <v>2500</v>
      </c>
      <c r="CQ80" s="11">
        <v>2750</v>
      </c>
      <c r="CR80" s="14">
        <v>3000</v>
      </c>
      <c r="CS80" s="15" t="s">
        <v>74</v>
      </c>
      <c r="CT80" s="11">
        <v>3250</v>
      </c>
      <c r="CU80" s="12">
        <v>3500</v>
      </c>
      <c r="CV80" s="11">
        <v>3750</v>
      </c>
      <c r="CW80" s="11">
        <v>4000</v>
      </c>
      <c r="CX80" s="11">
        <v>4250</v>
      </c>
      <c r="CY80" s="11">
        <v>4500</v>
      </c>
      <c r="CZ80" s="11">
        <v>4750</v>
      </c>
      <c r="DA80" s="11">
        <v>5000</v>
      </c>
      <c r="DB80" s="11">
        <v>5250</v>
      </c>
      <c r="DC80" s="11">
        <v>5500</v>
      </c>
      <c r="DD80" s="11">
        <v>5750</v>
      </c>
      <c r="DE80" s="14">
        <v>6000</v>
      </c>
      <c r="DG80" s="9"/>
      <c r="DH80" s="10"/>
      <c r="DI80" s="10"/>
      <c r="DJ80" s="10"/>
      <c r="DK80" s="10"/>
      <c r="DL80" s="10"/>
      <c r="DM80" s="11">
        <v>500</v>
      </c>
      <c r="DN80" s="12">
        <v>750</v>
      </c>
      <c r="DO80" s="11">
        <v>1000</v>
      </c>
      <c r="DP80" s="11">
        <v>1250</v>
      </c>
      <c r="DQ80" s="11">
        <v>1500</v>
      </c>
      <c r="DR80" s="11">
        <v>1750</v>
      </c>
      <c r="DS80" s="11">
        <v>2000</v>
      </c>
      <c r="DT80" s="11">
        <v>2250</v>
      </c>
      <c r="DU80" s="11">
        <v>2500</v>
      </c>
      <c r="DV80" s="11">
        <v>2750</v>
      </c>
      <c r="DW80" s="14">
        <v>3000</v>
      </c>
      <c r="DX80" s="15" t="s">
        <v>74</v>
      </c>
      <c r="DY80" s="49"/>
      <c r="DZ80" s="9"/>
      <c r="EA80" s="10"/>
      <c r="EB80" s="10"/>
      <c r="EC80" s="10"/>
      <c r="ED80" s="10"/>
      <c r="EE80" s="10"/>
      <c r="EF80" s="11">
        <v>500</v>
      </c>
      <c r="EG80" s="12">
        <v>750</v>
      </c>
      <c r="EH80" s="11">
        <v>1000</v>
      </c>
      <c r="EI80" s="11">
        <v>1250</v>
      </c>
      <c r="EJ80" s="11">
        <v>1500</v>
      </c>
      <c r="EK80" s="11">
        <v>1750</v>
      </c>
      <c r="EL80" s="11">
        <v>2000</v>
      </c>
      <c r="EM80" s="11">
        <v>2250</v>
      </c>
      <c r="EN80" s="11">
        <v>2500</v>
      </c>
      <c r="EO80" s="11">
        <v>2750</v>
      </c>
      <c r="EP80" s="14">
        <v>3000</v>
      </c>
      <c r="EQ80" s="15" t="s">
        <v>74</v>
      </c>
      <c r="ER80" s="49"/>
      <c r="ES80" s="9"/>
      <c r="ET80" s="10"/>
      <c r="EU80" s="10"/>
      <c r="EV80" s="10"/>
      <c r="EW80" s="10"/>
      <c r="EX80" s="10"/>
      <c r="EY80" s="11">
        <v>500</v>
      </c>
      <c r="EZ80" s="12">
        <v>750</v>
      </c>
      <c r="FA80" s="11">
        <v>1000</v>
      </c>
      <c r="FB80" s="11">
        <v>1250</v>
      </c>
      <c r="FC80" s="11">
        <v>1500</v>
      </c>
      <c r="FD80" s="11">
        <v>1750</v>
      </c>
      <c r="FE80" s="11">
        <v>2000</v>
      </c>
      <c r="FF80" s="11">
        <v>2250</v>
      </c>
      <c r="FG80" s="11">
        <v>2500</v>
      </c>
      <c r="FH80" s="11">
        <v>2750</v>
      </c>
      <c r="FI80" s="14">
        <v>3000</v>
      </c>
      <c r="FJ80" s="15" t="s">
        <v>74</v>
      </c>
      <c r="FK80" s="11">
        <v>3250</v>
      </c>
      <c r="FL80" s="12">
        <v>3500</v>
      </c>
      <c r="FM80" s="11">
        <v>3750</v>
      </c>
      <c r="FN80" s="11">
        <v>4000</v>
      </c>
      <c r="FO80" s="11">
        <v>4250</v>
      </c>
      <c r="FP80" s="11">
        <v>4500</v>
      </c>
      <c r="FQ80" s="11">
        <v>4750</v>
      </c>
      <c r="FR80" s="11">
        <v>5000</v>
      </c>
      <c r="FS80" s="11">
        <v>5250</v>
      </c>
      <c r="FT80" s="11">
        <v>5500</v>
      </c>
      <c r="FU80" s="11">
        <v>5750</v>
      </c>
      <c r="FV80" s="14">
        <v>6000</v>
      </c>
      <c r="FW80" s="49"/>
      <c r="FX80" s="9"/>
      <c r="FY80" s="10"/>
      <c r="FZ80" s="10"/>
      <c r="GA80" s="10"/>
      <c r="GB80" s="10"/>
      <c r="GC80" s="10"/>
      <c r="GD80" s="11">
        <v>500</v>
      </c>
      <c r="GE80" s="12">
        <v>750</v>
      </c>
      <c r="GF80" s="11">
        <v>1000</v>
      </c>
      <c r="GG80" s="11">
        <v>1250</v>
      </c>
      <c r="GH80" s="11">
        <v>1500</v>
      </c>
      <c r="GI80" s="11">
        <v>1750</v>
      </c>
      <c r="GJ80" s="11">
        <v>2000</v>
      </c>
      <c r="GK80" s="11">
        <v>2250</v>
      </c>
      <c r="GL80" s="11">
        <v>2500</v>
      </c>
      <c r="GM80" s="11">
        <v>2750</v>
      </c>
      <c r="GN80" s="14">
        <v>3000</v>
      </c>
      <c r="GO80" s="15" t="s">
        <v>74</v>
      </c>
      <c r="GP80" s="49"/>
      <c r="GQ80" s="9"/>
      <c r="GR80" s="10"/>
      <c r="GS80" s="10"/>
      <c r="GT80" s="10"/>
      <c r="GU80" s="10"/>
      <c r="GV80" s="10"/>
      <c r="GW80" s="11">
        <v>500</v>
      </c>
      <c r="GX80" s="12">
        <v>750</v>
      </c>
      <c r="GY80" s="11">
        <v>1000</v>
      </c>
      <c r="GZ80" s="11">
        <v>1250</v>
      </c>
      <c r="HA80" s="11">
        <v>1500</v>
      </c>
      <c r="HB80" s="11">
        <v>1750</v>
      </c>
      <c r="HC80" s="11">
        <v>2000</v>
      </c>
      <c r="HD80" s="11">
        <v>2250</v>
      </c>
      <c r="HE80" s="11">
        <v>2500</v>
      </c>
      <c r="HF80" s="11">
        <v>2750</v>
      </c>
      <c r="HG80" s="14">
        <v>3000</v>
      </c>
      <c r="HH80" s="15" t="s">
        <v>74</v>
      </c>
      <c r="HI80" s="11">
        <v>3250</v>
      </c>
      <c r="HJ80" s="12">
        <v>3500</v>
      </c>
      <c r="HK80" s="11">
        <v>3750</v>
      </c>
      <c r="HL80" s="11">
        <v>4000</v>
      </c>
      <c r="HM80" s="11">
        <v>4250</v>
      </c>
      <c r="HN80" s="11">
        <v>4500</v>
      </c>
      <c r="HO80" s="11">
        <v>4750</v>
      </c>
      <c r="HP80" s="11">
        <v>5000</v>
      </c>
      <c r="HQ80" s="11">
        <v>5250</v>
      </c>
      <c r="HR80" s="11">
        <v>5500</v>
      </c>
      <c r="HS80" s="11">
        <v>5750</v>
      </c>
      <c r="HT80" s="14">
        <v>6000</v>
      </c>
      <c r="HU80" s="49"/>
    </row>
    <row r="81" spans="4:229">
      <c r="D81" s="16"/>
      <c r="E81" s="17"/>
      <c r="F81" s="17"/>
      <c r="G81" s="17"/>
      <c r="H81" s="17"/>
      <c r="I81" s="70" t="s">
        <v>148</v>
      </c>
      <c r="J81" s="18">
        <v>2</v>
      </c>
      <c r="K81" s="19">
        <v>3</v>
      </c>
      <c r="L81" s="18">
        <v>4</v>
      </c>
      <c r="M81" s="18">
        <v>5</v>
      </c>
      <c r="N81" s="18">
        <v>6</v>
      </c>
      <c r="O81" s="18">
        <v>7</v>
      </c>
      <c r="P81" s="18">
        <v>8</v>
      </c>
      <c r="Q81" s="18">
        <v>9</v>
      </c>
      <c r="R81" s="18">
        <v>10</v>
      </c>
      <c r="S81" s="18">
        <v>11</v>
      </c>
      <c r="T81" s="20">
        <v>12</v>
      </c>
      <c r="U81" s="21"/>
      <c r="W81" s="16"/>
      <c r="X81" s="17"/>
      <c r="Y81" s="17"/>
      <c r="Z81" s="17"/>
      <c r="AA81" s="17"/>
      <c r="AB81" s="70" t="s">
        <v>148</v>
      </c>
      <c r="AC81" s="18">
        <v>2</v>
      </c>
      <c r="AD81" s="19">
        <v>3</v>
      </c>
      <c r="AE81" s="18">
        <v>4</v>
      </c>
      <c r="AF81" s="18">
        <v>5</v>
      </c>
      <c r="AG81" s="18">
        <v>6</v>
      </c>
      <c r="AH81" s="18">
        <v>7</v>
      </c>
      <c r="AI81" s="18">
        <v>8</v>
      </c>
      <c r="AJ81" s="18">
        <v>9</v>
      </c>
      <c r="AK81" s="18">
        <v>10</v>
      </c>
      <c r="AL81" s="18">
        <v>11</v>
      </c>
      <c r="AM81" s="20">
        <v>12</v>
      </c>
      <c r="AN81" s="21"/>
      <c r="AP81" s="16"/>
      <c r="AQ81" s="17"/>
      <c r="AR81" s="17"/>
      <c r="AS81" s="17"/>
      <c r="AT81" s="17"/>
      <c r="AU81" s="70" t="s">
        <v>148</v>
      </c>
      <c r="AV81" s="18">
        <v>2</v>
      </c>
      <c r="AW81" s="19">
        <v>3</v>
      </c>
      <c r="AX81" s="18">
        <v>4</v>
      </c>
      <c r="AY81" s="18">
        <v>5</v>
      </c>
      <c r="AZ81" s="18">
        <v>6</v>
      </c>
      <c r="BA81" s="18">
        <v>7</v>
      </c>
      <c r="BB81" s="18">
        <v>8</v>
      </c>
      <c r="BC81" s="18">
        <v>9</v>
      </c>
      <c r="BD81" s="18">
        <v>10</v>
      </c>
      <c r="BE81" s="18">
        <v>11</v>
      </c>
      <c r="BF81" s="20">
        <v>12</v>
      </c>
      <c r="BG81" s="21"/>
      <c r="BI81" s="16"/>
      <c r="BJ81" s="17"/>
      <c r="BK81" s="17"/>
      <c r="BL81" s="17"/>
      <c r="BM81" s="17"/>
      <c r="BN81" s="70" t="s">
        <v>148</v>
      </c>
      <c r="BO81" s="18">
        <v>2</v>
      </c>
      <c r="BP81" s="19">
        <v>3</v>
      </c>
      <c r="BQ81" s="18">
        <v>4</v>
      </c>
      <c r="BR81" s="18">
        <v>5</v>
      </c>
      <c r="BS81" s="18">
        <v>6</v>
      </c>
      <c r="BT81" s="18">
        <v>7</v>
      </c>
      <c r="BU81" s="18">
        <v>8</v>
      </c>
      <c r="BV81" s="18">
        <v>9</v>
      </c>
      <c r="BW81" s="18">
        <v>10</v>
      </c>
      <c r="BX81" s="18">
        <v>11</v>
      </c>
      <c r="BY81" s="20">
        <v>12</v>
      </c>
      <c r="BZ81" s="21"/>
      <c r="CB81" s="16"/>
      <c r="CC81" s="17"/>
      <c r="CD81" s="17"/>
      <c r="CE81" s="17"/>
      <c r="CF81" s="17"/>
      <c r="CG81" s="70" t="s">
        <v>148</v>
      </c>
      <c r="CH81" s="18">
        <v>2</v>
      </c>
      <c r="CI81" s="19">
        <v>3</v>
      </c>
      <c r="CJ81" s="18">
        <v>4</v>
      </c>
      <c r="CK81" s="18">
        <v>5</v>
      </c>
      <c r="CL81" s="18">
        <v>6</v>
      </c>
      <c r="CM81" s="18">
        <v>7</v>
      </c>
      <c r="CN81" s="18">
        <v>8</v>
      </c>
      <c r="CO81" s="18">
        <v>9</v>
      </c>
      <c r="CP81" s="18">
        <v>10</v>
      </c>
      <c r="CQ81" s="18">
        <v>11</v>
      </c>
      <c r="CR81" s="20">
        <v>12</v>
      </c>
      <c r="CS81" s="21"/>
      <c r="CT81" s="18">
        <v>13</v>
      </c>
      <c r="CU81" s="19">
        <v>14</v>
      </c>
      <c r="CV81" s="18">
        <v>15</v>
      </c>
      <c r="CW81" s="18">
        <v>16</v>
      </c>
      <c r="CX81" s="18">
        <v>17</v>
      </c>
      <c r="CY81" s="18">
        <v>18</v>
      </c>
      <c r="CZ81" s="18">
        <v>19</v>
      </c>
      <c r="DA81" s="18">
        <v>20</v>
      </c>
      <c r="DB81" s="18">
        <v>21</v>
      </c>
      <c r="DC81" s="18">
        <v>22</v>
      </c>
      <c r="DD81" s="18">
        <v>23</v>
      </c>
      <c r="DE81" s="20">
        <v>24</v>
      </c>
      <c r="DG81" s="16"/>
      <c r="DH81" s="17"/>
      <c r="DI81" s="17"/>
      <c r="DJ81" s="17"/>
      <c r="DK81" s="17"/>
      <c r="DL81" s="70" t="s">
        <v>148</v>
      </c>
      <c r="DM81" s="18">
        <v>2</v>
      </c>
      <c r="DN81" s="19">
        <v>3</v>
      </c>
      <c r="DO81" s="18">
        <v>4</v>
      </c>
      <c r="DP81" s="18">
        <v>5</v>
      </c>
      <c r="DQ81" s="18">
        <v>6</v>
      </c>
      <c r="DR81" s="18">
        <v>7</v>
      </c>
      <c r="DS81" s="18">
        <v>8</v>
      </c>
      <c r="DT81" s="18">
        <v>9</v>
      </c>
      <c r="DU81" s="18">
        <v>10</v>
      </c>
      <c r="DV81" s="18">
        <v>11</v>
      </c>
      <c r="DW81" s="20">
        <v>12</v>
      </c>
      <c r="DX81" s="21"/>
      <c r="DY81" s="49"/>
      <c r="DZ81" s="16"/>
      <c r="EA81" s="17"/>
      <c r="EB81" s="17"/>
      <c r="EC81" s="17"/>
      <c r="ED81" s="17"/>
      <c r="EE81" s="70" t="s">
        <v>148</v>
      </c>
      <c r="EF81" s="18">
        <v>2</v>
      </c>
      <c r="EG81" s="19">
        <v>3</v>
      </c>
      <c r="EH81" s="18">
        <v>4</v>
      </c>
      <c r="EI81" s="18">
        <v>5</v>
      </c>
      <c r="EJ81" s="18">
        <v>6</v>
      </c>
      <c r="EK81" s="18">
        <v>7</v>
      </c>
      <c r="EL81" s="18">
        <v>8</v>
      </c>
      <c r="EM81" s="18">
        <v>9</v>
      </c>
      <c r="EN81" s="18">
        <v>10</v>
      </c>
      <c r="EO81" s="18">
        <v>11</v>
      </c>
      <c r="EP81" s="20">
        <v>12</v>
      </c>
      <c r="EQ81" s="21"/>
      <c r="ER81" s="49"/>
      <c r="ES81" s="16"/>
      <c r="ET81" s="17"/>
      <c r="EU81" s="17"/>
      <c r="EV81" s="17"/>
      <c r="EW81" s="17"/>
      <c r="EX81" s="70" t="s">
        <v>148</v>
      </c>
      <c r="EY81" s="18">
        <v>2</v>
      </c>
      <c r="EZ81" s="19">
        <v>3</v>
      </c>
      <c r="FA81" s="18">
        <v>4</v>
      </c>
      <c r="FB81" s="18">
        <v>5</v>
      </c>
      <c r="FC81" s="18">
        <v>6</v>
      </c>
      <c r="FD81" s="18">
        <v>7</v>
      </c>
      <c r="FE81" s="18">
        <v>8</v>
      </c>
      <c r="FF81" s="18">
        <v>9</v>
      </c>
      <c r="FG81" s="18">
        <v>10</v>
      </c>
      <c r="FH81" s="18">
        <v>11</v>
      </c>
      <c r="FI81" s="20">
        <v>12</v>
      </c>
      <c r="FJ81" s="21"/>
      <c r="FK81" s="18">
        <v>13</v>
      </c>
      <c r="FL81" s="19">
        <v>14</v>
      </c>
      <c r="FM81" s="18">
        <v>15</v>
      </c>
      <c r="FN81" s="18">
        <v>16</v>
      </c>
      <c r="FO81" s="18">
        <v>17</v>
      </c>
      <c r="FP81" s="18">
        <v>18</v>
      </c>
      <c r="FQ81" s="18">
        <v>19</v>
      </c>
      <c r="FR81" s="18">
        <v>20</v>
      </c>
      <c r="FS81" s="18">
        <v>21</v>
      </c>
      <c r="FT81" s="18">
        <v>22</v>
      </c>
      <c r="FU81" s="18">
        <v>23</v>
      </c>
      <c r="FV81" s="20">
        <v>24</v>
      </c>
      <c r="FW81" s="49"/>
      <c r="FX81" s="16"/>
      <c r="FY81" s="17"/>
      <c r="FZ81" s="17"/>
      <c r="GA81" s="17"/>
      <c r="GB81" s="17"/>
      <c r="GC81" s="70" t="s">
        <v>148</v>
      </c>
      <c r="GD81" s="18">
        <v>2</v>
      </c>
      <c r="GE81" s="19">
        <v>3</v>
      </c>
      <c r="GF81" s="18">
        <v>4</v>
      </c>
      <c r="GG81" s="18">
        <v>5</v>
      </c>
      <c r="GH81" s="18">
        <v>6</v>
      </c>
      <c r="GI81" s="18">
        <v>7</v>
      </c>
      <c r="GJ81" s="18">
        <v>8</v>
      </c>
      <c r="GK81" s="18">
        <v>9</v>
      </c>
      <c r="GL81" s="18">
        <v>10</v>
      </c>
      <c r="GM81" s="18">
        <v>11</v>
      </c>
      <c r="GN81" s="20">
        <v>12</v>
      </c>
      <c r="GO81" s="21"/>
      <c r="GP81" s="49"/>
      <c r="GQ81" s="16"/>
      <c r="GR81" s="17"/>
      <c r="GS81" s="17"/>
      <c r="GT81" s="17"/>
      <c r="GU81" s="17"/>
      <c r="GV81" s="70" t="s">
        <v>148</v>
      </c>
      <c r="GW81" s="18">
        <v>2</v>
      </c>
      <c r="GX81" s="19">
        <v>3</v>
      </c>
      <c r="GY81" s="18">
        <v>4</v>
      </c>
      <c r="GZ81" s="18">
        <v>5</v>
      </c>
      <c r="HA81" s="18">
        <v>6</v>
      </c>
      <c r="HB81" s="18">
        <v>7</v>
      </c>
      <c r="HC81" s="18">
        <v>8</v>
      </c>
      <c r="HD81" s="18">
        <v>9</v>
      </c>
      <c r="HE81" s="18">
        <v>10</v>
      </c>
      <c r="HF81" s="18">
        <v>11</v>
      </c>
      <c r="HG81" s="20">
        <v>12</v>
      </c>
      <c r="HH81" s="21"/>
      <c r="HI81" s="18">
        <v>13</v>
      </c>
      <c r="HJ81" s="19">
        <v>14</v>
      </c>
      <c r="HK81" s="18">
        <v>15</v>
      </c>
      <c r="HL81" s="18">
        <v>16</v>
      </c>
      <c r="HM81" s="18">
        <v>17</v>
      </c>
      <c r="HN81" s="18">
        <v>18</v>
      </c>
      <c r="HO81" s="18">
        <v>19</v>
      </c>
      <c r="HP81" s="18">
        <v>20</v>
      </c>
      <c r="HQ81" s="18">
        <v>21</v>
      </c>
      <c r="HR81" s="18">
        <v>22</v>
      </c>
      <c r="HS81" s="18">
        <v>23</v>
      </c>
      <c r="HT81" s="20">
        <v>24</v>
      </c>
      <c r="HU81" s="49"/>
    </row>
    <row r="82" spans="4:229">
      <c r="D82" s="254" t="s">
        <v>85</v>
      </c>
      <c r="E82" s="255"/>
      <c r="F82" s="41">
        <v>5</v>
      </c>
      <c r="G82" s="43">
        <v>0.16</v>
      </c>
      <c r="H82" s="43" t="s">
        <v>110</v>
      </c>
      <c r="I82" s="24" t="str">
        <f>CONCATENATE(I$81,"-",H82)</f>
        <v>B-12-D</v>
      </c>
      <c r="J82" s="25">
        <v>10.32</v>
      </c>
      <c r="K82" s="252" t="s">
        <v>84</v>
      </c>
      <c r="L82" s="252"/>
      <c r="M82" s="252"/>
      <c r="N82" s="252"/>
      <c r="O82" s="252"/>
      <c r="P82" s="252"/>
      <c r="Q82" s="252"/>
      <c r="R82" s="252"/>
      <c r="S82" s="252"/>
      <c r="T82" s="253"/>
      <c r="U82" s="27">
        <v>1.1000000000000001</v>
      </c>
      <c r="W82" s="254" t="s">
        <v>85</v>
      </c>
      <c r="X82" s="255"/>
      <c r="Y82" s="55">
        <v>4.5199999999999996</v>
      </c>
      <c r="Z82" s="43">
        <v>0.14000000000000001</v>
      </c>
      <c r="AA82" s="43" t="s">
        <v>110</v>
      </c>
      <c r="AB82" s="24" t="str">
        <f>CONCATENATE(AB$81,"-",AA82)</f>
        <v>B-12-D</v>
      </c>
      <c r="AC82" s="25">
        <v>9.32</v>
      </c>
      <c r="AD82" s="252" t="s">
        <v>84</v>
      </c>
      <c r="AE82" s="252"/>
      <c r="AF82" s="252"/>
      <c r="AG82" s="252"/>
      <c r="AH82" s="252"/>
      <c r="AI82" s="252"/>
      <c r="AJ82" s="252"/>
      <c r="AK82" s="252"/>
      <c r="AL82" s="252"/>
      <c r="AM82" s="253"/>
      <c r="AN82" s="27">
        <v>1.1000000000000001</v>
      </c>
      <c r="AP82" s="254" t="s">
        <v>85</v>
      </c>
      <c r="AQ82" s="255"/>
      <c r="AR82" s="41">
        <v>4.1399999999999997</v>
      </c>
      <c r="AS82" s="43">
        <v>0.14000000000000001</v>
      </c>
      <c r="AT82" s="43" t="s">
        <v>110</v>
      </c>
      <c r="AU82" s="24" t="str">
        <f>CONCATENATE(AU$81,"-",AT82)</f>
        <v>B-12-D</v>
      </c>
      <c r="AV82" s="25">
        <v>8.56</v>
      </c>
      <c r="AW82" s="252" t="s">
        <v>84</v>
      </c>
      <c r="AX82" s="252"/>
      <c r="AY82" s="252"/>
      <c r="AZ82" s="252"/>
      <c r="BA82" s="252"/>
      <c r="BB82" s="252"/>
      <c r="BC82" s="252"/>
      <c r="BD82" s="252"/>
      <c r="BE82" s="252"/>
      <c r="BF82" s="253"/>
      <c r="BG82" s="27">
        <v>1.1000000000000001</v>
      </c>
      <c r="BI82" s="254" t="s">
        <v>85</v>
      </c>
      <c r="BJ82" s="255"/>
      <c r="BK82" s="41">
        <v>3.81</v>
      </c>
      <c r="BL82" s="43">
        <v>0.12</v>
      </c>
      <c r="BM82" s="43" t="s">
        <v>110</v>
      </c>
      <c r="BN82" s="24" t="str">
        <f>CONCATENATE(BN$81,"-",BM82)</f>
        <v>B-12-D</v>
      </c>
      <c r="BO82" s="25">
        <v>7.86</v>
      </c>
      <c r="BP82" s="252" t="s">
        <v>84</v>
      </c>
      <c r="BQ82" s="252"/>
      <c r="BR82" s="252"/>
      <c r="BS82" s="252"/>
      <c r="BT82" s="252"/>
      <c r="BU82" s="252"/>
      <c r="BV82" s="252"/>
      <c r="BW82" s="252"/>
      <c r="BX82" s="252"/>
      <c r="BY82" s="253"/>
      <c r="BZ82" s="27">
        <v>1.1000000000000001</v>
      </c>
      <c r="CB82" s="254" t="s">
        <v>85</v>
      </c>
      <c r="CC82" s="255"/>
      <c r="CD82" s="41">
        <v>4.1399999999999997</v>
      </c>
      <c r="CE82" s="43">
        <v>0</v>
      </c>
      <c r="CF82" s="43" t="s">
        <v>110</v>
      </c>
      <c r="CG82" s="24" t="str">
        <f>CONCATENATE(CG$81,"-",CF82)</f>
        <v>B-12-D</v>
      </c>
      <c r="CH82" s="25">
        <v>8.2799999999999994</v>
      </c>
      <c r="CI82" s="252" t="s">
        <v>84</v>
      </c>
      <c r="CJ82" s="252"/>
      <c r="CK82" s="252"/>
      <c r="CL82" s="252"/>
      <c r="CM82" s="252"/>
      <c r="CN82" s="252"/>
      <c r="CO82" s="252"/>
      <c r="CP82" s="252"/>
      <c r="CQ82" s="252"/>
      <c r="CR82" s="253"/>
      <c r="CS82" s="27">
        <v>1.1000000000000001</v>
      </c>
      <c r="CT82" s="25"/>
      <c r="CU82" s="252" t="s">
        <v>84</v>
      </c>
      <c r="CV82" s="252"/>
      <c r="CW82" s="252"/>
      <c r="CX82" s="252"/>
      <c r="CY82" s="252"/>
      <c r="CZ82" s="252"/>
      <c r="DA82" s="252"/>
      <c r="DB82" s="252"/>
      <c r="DC82" s="252"/>
      <c r="DD82" s="252"/>
      <c r="DE82" s="58"/>
      <c r="DG82" s="254" t="s">
        <v>85</v>
      </c>
      <c r="DH82" s="255"/>
      <c r="DI82" s="55">
        <v>4.58</v>
      </c>
      <c r="DJ82" s="43">
        <v>0.14000000000000001</v>
      </c>
      <c r="DK82" s="43" t="s">
        <v>110</v>
      </c>
      <c r="DL82" s="24" t="str">
        <f>CONCATENATE(DL$81,"-",DK82)</f>
        <v>B-12-D</v>
      </c>
      <c r="DM82" s="25">
        <v>9.44</v>
      </c>
      <c r="DN82" s="252" t="s">
        <v>84</v>
      </c>
      <c r="DO82" s="252"/>
      <c r="DP82" s="252"/>
      <c r="DQ82" s="252"/>
      <c r="DR82" s="252"/>
      <c r="DS82" s="252"/>
      <c r="DT82" s="252"/>
      <c r="DU82" s="252"/>
      <c r="DV82" s="252"/>
      <c r="DW82" s="253"/>
      <c r="DX82" s="27">
        <v>1.1000000000000001</v>
      </c>
      <c r="DY82" s="49"/>
      <c r="DZ82" s="254" t="s">
        <v>85</v>
      </c>
      <c r="EA82" s="255"/>
      <c r="EB82" s="55">
        <v>4.58</v>
      </c>
      <c r="EC82" s="43">
        <v>0.14000000000000001</v>
      </c>
      <c r="ED82" s="43" t="s">
        <v>110</v>
      </c>
      <c r="EE82" s="24" t="str">
        <f>CONCATENATE(EE$81,"-",ED82)</f>
        <v>B-12-D</v>
      </c>
      <c r="EF82" s="25">
        <v>7.98</v>
      </c>
      <c r="EG82" s="252" t="s">
        <v>84</v>
      </c>
      <c r="EH82" s="252"/>
      <c r="EI82" s="252"/>
      <c r="EJ82" s="252"/>
      <c r="EK82" s="252"/>
      <c r="EL82" s="252"/>
      <c r="EM82" s="252"/>
      <c r="EN82" s="252"/>
      <c r="EO82" s="252"/>
      <c r="EP82" s="253"/>
      <c r="EQ82" s="27">
        <v>1.1000000000000001</v>
      </c>
      <c r="ER82" s="49"/>
      <c r="ES82" s="254" t="s">
        <v>85</v>
      </c>
      <c r="ET82" s="255"/>
      <c r="EU82" s="41">
        <v>4.1399999999999997</v>
      </c>
      <c r="EV82" s="43">
        <v>0</v>
      </c>
      <c r="EW82" s="43" t="s">
        <v>110</v>
      </c>
      <c r="EX82" s="24" t="str">
        <f>CONCATENATE(EX$81,"-",EW82)</f>
        <v>B-12-D</v>
      </c>
      <c r="EY82" s="25">
        <v>10</v>
      </c>
      <c r="EZ82" s="252" t="s">
        <v>84</v>
      </c>
      <c r="FA82" s="252"/>
      <c r="FB82" s="252"/>
      <c r="FC82" s="252"/>
      <c r="FD82" s="252"/>
      <c r="FE82" s="252"/>
      <c r="FF82" s="252"/>
      <c r="FG82" s="252"/>
      <c r="FH82" s="252"/>
      <c r="FI82" s="253"/>
      <c r="FJ82" s="27">
        <v>1.1000000000000001</v>
      </c>
      <c r="FK82" s="25"/>
      <c r="FL82" s="252" t="s">
        <v>84</v>
      </c>
      <c r="FM82" s="252"/>
      <c r="FN82" s="252"/>
      <c r="FO82" s="252"/>
      <c r="FP82" s="252"/>
      <c r="FQ82" s="252"/>
      <c r="FR82" s="252"/>
      <c r="FS82" s="252"/>
      <c r="FT82" s="252"/>
      <c r="FU82" s="252"/>
      <c r="FV82" s="58"/>
      <c r="FW82" s="49"/>
      <c r="FX82" s="254" t="s">
        <v>85</v>
      </c>
      <c r="FY82" s="255"/>
      <c r="FZ82" s="55">
        <v>4.58</v>
      </c>
      <c r="GA82" s="43">
        <v>0.14000000000000001</v>
      </c>
      <c r="GB82" s="43" t="s">
        <v>110</v>
      </c>
      <c r="GC82" s="24" t="str">
        <f>CONCATENATE(GC$81,"-",GB82)</f>
        <v>B-12-D</v>
      </c>
      <c r="GD82" s="25">
        <v>99999</v>
      </c>
      <c r="GE82" s="252" t="s">
        <v>84</v>
      </c>
      <c r="GF82" s="252"/>
      <c r="GG82" s="252"/>
      <c r="GH82" s="252"/>
      <c r="GI82" s="252"/>
      <c r="GJ82" s="252"/>
      <c r="GK82" s="252"/>
      <c r="GL82" s="252"/>
      <c r="GM82" s="252"/>
      <c r="GN82" s="253"/>
      <c r="GO82" s="27">
        <v>100</v>
      </c>
      <c r="GP82" s="49"/>
      <c r="GQ82" s="254" t="s">
        <v>85</v>
      </c>
      <c r="GR82" s="255"/>
      <c r="GS82" s="41">
        <v>4.1399999999999997</v>
      </c>
      <c r="GT82" s="43">
        <v>0</v>
      </c>
      <c r="GU82" s="43" t="s">
        <v>110</v>
      </c>
      <c r="GV82" s="24" t="str">
        <f>CONCATENATE(GV$81,"-",GU82)</f>
        <v>B-12-D</v>
      </c>
      <c r="GW82" s="25">
        <v>9.3800000000000008</v>
      </c>
      <c r="GX82" s="252" t="s">
        <v>84</v>
      </c>
      <c r="GY82" s="252"/>
      <c r="GZ82" s="252"/>
      <c r="HA82" s="252"/>
      <c r="HB82" s="252"/>
      <c r="HC82" s="252"/>
      <c r="HD82" s="252"/>
      <c r="HE82" s="252"/>
      <c r="HF82" s="252"/>
      <c r="HG82" s="253"/>
      <c r="HH82" s="27">
        <v>100</v>
      </c>
      <c r="HI82" s="25"/>
      <c r="HJ82" s="252" t="s">
        <v>84</v>
      </c>
      <c r="HK82" s="252"/>
      <c r="HL82" s="252"/>
      <c r="HM82" s="252"/>
      <c r="HN82" s="252"/>
      <c r="HO82" s="252"/>
      <c r="HP82" s="252"/>
      <c r="HQ82" s="252"/>
      <c r="HR82" s="252"/>
      <c r="HS82" s="252"/>
      <c r="HT82" s="58"/>
      <c r="HU82" s="49"/>
    </row>
    <row r="83" spans="4:229" ht="14.4">
      <c r="D83" s="22">
        <v>18</v>
      </c>
      <c r="E83" s="23">
        <v>29</v>
      </c>
      <c r="F83" s="41">
        <v>11</v>
      </c>
      <c r="G83" s="43">
        <v>0.16</v>
      </c>
      <c r="H83" s="24" t="s">
        <v>91</v>
      </c>
      <c r="I83" s="24" t="str">
        <f t="shared" ref="I83:I92" si="50">CONCATENATE(I$81,"-",H83)</f>
        <v>B-12-18-29</v>
      </c>
      <c r="J83" s="25">
        <v>22.32</v>
      </c>
      <c r="K83" s="25">
        <v>33.479999999999997</v>
      </c>
      <c r="L83" s="25">
        <v>44.64</v>
      </c>
      <c r="M83" s="25">
        <v>55.8</v>
      </c>
      <c r="N83" s="25">
        <v>66.959999999999994</v>
      </c>
      <c r="O83" s="25">
        <v>78.12</v>
      </c>
      <c r="P83" s="25">
        <v>84.88</v>
      </c>
      <c r="Q83" s="25">
        <v>95.49</v>
      </c>
      <c r="R83" s="25">
        <v>106.1</v>
      </c>
      <c r="S83" s="25">
        <v>116.71</v>
      </c>
      <c r="T83" s="28">
        <v>127.32</v>
      </c>
      <c r="U83" s="29">
        <v>1.1000000000000001</v>
      </c>
      <c r="W83" s="22">
        <v>18</v>
      </c>
      <c r="X83" s="23">
        <v>29</v>
      </c>
      <c r="Y83" s="55">
        <v>10</v>
      </c>
      <c r="Z83" s="43">
        <v>0.14000000000000001</v>
      </c>
      <c r="AA83" s="24" t="s">
        <v>91</v>
      </c>
      <c r="AB83" s="24" t="str">
        <f t="shared" ref="AB83:AB92" si="51">CONCATENATE(AB$81,"-",AA83)</f>
        <v>B-12-18-29</v>
      </c>
      <c r="AC83" s="25">
        <v>20.28</v>
      </c>
      <c r="AD83" s="25">
        <v>30.42</v>
      </c>
      <c r="AE83" s="25">
        <v>40.56</v>
      </c>
      <c r="AF83" s="25">
        <v>50.7</v>
      </c>
      <c r="AG83" s="25">
        <v>60.84</v>
      </c>
      <c r="AH83" s="25">
        <v>70.98</v>
      </c>
      <c r="AI83" s="25">
        <v>77.12</v>
      </c>
      <c r="AJ83" s="25">
        <v>86.76</v>
      </c>
      <c r="AK83" s="25">
        <v>96.4</v>
      </c>
      <c r="AL83" s="25">
        <v>106.04</v>
      </c>
      <c r="AM83" s="28">
        <v>115.68</v>
      </c>
      <c r="AN83" s="29">
        <v>1.1000000000000001</v>
      </c>
      <c r="AP83" s="22">
        <v>18</v>
      </c>
      <c r="AQ83" s="23">
        <v>29</v>
      </c>
      <c r="AR83" s="41">
        <v>9</v>
      </c>
      <c r="AS83" s="43">
        <v>0.14000000000000001</v>
      </c>
      <c r="AT83" s="24" t="s">
        <v>91</v>
      </c>
      <c r="AU83" s="24" t="str">
        <f t="shared" ref="AU83:AU92" si="52">CONCATENATE(AU$81,"-",AT83)</f>
        <v>B-12-18-29</v>
      </c>
      <c r="AV83" s="25">
        <v>18.28</v>
      </c>
      <c r="AW83" s="25">
        <v>27.42</v>
      </c>
      <c r="AX83" s="25">
        <v>36.56</v>
      </c>
      <c r="AY83" s="25">
        <v>45.7</v>
      </c>
      <c r="AZ83" s="25">
        <v>54.84</v>
      </c>
      <c r="BA83" s="25">
        <v>63.98</v>
      </c>
      <c r="BB83" s="25">
        <v>69.52</v>
      </c>
      <c r="BC83" s="25">
        <v>78.209999999999994</v>
      </c>
      <c r="BD83" s="25">
        <v>86.9</v>
      </c>
      <c r="BE83" s="25">
        <v>95.59</v>
      </c>
      <c r="BF83" s="28">
        <v>104.28</v>
      </c>
      <c r="BG83" s="29">
        <v>1.1000000000000001</v>
      </c>
      <c r="BI83" s="22">
        <v>18</v>
      </c>
      <c r="BJ83" s="23">
        <v>29</v>
      </c>
      <c r="BK83" s="41">
        <v>9</v>
      </c>
      <c r="BL83" s="43">
        <v>0.12</v>
      </c>
      <c r="BM83" s="24" t="s">
        <v>91</v>
      </c>
      <c r="BN83" s="24" t="str">
        <f t="shared" ref="BN83:BN92" si="53">CONCATENATE(BN$81,"-",BM83)</f>
        <v>B-12-18-29</v>
      </c>
      <c r="BO83" s="25">
        <v>18.239999999999998</v>
      </c>
      <c r="BP83" s="25">
        <v>27.36</v>
      </c>
      <c r="BQ83" s="25">
        <v>36.479999999999997</v>
      </c>
      <c r="BR83" s="25">
        <v>45.6</v>
      </c>
      <c r="BS83" s="25">
        <v>54.72</v>
      </c>
      <c r="BT83" s="25">
        <v>63.84</v>
      </c>
      <c r="BU83" s="25">
        <v>69.36</v>
      </c>
      <c r="BV83" s="25">
        <v>78.03</v>
      </c>
      <c r="BW83" s="25">
        <v>86.7</v>
      </c>
      <c r="BX83" s="25">
        <v>95.37</v>
      </c>
      <c r="BY83" s="28">
        <v>104.04</v>
      </c>
      <c r="BZ83" s="29">
        <v>1.1000000000000001</v>
      </c>
      <c r="CB83" s="22">
        <v>18</v>
      </c>
      <c r="CC83" s="23">
        <v>29</v>
      </c>
      <c r="CD83" s="41">
        <v>9</v>
      </c>
      <c r="CE83" s="43">
        <v>0</v>
      </c>
      <c r="CF83" s="24" t="s">
        <v>91</v>
      </c>
      <c r="CG83" s="24" t="str">
        <f t="shared" ref="CG83:CG92" si="54">CONCATENATE(CG$81,"-",CF83)</f>
        <v>B-12-18-29</v>
      </c>
      <c r="CH83" s="25">
        <v>18</v>
      </c>
      <c r="CI83" s="25">
        <v>27</v>
      </c>
      <c r="CJ83" s="25">
        <v>36</v>
      </c>
      <c r="CK83" s="25">
        <v>45</v>
      </c>
      <c r="CL83" s="25">
        <v>54</v>
      </c>
      <c r="CM83" s="25">
        <v>63</v>
      </c>
      <c r="CN83" s="25">
        <v>68.400000000000006</v>
      </c>
      <c r="CO83" s="25">
        <v>76.95</v>
      </c>
      <c r="CP83" s="25">
        <v>85.5</v>
      </c>
      <c r="CQ83" s="25">
        <v>94.05</v>
      </c>
      <c r="CR83" s="28">
        <v>102.6</v>
      </c>
      <c r="CS83" s="29">
        <v>1.1000000000000001</v>
      </c>
      <c r="CT83" s="28">
        <v>111.15</v>
      </c>
      <c r="CU83" s="28">
        <v>119.7</v>
      </c>
      <c r="CV83" s="28">
        <v>128.25</v>
      </c>
      <c r="CW83" s="28">
        <v>136.80000000000001</v>
      </c>
      <c r="CX83" s="28">
        <v>145.35</v>
      </c>
      <c r="CY83" s="28">
        <v>153.9</v>
      </c>
      <c r="CZ83" s="28">
        <v>162.44999999999999</v>
      </c>
      <c r="DA83" s="25">
        <v>171</v>
      </c>
      <c r="DB83" s="25">
        <v>179.55</v>
      </c>
      <c r="DC83" s="25">
        <v>188.1</v>
      </c>
      <c r="DD83" s="25">
        <v>196.65</v>
      </c>
      <c r="DE83" s="25">
        <v>205.2</v>
      </c>
      <c r="DG83" s="22">
        <v>18</v>
      </c>
      <c r="DH83" s="23">
        <v>29</v>
      </c>
      <c r="DI83" s="55">
        <v>10.130000000000001</v>
      </c>
      <c r="DJ83" s="43">
        <v>0.14000000000000001</v>
      </c>
      <c r="DK83" s="24" t="s">
        <v>91</v>
      </c>
      <c r="DL83" s="24" t="str">
        <f t="shared" ref="DL83:DL92" si="55">CONCATENATE(DL$81,"-",DK83)</f>
        <v>B-12-18-29</v>
      </c>
      <c r="DM83" s="25">
        <v>20.54</v>
      </c>
      <c r="DN83" s="25">
        <v>30.81</v>
      </c>
      <c r="DO83" s="25">
        <v>41.08</v>
      </c>
      <c r="DP83" s="25">
        <v>51.35</v>
      </c>
      <c r="DQ83" s="25">
        <v>61.62</v>
      </c>
      <c r="DR83" s="25">
        <v>71.89</v>
      </c>
      <c r="DS83" s="25">
        <v>78.08</v>
      </c>
      <c r="DT83" s="25">
        <v>87.84</v>
      </c>
      <c r="DU83" s="25">
        <v>97.6</v>
      </c>
      <c r="DV83" s="25">
        <v>107.36</v>
      </c>
      <c r="DW83" s="28">
        <v>117.12</v>
      </c>
      <c r="DX83" s="29">
        <v>1.1000000000000001</v>
      </c>
      <c r="DY83" s="49"/>
      <c r="DZ83" s="22">
        <v>18</v>
      </c>
      <c r="EA83" s="23">
        <v>29</v>
      </c>
      <c r="EB83" s="55">
        <v>10.130000000000001</v>
      </c>
      <c r="EC83" s="43">
        <v>0.14000000000000001</v>
      </c>
      <c r="ED83" s="24" t="s">
        <v>91</v>
      </c>
      <c r="EE83" s="24" t="str">
        <f t="shared" ref="EE83:EE92" si="56">CONCATENATE(EE$81,"-",ED83)</f>
        <v>B-12-18-29</v>
      </c>
      <c r="EF83" s="25">
        <v>18.52</v>
      </c>
      <c r="EG83" s="25">
        <v>27.78</v>
      </c>
      <c r="EH83" s="25">
        <v>37.04</v>
      </c>
      <c r="EI83" s="25">
        <v>46.3</v>
      </c>
      <c r="EJ83" s="25">
        <v>55.56</v>
      </c>
      <c r="EK83" s="25">
        <v>64.819999999999993</v>
      </c>
      <c r="EL83" s="25">
        <v>70.400000000000006</v>
      </c>
      <c r="EM83" s="25">
        <v>79.2</v>
      </c>
      <c r="EN83" s="25">
        <v>88</v>
      </c>
      <c r="EO83" s="25">
        <v>96.8</v>
      </c>
      <c r="EP83" s="28">
        <v>105.6</v>
      </c>
      <c r="EQ83" s="29">
        <v>1.1000000000000001</v>
      </c>
      <c r="ER83" s="49"/>
      <c r="ES83" s="22">
        <v>18</v>
      </c>
      <c r="ET83" s="23">
        <v>29</v>
      </c>
      <c r="EU83" s="41">
        <v>9</v>
      </c>
      <c r="EV83" s="43">
        <v>0</v>
      </c>
      <c r="EW83" s="24" t="s">
        <v>91</v>
      </c>
      <c r="EX83" s="24" t="str">
        <f t="shared" ref="EX83:EX92" si="57">CONCATENATE(EX$81,"-",EW83)</f>
        <v>B-12-18-29</v>
      </c>
      <c r="EY83" s="25">
        <v>22</v>
      </c>
      <c r="EZ83" s="25">
        <v>33</v>
      </c>
      <c r="FA83" s="25">
        <v>44</v>
      </c>
      <c r="FB83" s="25">
        <v>55</v>
      </c>
      <c r="FC83" s="25">
        <v>66</v>
      </c>
      <c r="FD83" s="25">
        <v>77</v>
      </c>
      <c r="FE83" s="25">
        <v>83.6</v>
      </c>
      <c r="FF83" s="25">
        <v>94.05</v>
      </c>
      <c r="FG83" s="25">
        <v>104.5</v>
      </c>
      <c r="FH83" s="25">
        <v>114.95</v>
      </c>
      <c r="FI83" s="28">
        <v>125.4</v>
      </c>
      <c r="FJ83" s="29">
        <v>1.1000000000000001</v>
      </c>
      <c r="FK83" s="28">
        <v>135.85</v>
      </c>
      <c r="FL83" s="28">
        <v>146.30000000000001</v>
      </c>
      <c r="FM83" s="28">
        <v>156.75</v>
      </c>
      <c r="FN83" s="28">
        <v>167.2</v>
      </c>
      <c r="FO83" s="28">
        <v>177.65</v>
      </c>
      <c r="FP83" s="28">
        <v>188.1</v>
      </c>
      <c r="FQ83" s="28">
        <v>198.55</v>
      </c>
      <c r="FR83" s="25">
        <v>209</v>
      </c>
      <c r="FS83" s="25">
        <v>219.45</v>
      </c>
      <c r="FT83" s="25">
        <v>229.9</v>
      </c>
      <c r="FU83" s="25">
        <v>240.35</v>
      </c>
      <c r="FV83" s="25">
        <v>250.8</v>
      </c>
      <c r="FW83" s="49"/>
      <c r="FX83" s="22">
        <v>18</v>
      </c>
      <c r="FY83" s="23">
        <v>29</v>
      </c>
      <c r="FZ83" s="55">
        <v>10.130000000000001</v>
      </c>
      <c r="GA83" s="43">
        <v>0.14000000000000001</v>
      </c>
      <c r="GB83" s="24" t="s">
        <v>91</v>
      </c>
      <c r="GC83" s="24" t="str">
        <f t="shared" ref="GC83:GC92" si="58">CONCATENATE(GC$81,"-",GB83)</f>
        <v>B-12-18-29</v>
      </c>
      <c r="GD83" s="25">
        <v>99999</v>
      </c>
      <c r="GE83" s="25">
        <v>99999</v>
      </c>
      <c r="GF83" s="25">
        <v>99999</v>
      </c>
      <c r="GG83" s="25">
        <v>99999</v>
      </c>
      <c r="GH83" s="25">
        <v>99999</v>
      </c>
      <c r="GI83" s="25">
        <v>99999</v>
      </c>
      <c r="GJ83" s="25">
        <v>99999</v>
      </c>
      <c r="GK83" s="25">
        <v>99999</v>
      </c>
      <c r="GL83" s="25">
        <v>99999</v>
      </c>
      <c r="GM83" s="25">
        <v>99999</v>
      </c>
      <c r="GN83" s="25">
        <v>99999</v>
      </c>
      <c r="GO83" s="29">
        <v>100</v>
      </c>
      <c r="GP83" s="49"/>
      <c r="GQ83" s="22">
        <v>18</v>
      </c>
      <c r="GR83" s="23">
        <v>29</v>
      </c>
      <c r="GS83" s="41">
        <v>9</v>
      </c>
      <c r="GT83" s="43">
        <v>0</v>
      </c>
      <c r="GU83" s="24" t="s">
        <v>91</v>
      </c>
      <c r="GV83" s="24" t="str">
        <f t="shared" ref="GV83:GV92" si="59">CONCATENATE(GV$81,"-",GU83)</f>
        <v>B-12-18-29</v>
      </c>
      <c r="GW83" s="119">
        <v>30.38</v>
      </c>
      <c r="GX83" s="119">
        <v>45.57</v>
      </c>
      <c r="GY83" s="119">
        <v>60.76</v>
      </c>
      <c r="GZ83" s="119">
        <v>75.95</v>
      </c>
      <c r="HA83" s="119">
        <v>91.14</v>
      </c>
      <c r="HB83" s="119">
        <v>106.33</v>
      </c>
      <c r="HC83" s="119">
        <v>115.44</v>
      </c>
      <c r="HD83" s="119">
        <v>129.87</v>
      </c>
      <c r="HE83" s="119">
        <v>144.31</v>
      </c>
      <c r="HF83" s="119">
        <v>158.74</v>
      </c>
      <c r="HG83" s="120">
        <v>173.17</v>
      </c>
      <c r="HH83" s="29">
        <v>100</v>
      </c>
      <c r="HI83" s="120">
        <v>187.6</v>
      </c>
      <c r="HJ83" s="120">
        <v>202.03</v>
      </c>
      <c r="HK83" s="120">
        <v>216.46</v>
      </c>
      <c r="HL83" s="120">
        <v>230.89</v>
      </c>
      <c r="HM83" s="120">
        <v>245.32</v>
      </c>
      <c r="HN83" s="120">
        <v>259.75</v>
      </c>
      <c r="HO83" s="120">
        <v>274.18</v>
      </c>
      <c r="HP83" s="119">
        <v>288.61</v>
      </c>
      <c r="HQ83" s="119">
        <v>303.04000000000002</v>
      </c>
      <c r="HR83" s="119">
        <v>317.47000000000003</v>
      </c>
      <c r="HS83" s="119">
        <v>331.9</v>
      </c>
      <c r="HT83" s="119">
        <v>346.33</v>
      </c>
      <c r="HU83" s="49"/>
    </row>
    <row r="84" spans="4:229" ht="14.4">
      <c r="D84" s="22">
        <v>30</v>
      </c>
      <c r="E84" s="23">
        <v>39</v>
      </c>
      <c r="F84" s="41">
        <v>16</v>
      </c>
      <c r="G84" s="43">
        <v>0.25</v>
      </c>
      <c r="H84" s="24" t="s">
        <v>92</v>
      </c>
      <c r="I84" s="24" t="str">
        <f t="shared" si="50"/>
        <v>B-12-30-39</v>
      </c>
      <c r="J84" s="25">
        <v>32.5</v>
      </c>
      <c r="K84" s="25">
        <v>48.75</v>
      </c>
      <c r="L84" s="25">
        <v>65</v>
      </c>
      <c r="M84" s="25">
        <v>81.25</v>
      </c>
      <c r="N84" s="25">
        <v>97.5</v>
      </c>
      <c r="O84" s="25">
        <v>113.75</v>
      </c>
      <c r="P84" s="25">
        <v>123.6</v>
      </c>
      <c r="Q84" s="25">
        <v>139.05000000000001</v>
      </c>
      <c r="R84" s="25">
        <v>154.5</v>
      </c>
      <c r="S84" s="25">
        <v>169.95</v>
      </c>
      <c r="T84" s="28">
        <v>185.4</v>
      </c>
      <c r="U84" s="29">
        <v>1.1000000000000001</v>
      </c>
      <c r="W84" s="22">
        <v>30</v>
      </c>
      <c r="X84" s="23">
        <v>39</v>
      </c>
      <c r="Y84" s="55">
        <v>14</v>
      </c>
      <c r="Z84" s="43">
        <v>0.22</v>
      </c>
      <c r="AA84" s="24" t="s">
        <v>92</v>
      </c>
      <c r="AB84" s="24" t="str">
        <f t="shared" si="51"/>
        <v>B-12-30-39</v>
      </c>
      <c r="AC84" s="25">
        <v>28.44</v>
      </c>
      <c r="AD84" s="25">
        <v>42.66</v>
      </c>
      <c r="AE84" s="25">
        <v>56.88</v>
      </c>
      <c r="AF84" s="25">
        <v>71.099999999999994</v>
      </c>
      <c r="AG84" s="25">
        <v>85.32</v>
      </c>
      <c r="AH84" s="25">
        <v>99.54</v>
      </c>
      <c r="AI84" s="25">
        <v>108.16</v>
      </c>
      <c r="AJ84" s="25">
        <v>121.68</v>
      </c>
      <c r="AK84" s="25">
        <v>135.19999999999999</v>
      </c>
      <c r="AL84" s="25">
        <v>148.72</v>
      </c>
      <c r="AM84" s="28">
        <v>162.24</v>
      </c>
      <c r="AN84" s="29">
        <v>1.1000000000000001</v>
      </c>
      <c r="AP84" s="22">
        <v>30</v>
      </c>
      <c r="AQ84" s="23">
        <v>39</v>
      </c>
      <c r="AR84" s="41">
        <v>13</v>
      </c>
      <c r="AS84" s="43">
        <v>0.2</v>
      </c>
      <c r="AT84" s="24" t="s">
        <v>92</v>
      </c>
      <c r="AU84" s="24" t="str">
        <f t="shared" si="52"/>
        <v>B-12-30-39</v>
      </c>
      <c r="AV84" s="25">
        <v>26.4</v>
      </c>
      <c r="AW84" s="25">
        <v>39.6</v>
      </c>
      <c r="AX84" s="25">
        <v>52.8</v>
      </c>
      <c r="AY84" s="25">
        <v>66</v>
      </c>
      <c r="AZ84" s="25">
        <v>79.2</v>
      </c>
      <c r="BA84" s="25">
        <v>92.4</v>
      </c>
      <c r="BB84" s="25">
        <v>100.4</v>
      </c>
      <c r="BC84" s="25">
        <v>112.95</v>
      </c>
      <c r="BD84" s="25">
        <v>125.5</v>
      </c>
      <c r="BE84" s="25">
        <v>138.05000000000001</v>
      </c>
      <c r="BF84" s="28">
        <v>150.6</v>
      </c>
      <c r="BG84" s="29">
        <v>1.1000000000000001</v>
      </c>
      <c r="BI84" s="22">
        <v>30</v>
      </c>
      <c r="BJ84" s="23">
        <v>39</v>
      </c>
      <c r="BK84" s="41">
        <v>12</v>
      </c>
      <c r="BL84" s="43">
        <v>0.19</v>
      </c>
      <c r="BM84" s="24" t="s">
        <v>92</v>
      </c>
      <c r="BN84" s="24" t="str">
        <f t="shared" si="53"/>
        <v>B-12-30-39</v>
      </c>
      <c r="BO84" s="25">
        <v>24.38</v>
      </c>
      <c r="BP84" s="25">
        <v>36.57</v>
      </c>
      <c r="BQ84" s="25">
        <v>48.76</v>
      </c>
      <c r="BR84" s="25">
        <v>60.95</v>
      </c>
      <c r="BS84" s="25">
        <v>73.14</v>
      </c>
      <c r="BT84" s="25">
        <v>85.33</v>
      </c>
      <c r="BU84" s="25">
        <v>92.72</v>
      </c>
      <c r="BV84" s="25">
        <v>104.31</v>
      </c>
      <c r="BW84" s="25">
        <v>115.9</v>
      </c>
      <c r="BX84" s="25">
        <v>127.49</v>
      </c>
      <c r="BY84" s="28">
        <v>139.08000000000001</v>
      </c>
      <c r="BZ84" s="29">
        <v>1.1000000000000001</v>
      </c>
      <c r="CB84" s="22">
        <v>30</v>
      </c>
      <c r="CC84" s="23">
        <v>39</v>
      </c>
      <c r="CD84" s="41">
        <v>13</v>
      </c>
      <c r="CE84" s="43">
        <v>0</v>
      </c>
      <c r="CF84" s="24" t="s">
        <v>92</v>
      </c>
      <c r="CG84" s="24" t="str">
        <f t="shared" si="54"/>
        <v>B-12-30-39</v>
      </c>
      <c r="CH84" s="25">
        <v>26</v>
      </c>
      <c r="CI84" s="25">
        <v>39</v>
      </c>
      <c r="CJ84" s="25">
        <v>52</v>
      </c>
      <c r="CK84" s="25">
        <v>65</v>
      </c>
      <c r="CL84" s="25">
        <v>78</v>
      </c>
      <c r="CM84" s="25">
        <v>91</v>
      </c>
      <c r="CN84" s="25">
        <v>98.8</v>
      </c>
      <c r="CO84" s="25">
        <v>111.15</v>
      </c>
      <c r="CP84" s="25">
        <v>123.5</v>
      </c>
      <c r="CQ84" s="25">
        <v>135.85</v>
      </c>
      <c r="CR84" s="28">
        <v>148.19999999999999</v>
      </c>
      <c r="CS84" s="29">
        <v>1.1000000000000001</v>
      </c>
      <c r="CT84" s="28">
        <v>160.55000000000001</v>
      </c>
      <c r="CU84" s="28">
        <v>172.9</v>
      </c>
      <c r="CV84" s="28">
        <v>185.25</v>
      </c>
      <c r="CW84" s="28">
        <v>197.6</v>
      </c>
      <c r="CX84" s="28">
        <v>209.95</v>
      </c>
      <c r="CY84" s="28">
        <v>222.3</v>
      </c>
      <c r="CZ84" s="28">
        <v>234.65</v>
      </c>
      <c r="DA84" s="25">
        <v>247</v>
      </c>
      <c r="DB84" s="25">
        <v>259.35000000000002</v>
      </c>
      <c r="DC84" s="25">
        <v>271.7</v>
      </c>
      <c r="DD84" s="25">
        <v>284.05</v>
      </c>
      <c r="DE84" s="25">
        <v>296.39999999999998</v>
      </c>
      <c r="DG84" s="22">
        <v>30</v>
      </c>
      <c r="DH84" s="23">
        <v>39</v>
      </c>
      <c r="DI84" s="55">
        <v>14.18</v>
      </c>
      <c r="DJ84" s="43">
        <v>0.22</v>
      </c>
      <c r="DK84" s="24" t="s">
        <v>92</v>
      </c>
      <c r="DL84" s="24" t="str">
        <f t="shared" si="55"/>
        <v>B-12-30-39</v>
      </c>
      <c r="DM84" s="25">
        <v>28.8</v>
      </c>
      <c r="DN84" s="25">
        <v>43.2</v>
      </c>
      <c r="DO84" s="25">
        <v>57.6</v>
      </c>
      <c r="DP84" s="25">
        <v>72</v>
      </c>
      <c r="DQ84" s="25">
        <v>86.4</v>
      </c>
      <c r="DR84" s="25">
        <v>100.8</v>
      </c>
      <c r="DS84" s="25">
        <v>109.52</v>
      </c>
      <c r="DT84" s="25">
        <v>123.21</v>
      </c>
      <c r="DU84" s="25">
        <v>136.9</v>
      </c>
      <c r="DV84" s="25">
        <v>150.59</v>
      </c>
      <c r="DW84" s="28">
        <v>164.28</v>
      </c>
      <c r="DX84" s="29">
        <v>1.1000000000000001</v>
      </c>
      <c r="DY84" s="49"/>
      <c r="DZ84" s="22">
        <v>30</v>
      </c>
      <c r="EA84" s="23">
        <v>39</v>
      </c>
      <c r="EB84" s="55">
        <v>14.18</v>
      </c>
      <c r="EC84" s="43">
        <v>0.22</v>
      </c>
      <c r="ED84" s="24" t="s">
        <v>92</v>
      </c>
      <c r="EE84" s="24" t="str">
        <f t="shared" si="56"/>
        <v>B-12-30-39</v>
      </c>
      <c r="EF84" s="25">
        <v>24.74</v>
      </c>
      <c r="EG84" s="25">
        <v>37.11</v>
      </c>
      <c r="EH84" s="25">
        <v>49.48</v>
      </c>
      <c r="EI84" s="25">
        <v>61.85</v>
      </c>
      <c r="EJ84" s="25">
        <v>74.22</v>
      </c>
      <c r="EK84" s="25">
        <v>86.59</v>
      </c>
      <c r="EL84" s="25">
        <v>94.08</v>
      </c>
      <c r="EM84" s="25">
        <v>105.84</v>
      </c>
      <c r="EN84" s="25">
        <v>117.6</v>
      </c>
      <c r="EO84" s="25">
        <v>129.36000000000001</v>
      </c>
      <c r="EP84" s="28">
        <v>141.12</v>
      </c>
      <c r="EQ84" s="29">
        <v>1.1000000000000001</v>
      </c>
      <c r="ER84" s="49"/>
      <c r="ES84" s="22">
        <v>30</v>
      </c>
      <c r="ET84" s="23">
        <v>39</v>
      </c>
      <c r="EU84" s="41">
        <v>13</v>
      </c>
      <c r="EV84" s="43">
        <v>0</v>
      </c>
      <c r="EW84" s="24" t="s">
        <v>92</v>
      </c>
      <c r="EX84" s="24" t="str">
        <f t="shared" si="57"/>
        <v>B-12-30-39</v>
      </c>
      <c r="EY84" s="25">
        <v>32</v>
      </c>
      <c r="EZ84" s="25">
        <v>48</v>
      </c>
      <c r="FA84" s="25">
        <v>64</v>
      </c>
      <c r="FB84" s="25">
        <v>80</v>
      </c>
      <c r="FC84" s="25">
        <v>96</v>
      </c>
      <c r="FD84" s="25">
        <v>112</v>
      </c>
      <c r="FE84" s="25">
        <v>121.6</v>
      </c>
      <c r="FF84" s="25">
        <v>136.80000000000001</v>
      </c>
      <c r="FG84" s="25">
        <v>152</v>
      </c>
      <c r="FH84" s="25">
        <v>167.2</v>
      </c>
      <c r="FI84" s="28">
        <v>182.4</v>
      </c>
      <c r="FJ84" s="29">
        <v>1.1000000000000001</v>
      </c>
      <c r="FK84" s="28">
        <v>197.6</v>
      </c>
      <c r="FL84" s="28">
        <v>212.8</v>
      </c>
      <c r="FM84" s="28">
        <v>228</v>
      </c>
      <c r="FN84" s="28">
        <v>243.2</v>
      </c>
      <c r="FO84" s="28">
        <v>258.39999999999998</v>
      </c>
      <c r="FP84" s="28">
        <v>273.60000000000002</v>
      </c>
      <c r="FQ84" s="28">
        <v>288.8</v>
      </c>
      <c r="FR84" s="25">
        <v>304</v>
      </c>
      <c r="FS84" s="25">
        <v>319.2</v>
      </c>
      <c r="FT84" s="25">
        <v>334.4</v>
      </c>
      <c r="FU84" s="25">
        <v>349.6</v>
      </c>
      <c r="FV84" s="25">
        <v>364.8</v>
      </c>
      <c r="FW84" s="49"/>
      <c r="FX84" s="22">
        <v>30</v>
      </c>
      <c r="FY84" s="23">
        <v>39</v>
      </c>
      <c r="FZ84" s="55">
        <v>14.18</v>
      </c>
      <c r="GA84" s="43">
        <v>0.22</v>
      </c>
      <c r="GB84" s="24" t="s">
        <v>92</v>
      </c>
      <c r="GC84" s="24" t="str">
        <f t="shared" si="58"/>
        <v>B-12-30-39</v>
      </c>
      <c r="GD84" s="25">
        <v>99999</v>
      </c>
      <c r="GE84" s="25">
        <v>99999</v>
      </c>
      <c r="GF84" s="25">
        <v>99999</v>
      </c>
      <c r="GG84" s="25">
        <v>99999</v>
      </c>
      <c r="GH84" s="25">
        <v>99999</v>
      </c>
      <c r="GI84" s="25">
        <v>99999</v>
      </c>
      <c r="GJ84" s="25">
        <v>99999</v>
      </c>
      <c r="GK84" s="25">
        <v>99999</v>
      </c>
      <c r="GL84" s="25">
        <v>99999</v>
      </c>
      <c r="GM84" s="25">
        <v>99999</v>
      </c>
      <c r="GN84" s="25">
        <v>99999</v>
      </c>
      <c r="GO84" s="29">
        <v>100</v>
      </c>
      <c r="GP84" s="49"/>
      <c r="GQ84" s="22">
        <v>30</v>
      </c>
      <c r="GR84" s="23">
        <v>39</v>
      </c>
      <c r="GS84" s="41">
        <v>13</v>
      </c>
      <c r="GT84" s="43">
        <v>0</v>
      </c>
      <c r="GU84" s="24" t="s">
        <v>92</v>
      </c>
      <c r="GV84" s="24" t="str">
        <f t="shared" si="59"/>
        <v>B-12-30-39</v>
      </c>
      <c r="GW84" s="119">
        <v>66.260000000000005</v>
      </c>
      <c r="GX84" s="119">
        <v>99.39</v>
      </c>
      <c r="GY84" s="119">
        <v>132.52000000000001</v>
      </c>
      <c r="GZ84" s="119">
        <v>165.65</v>
      </c>
      <c r="HA84" s="119">
        <v>198.78</v>
      </c>
      <c r="HB84" s="119">
        <v>231.91</v>
      </c>
      <c r="HC84" s="119">
        <v>251.79</v>
      </c>
      <c r="HD84" s="119">
        <v>283.26</v>
      </c>
      <c r="HE84" s="119">
        <v>314.74</v>
      </c>
      <c r="HF84" s="119">
        <v>346.21</v>
      </c>
      <c r="HG84" s="120">
        <v>377.68</v>
      </c>
      <c r="HH84" s="29">
        <v>100</v>
      </c>
      <c r="HI84" s="120">
        <v>409.16</v>
      </c>
      <c r="HJ84" s="120">
        <v>440.63</v>
      </c>
      <c r="HK84" s="120">
        <v>472.1</v>
      </c>
      <c r="HL84" s="120">
        <v>503.58</v>
      </c>
      <c r="HM84" s="120">
        <v>535.04999999999995</v>
      </c>
      <c r="HN84" s="120">
        <v>566.52</v>
      </c>
      <c r="HO84" s="120">
        <v>598</v>
      </c>
      <c r="HP84" s="119">
        <v>629.47</v>
      </c>
      <c r="HQ84" s="119">
        <v>660.94</v>
      </c>
      <c r="HR84" s="119">
        <v>692.42</v>
      </c>
      <c r="HS84" s="119">
        <v>723.89</v>
      </c>
      <c r="HT84" s="119">
        <v>755.36</v>
      </c>
      <c r="HU84" s="49"/>
    </row>
    <row r="85" spans="4:229" ht="14.4">
      <c r="D85" s="22">
        <v>40</v>
      </c>
      <c r="E85" s="23">
        <v>49</v>
      </c>
      <c r="F85" s="41">
        <v>38</v>
      </c>
      <c r="G85" s="43">
        <v>0.48</v>
      </c>
      <c r="H85" s="24" t="s">
        <v>93</v>
      </c>
      <c r="I85" s="24" t="str">
        <f t="shared" si="50"/>
        <v>B-12-40-49</v>
      </c>
      <c r="J85" s="25">
        <v>76.959999999999994</v>
      </c>
      <c r="K85" s="25">
        <v>115.44</v>
      </c>
      <c r="L85" s="25">
        <v>153.91999999999999</v>
      </c>
      <c r="M85" s="25">
        <v>192.4</v>
      </c>
      <c r="N85" s="25">
        <v>230.88</v>
      </c>
      <c r="O85" s="25">
        <v>269.36</v>
      </c>
      <c r="P85" s="25">
        <v>292.64</v>
      </c>
      <c r="Q85" s="25">
        <v>329.22</v>
      </c>
      <c r="R85" s="25">
        <v>365.8</v>
      </c>
      <c r="S85" s="25">
        <v>402.38</v>
      </c>
      <c r="T85" s="28">
        <v>438.96</v>
      </c>
      <c r="U85" s="29">
        <v>1.1499999999999999</v>
      </c>
      <c r="W85" s="22">
        <v>40</v>
      </c>
      <c r="X85" s="23">
        <v>49</v>
      </c>
      <c r="Y85" s="55">
        <v>34</v>
      </c>
      <c r="Z85" s="43">
        <v>0.44</v>
      </c>
      <c r="AA85" s="24" t="s">
        <v>93</v>
      </c>
      <c r="AB85" s="24" t="str">
        <f t="shared" si="51"/>
        <v>B-12-40-49</v>
      </c>
      <c r="AC85" s="25">
        <v>68.88</v>
      </c>
      <c r="AD85" s="25">
        <v>103.32</v>
      </c>
      <c r="AE85" s="25">
        <v>137.76</v>
      </c>
      <c r="AF85" s="25">
        <v>172.2</v>
      </c>
      <c r="AG85" s="25">
        <v>206.64</v>
      </c>
      <c r="AH85" s="25">
        <v>241.08</v>
      </c>
      <c r="AI85" s="25">
        <v>261.92</v>
      </c>
      <c r="AJ85" s="25">
        <v>294.66000000000003</v>
      </c>
      <c r="AK85" s="25">
        <v>327.39999999999998</v>
      </c>
      <c r="AL85" s="25">
        <v>360.14</v>
      </c>
      <c r="AM85" s="28">
        <v>392.88</v>
      </c>
      <c r="AN85" s="29">
        <v>1.1499999999999999</v>
      </c>
      <c r="AP85" s="22">
        <v>40</v>
      </c>
      <c r="AQ85" s="23">
        <v>49</v>
      </c>
      <c r="AR85" s="41">
        <v>31</v>
      </c>
      <c r="AS85" s="43">
        <v>0.4</v>
      </c>
      <c r="AT85" s="24" t="s">
        <v>93</v>
      </c>
      <c r="AU85" s="24" t="str">
        <f t="shared" si="52"/>
        <v>B-12-40-49</v>
      </c>
      <c r="AV85" s="25">
        <v>62.8</v>
      </c>
      <c r="AW85" s="25">
        <v>94.2</v>
      </c>
      <c r="AX85" s="25">
        <v>125.6</v>
      </c>
      <c r="AY85" s="25">
        <v>157</v>
      </c>
      <c r="AZ85" s="25">
        <v>188.4</v>
      </c>
      <c r="BA85" s="25">
        <v>219.8</v>
      </c>
      <c r="BB85" s="25">
        <v>238.8</v>
      </c>
      <c r="BC85" s="25">
        <v>268.64999999999998</v>
      </c>
      <c r="BD85" s="25">
        <v>298.5</v>
      </c>
      <c r="BE85" s="25">
        <v>328.35</v>
      </c>
      <c r="BF85" s="28">
        <v>358.2</v>
      </c>
      <c r="BG85" s="29">
        <v>1.1499999999999999</v>
      </c>
      <c r="BI85" s="22">
        <v>40</v>
      </c>
      <c r="BJ85" s="23">
        <v>49</v>
      </c>
      <c r="BK85" s="41">
        <v>29</v>
      </c>
      <c r="BL85" s="43">
        <v>0.37</v>
      </c>
      <c r="BM85" s="24" t="s">
        <v>93</v>
      </c>
      <c r="BN85" s="24" t="str">
        <f t="shared" si="53"/>
        <v>B-12-40-49</v>
      </c>
      <c r="BO85" s="25">
        <v>58.74</v>
      </c>
      <c r="BP85" s="25">
        <v>88.11</v>
      </c>
      <c r="BQ85" s="25">
        <v>117.48</v>
      </c>
      <c r="BR85" s="25">
        <v>146.85</v>
      </c>
      <c r="BS85" s="25">
        <v>176.22</v>
      </c>
      <c r="BT85" s="25">
        <v>205.59</v>
      </c>
      <c r="BU85" s="25">
        <v>223.36</v>
      </c>
      <c r="BV85" s="25">
        <v>251.28</v>
      </c>
      <c r="BW85" s="25">
        <v>279.2</v>
      </c>
      <c r="BX85" s="25">
        <v>307.12</v>
      </c>
      <c r="BY85" s="28">
        <v>335.04</v>
      </c>
      <c r="BZ85" s="29">
        <v>1.1499999999999999</v>
      </c>
      <c r="CB85" s="22">
        <v>40</v>
      </c>
      <c r="CC85" s="23">
        <v>49</v>
      </c>
      <c r="CD85" s="41">
        <v>31</v>
      </c>
      <c r="CE85" s="43">
        <v>0</v>
      </c>
      <c r="CF85" s="24" t="s">
        <v>93</v>
      </c>
      <c r="CG85" s="24" t="str">
        <f t="shared" si="54"/>
        <v>B-12-40-49</v>
      </c>
      <c r="CH85" s="25">
        <v>62</v>
      </c>
      <c r="CI85" s="25">
        <v>93</v>
      </c>
      <c r="CJ85" s="25">
        <v>124</v>
      </c>
      <c r="CK85" s="25">
        <v>155</v>
      </c>
      <c r="CL85" s="25">
        <v>186</v>
      </c>
      <c r="CM85" s="25">
        <v>217</v>
      </c>
      <c r="CN85" s="25">
        <v>235.6</v>
      </c>
      <c r="CO85" s="25">
        <v>265.05</v>
      </c>
      <c r="CP85" s="25">
        <v>294.5</v>
      </c>
      <c r="CQ85" s="25">
        <v>323.95</v>
      </c>
      <c r="CR85" s="28">
        <v>353.4</v>
      </c>
      <c r="CS85" s="29">
        <v>1.1499999999999999</v>
      </c>
      <c r="CT85" s="28">
        <v>382.85</v>
      </c>
      <c r="CU85" s="28">
        <v>412.3</v>
      </c>
      <c r="CV85" s="28">
        <v>441.75</v>
      </c>
      <c r="CW85" s="28">
        <v>471.2</v>
      </c>
      <c r="CX85" s="28">
        <v>500.65</v>
      </c>
      <c r="CY85" s="28">
        <v>530.1</v>
      </c>
      <c r="CZ85" s="28">
        <v>559.54999999999995</v>
      </c>
      <c r="DA85" s="25">
        <v>589</v>
      </c>
      <c r="DB85" s="25">
        <v>618.45000000000005</v>
      </c>
      <c r="DC85" s="25">
        <v>647.9</v>
      </c>
      <c r="DD85" s="25">
        <v>677.35</v>
      </c>
      <c r="DE85" s="25">
        <v>706.8</v>
      </c>
      <c r="DG85" s="22">
        <v>40</v>
      </c>
      <c r="DH85" s="23">
        <v>49</v>
      </c>
      <c r="DI85" s="55">
        <v>34.43</v>
      </c>
      <c r="DJ85" s="43">
        <v>0.45</v>
      </c>
      <c r="DK85" s="24" t="s">
        <v>93</v>
      </c>
      <c r="DL85" s="24" t="str">
        <f t="shared" si="55"/>
        <v>B-12-40-49</v>
      </c>
      <c r="DM85" s="25">
        <v>69.760000000000005</v>
      </c>
      <c r="DN85" s="25">
        <v>104.64</v>
      </c>
      <c r="DO85" s="25">
        <v>139.52000000000001</v>
      </c>
      <c r="DP85" s="25">
        <v>174.4</v>
      </c>
      <c r="DQ85" s="25">
        <v>209.28</v>
      </c>
      <c r="DR85" s="25">
        <v>244.16</v>
      </c>
      <c r="DS85" s="25">
        <v>265.27999999999997</v>
      </c>
      <c r="DT85" s="25">
        <v>298.44</v>
      </c>
      <c r="DU85" s="25">
        <v>331.6</v>
      </c>
      <c r="DV85" s="25">
        <v>364.76</v>
      </c>
      <c r="DW85" s="28">
        <v>397.92</v>
      </c>
      <c r="DX85" s="29">
        <v>1.1499999999999999</v>
      </c>
      <c r="DY85" s="49"/>
      <c r="DZ85" s="22">
        <v>40</v>
      </c>
      <c r="EA85" s="23">
        <v>49</v>
      </c>
      <c r="EB85" s="55">
        <v>34.43</v>
      </c>
      <c r="EC85" s="43">
        <v>0.45</v>
      </c>
      <c r="ED85" s="24" t="s">
        <v>93</v>
      </c>
      <c r="EE85" s="24" t="str">
        <f t="shared" si="56"/>
        <v>B-12-40-49</v>
      </c>
      <c r="EF85" s="25">
        <v>59.64</v>
      </c>
      <c r="EG85" s="25">
        <v>89.46</v>
      </c>
      <c r="EH85" s="25">
        <v>119.28</v>
      </c>
      <c r="EI85" s="25">
        <v>149.1</v>
      </c>
      <c r="EJ85" s="25">
        <v>178.92</v>
      </c>
      <c r="EK85" s="25">
        <v>208.74</v>
      </c>
      <c r="EL85" s="25">
        <v>226.8</v>
      </c>
      <c r="EM85" s="25">
        <v>255.15</v>
      </c>
      <c r="EN85" s="25">
        <v>283.5</v>
      </c>
      <c r="EO85" s="25">
        <v>311.85000000000002</v>
      </c>
      <c r="EP85" s="28">
        <v>340.2</v>
      </c>
      <c r="EQ85" s="29">
        <v>1.1499999999999999</v>
      </c>
      <c r="ER85" s="49"/>
      <c r="ES85" s="22">
        <v>40</v>
      </c>
      <c r="ET85" s="23">
        <v>49</v>
      </c>
      <c r="EU85" s="41">
        <v>31</v>
      </c>
      <c r="EV85" s="43">
        <v>0</v>
      </c>
      <c r="EW85" s="24" t="s">
        <v>93</v>
      </c>
      <c r="EX85" s="24" t="str">
        <f t="shared" si="57"/>
        <v>B-12-40-49</v>
      </c>
      <c r="EY85" s="25">
        <v>76</v>
      </c>
      <c r="EZ85" s="25">
        <v>114</v>
      </c>
      <c r="FA85" s="25">
        <v>152</v>
      </c>
      <c r="FB85" s="25">
        <v>190</v>
      </c>
      <c r="FC85" s="25">
        <v>228</v>
      </c>
      <c r="FD85" s="25">
        <v>266</v>
      </c>
      <c r="FE85" s="25">
        <v>288.8</v>
      </c>
      <c r="FF85" s="25">
        <v>324.89999999999998</v>
      </c>
      <c r="FG85" s="25">
        <v>361</v>
      </c>
      <c r="FH85" s="25">
        <v>397.1</v>
      </c>
      <c r="FI85" s="28">
        <v>433.2</v>
      </c>
      <c r="FJ85" s="29">
        <v>1.1499999999999999</v>
      </c>
      <c r="FK85" s="28">
        <v>469.3</v>
      </c>
      <c r="FL85" s="28">
        <v>505.4</v>
      </c>
      <c r="FM85" s="28">
        <v>541.5</v>
      </c>
      <c r="FN85" s="28">
        <v>577.6</v>
      </c>
      <c r="FO85" s="28">
        <v>613.70000000000005</v>
      </c>
      <c r="FP85" s="28">
        <v>649.79999999999995</v>
      </c>
      <c r="FQ85" s="28">
        <v>685.9</v>
      </c>
      <c r="FR85" s="25">
        <v>722</v>
      </c>
      <c r="FS85" s="25">
        <v>758.1</v>
      </c>
      <c r="FT85" s="25">
        <v>794.2</v>
      </c>
      <c r="FU85" s="25">
        <v>830.3</v>
      </c>
      <c r="FV85" s="25">
        <v>866.4</v>
      </c>
      <c r="FW85" s="49"/>
      <c r="FX85" s="22">
        <v>40</v>
      </c>
      <c r="FY85" s="23">
        <v>49</v>
      </c>
      <c r="FZ85" s="55">
        <v>34.43</v>
      </c>
      <c r="GA85" s="43">
        <v>0.45</v>
      </c>
      <c r="GB85" s="24" t="s">
        <v>93</v>
      </c>
      <c r="GC85" s="24" t="str">
        <f t="shared" si="58"/>
        <v>B-12-40-49</v>
      </c>
      <c r="GD85" s="25">
        <v>99999</v>
      </c>
      <c r="GE85" s="25">
        <v>99999</v>
      </c>
      <c r="GF85" s="25">
        <v>99999</v>
      </c>
      <c r="GG85" s="25">
        <v>99999</v>
      </c>
      <c r="GH85" s="25">
        <v>99999</v>
      </c>
      <c r="GI85" s="25">
        <v>99999</v>
      </c>
      <c r="GJ85" s="25">
        <v>99999</v>
      </c>
      <c r="GK85" s="25">
        <v>99999</v>
      </c>
      <c r="GL85" s="25">
        <v>99999</v>
      </c>
      <c r="GM85" s="25">
        <v>99999</v>
      </c>
      <c r="GN85" s="25">
        <v>99999</v>
      </c>
      <c r="GO85" s="29">
        <v>100</v>
      </c>
      <c r="GP85" s="49"/>
      <c r="GQ85" s="22">
        <v>40</v>
      </c>
      <c r="GR85" s="23">
        <v>49</v>
      </c>
      <c r="GS85" s="41">
        <v>31</v>
      </c>
      <c r="GT85" s="43">
        <v>0</v>
      </c>
      <c r="GU85" s="24" t="s">
        <v>93</v>
      </c>
      <c r="GV85" s="24" t="str">
        <f t="shared" si="59"/>
        <v>B-12-40-49</v>
      </c>
      <c r="GW85" s="119">
        <v>127.52</v>
      </c>
      <c r="GX85" s="119">
        <v>191.28</v>
      </c>
      <c r="GY85" s="119">
        <v>255.04</v>
      </c>
      <c r="GZ85" s="119">
        <v>318.8</v>
      </c>
      <c r="HA85" s="119">
        <v>382.56</v>
      </c>
      <c r="HB85" s="119">
        <v>446.32</v>
      </c>
      <c r="HC85" s="119">
        <v>484.58</v>
      </c>
      <c r="HD85" s="119">
        <v>545.15</v>
      </c>
      <c r="HE85" s="119">
        <v>605.72</v>
      </c>
      <c r="HF85" s="119">
        <v>666.29</v>
      </c>
      <c r="HG85" s="120">
        <v>726.86</v>
      </c>
      <c r="HH85" s="29">
        <v>100</v>
      </c>
      <c r="HI85" s="120">
        <v>787.44</v>
      </c>
      <c r="HJ85" s="120">
        <v>848.01</v>
      </c>
      <c r="HK85" s="120">
        <v>908.58</v>
      </c>
      <c r="HL85" s="120">
        <v>969.15</v>
      </c>
      <c r="HM85" s="120">
        <v>1029.72</v>
      </c>
      <c r="HN85" s="120">
        <v>1090.3</v>
      </c>
      <c r="HO85" s="120">
        <v>1150.8699999999999</v>
      </c>
      <c r="HP85" s="119">
        <v>1211.44</v>
      </c>
      <c r="HQ85" s="119">
        <v>1272.01</v>
      </c>
      <c r="HR85" s="119">
        <v>1332.58</v>
      </c>
      <c r="HS85" s="119">
        <v>1393.16</v>
      </c>
      <c r="HT85" s="119">
        <v>1453.73</v>
      </c>
      <c r="HU85" s="49"/>
    </row>
    <row r="86" spans="4:229" ht="14.4">
      <c r="D86" s="22">
        <v>50</v>
      </c>
      <c r="E86" s="23">
        <v>54</v>
      </c>
      <c r="F86" s="41">
        <v>62</v>
      </c>
      <c r="G86" s="43">
        <v>1.17</v>
      </c>
      <c r="H86" s="24" t="s">
        <v>94</v>
      </c>
      <c r="I86" s="24" t="str">
        <f t="shared" si="50"/>
        <v>B-12-50-54</v>
      </c>
      <c r="J86" s="25">
        <v>126.34</v>
      </c>
      <c r="K86" s="25">
        <v>189.51</v>
      </c>
      <c r="L86" s="25">
        <v>252.68</v>
      </c>
      <c r="M86" s="25">
        <v>315.85000000000002</v>
      </c>
      <c r="N86" s="25">
        <v>379.02</v>
      </c>
      <c r="O86" s="25">
        <v>442.19</v>
      </c>
      <c r="P86" s="25">
        <v>480.56</v>
      </c>
      <c r="Q86" s="25">
        <v>540.63</v>
      </c>
      <c r="R86" s="25">
        <v>600.70000000000005</v>
      </c>
      <c r="S86" s="25">
        <v>660.77</v>
      </c>
      <c r="T86" s="28">
        <v>720.84</v>
      </c>
      <c r="U86" s="29">
        <v>1.1499999999999999</v>
      </c>
      <c r="W86" s="22">
        <v>50</v>
      </c>
      <c r="X86" s="23">
        <v>54</v>
      </c>
      <c r="Y86" s="55">
        <v>56</v>
      </c>
      <c r="Z86" s="43">
        <v>1.06</v>
      </c>
      <c r="AA86" s="24" t="s">
        <v>94</v>
      </c>
      <c r="AB86" s="24" t="str">
        <f t="shared" si="51"/>
        <v>B-12-50-54</v>
      </c>
      <c r="AC86" s="25">
        <v>114.12</v>
      </c>
      <c r="AD86" s="25">
        <v>171.18</v>
      </c>
      <c r="AE86" s="25">
        <v>228.24</v>
      </c>
      <c r="AF86" s="25">
        <v>285.3</v>
      </c>
      <c r="AG86" s="25">
        <v>342.36</v>
      </c>
      <c r="AH86" s="25">
        <v>399.42</v>
      </c>
      <c r="AI86" s="25">
        <v>434.08</v>
      </c>
      <c r="AJ86" s="25">
        <v>488.34</v>
      </c>
      <c r="AK86" s="25">
        <v>542.6</v>
      </c>
      <c r="AL86" s="25">
        <v>596.86</v>
      </c>
      <c r="AM86" s="28">
        <v>651.12</v>
      </c>
      <c r="AN86" s="29">
        <v>1.1499999999999999</v>
      </c>
      <c r="AP86" s="22">
        <v>50</v>
      </c>
      <c r="AQ86" s="23">
        <v>54</v>
      </c>
      <c r="AR86" s="41">
        <v>51</v>
      </c>
      <c r="AS86" s="43">
        <v>0.97</v>
      </c>
      <c r="AT86" s="24" t="s">
        <v>94</v>
      </c>
      <c r="AU86" s="24" t="str">
        <f t="shared" si="52"/>
        <v>B-12-50-54</v>
      </c>
      <c r="AV86" s="25">
        <v>103.94</v>
      </c>
      <c r="AW86" s="25">
        <v>155.91</v>
      </c>
      <c r="AX86" s="25">
        <v>207.88</v>
      </c>
      <c r="AY86" s="25">
        <v>259.85000000000002</v>
      </c>
      <c r="AZ86" s="25">
        <v>311.82</v>
      </c>
      <c r="BA86" s="25">
        <v>363.79</v>
      </c>
      <c r="BB86" s="25">
        <v>395.36</v>
      </c>
      <c r="BC86" s="25">
        <v>444.78</v>
      </c>
      <c r="BD86" s="25">
        <v>494.2</v>
      </c>
      <c r="BE86" s="25">
        <v>543.62</v>
      </c>
      <c r="BF86" s="28">
        <v>593.04</v>
      </c>
      <c r="BG86" s="29">
        <v>1.1499999999999999</v>
      </c>
      <c r="BI86" s="22">
        <v>50</v>
      </c>
      <c r="BJ86" s="23">
        <v>54</v>
      </c>
      <c r="BK86" s="41">
        <v>47</v>
      </c>
      <c r="BL86" s="43">
        <v>0.89</v>
      </c>
      <c r="BM86" s="24" t="s">
        <v>94</v>
      </c>
      <c r="BN86" s="24" t="str">
        <f t="shared" si="53"/>
        <v>B-12-50-54</v>
      </c>
      <c r="BO86" s="25">
        <v>95.78</v>
      </c>
      <c r="BP86" s="25">
        <v>143.66999999999999</v>
      </c>
      <c r="BQ86" s="25">
        <v>191.56</v>
      </c>
      <c r="BR86" s="25">
        <v>239.45</v>
      </c>
      <c r="BS86" s="25">
        <v>287.33999999999997</v>
      </c>
      <c r="BT86" s="25">
        <v>335.23</v>
      </c>
      <c r="BU86" s="25">
        <v>364.32</v>
      </c>
      <c r="BV86" s="25">
        <v>409.86</v>
      </c>
      <c r="BW86" s="25">
        <v>455.4</v>
      </c>
      <c r="BX86" s="25">
        <v>500.94</v>
      </c>
      <c r="BY86" s="28">
        <v>546.48</v>
      </c>
      <c r="BZ86" s="29">
        <v>1.1499999999999999</v>
      </c>
      <c r="CB86" s="22">
        <v>50</v>
      </c>
      <c r="CC86" s="23">
        <v>54</v>
      </c>
      <c r="CD86" s="41">
        <v>51</v>
      </c>
      <c r="CE86" s="43">
        <v>0</v>
      </c>
      <c r="CF86" s="24" t="s">
        <v>94</v>
      </c>
      <c r="CG86" s="24" t="str">
        <f t="shared" si="54"/>
        <v>B-12-50-54</v>
      </c>
      <c r="CH86" s="25">
        <v>102</v>
      </c>
      <c r="CI86" s="25">
        <v>153</v>
      </c>
      <c r="CJ86" s="25">
        <v>204</v>
      </c>
      <c r="CK86" s="25">
        <v>255</v>
      </c>
      <c r="CL86" s="25">
        <v>306</v>
      </c>
      <c r="CM86" s="25">
        <v>357</v>
      </c>
      <c r="CN86" s="25">
        <v>387.6</v>
      </c>
      <c r="CO86" s="25">
        <v>436.05</v>
      </c>
      <c r="CP86" s="25">
        <v>484.5</v>
      </c>
      <c r="CQ86" s="25">
        <v>532.95000000000005</v>
      </c>
      <c r="CR86" s="28">
        <v>581.4</v>
      </c>
      <c r="CS86" s="29">
        <v>1.1499999999999999</v>
      </c>
      <c r="CT86" s="28">
        <v>629.85</v>
      </c>
      <c r="CU86" s="28">
        <v>678.3</v>
      </c>
      <c r="CV86" s="28">
        <v>726.75</v>
      </c>
      <c r="CW86" s="28">
        <v>775.2</v>
      </c>
      <c r="CX86" s="28">
        <v>823.65</v>
      </c>
      <c r="CY86" s="28">
        <v>872.1</v>
      </c>
      <c r="CZ86" s="28">
        <v>920.55</v>
      </c>
      <c r="DA86" s="25">
        <v>969</v>
      </c>
      <c r="DB86" s="25">
        <v>1017.45</v>
      </c>
      <c r="DC86" s="25">
        <v>1065.9000000000001</v>
      </c>
      <c r="DD86" s="25">
        <v>1114.3499999999999</v>
      </c>
      <c r="DE86" s="25">
        <v>1162.8</v>
      </c>
      <c r="DG86" s="22">
        <v>50</v>
      </c>
      <c r="DH86" s="23">
        <v>54</v>
      </c>
      <c r="DI86" s="55">
        <v>56.7</v>
      </c>
      <c r="DJ86" s="43">
        <v>1.07</v>
      </c>
      <c r="DK86" s="24" t="s">
        <v>94</v>
      </c>
      <c r="DL86" s="24" t="str">
        <f t="shared" si="55"/>
        <v>B-12-50-54</v>
      </c>
      <c r="DM86" s="25">
        <v>115.54</v>
      </c>
      <c r="DN86" s="25">
        <v>173.31</v>
      </c>
      <c r="DO86" s="25">
        <v>231.08</v>
      </c>
      <c r="DP86" s="25">
        <v>288.85000000000002</v>
      </c>
      <c r="DQ86" s="25">
        <v>346.62</v>
      </c>
      <c r="DR86" s="25">
        <v>404.39</v>
      </c>
      <c r="DS86" s="25">
        <v>439.52</v>
      </c>
      <c r="DT86" s="25">
        <v>494.46</v>
      </c>
      <c r="DU86" s="25">
        <v>549.4</v>
      </c>
      <c r="DV86" s="25">
        <v>604.34</v>
      </c>
      <c r="DW86" s="28">
        <v>659.28</v>
      </c>
      <c r="DX86" s="29">
        <v>1.1499999999999999</v>
      </c>
      <c r="DY86" s="49"/>
      <c r="DZ86" s="22">
        <v>50</v>
      </c>
      <c r="EA86" s="23">
        <v>54</v>
      </c>
      <c r="EB86" s="55">
        <v>56.7</v>
      </c>
      <c r="EC86" s="43">
        <v>1.07</v>
      </c>
      <c r="ED86" s="24" t="s">
        <v>94</v>
      </c>
      <c r="EE86" s="24" t="str">
        <f t="shared" si="56"/>
        <v>B-12-50-54</v>
      </c>
      <c r="EF86" s="25">
        <v>97.22</v>
      </c>
      <c r="EG86" s="25">
        <v>145.83000000000001</v>
      </c>
      <c r="EH86" s="25">
        <v>194.44</v>
      </c>
      <c r="EI86" s="25">
        <v>243.05</v>
      </c>
      <c r="EJ86" s="25">
        <v>291.66000000000003</v>
      </c>
      <c r="EK86" s="25">
        <v>340.27</v>
      </c>
      <c r="EL86" s="25">
        <v>369.76</v>
      </c>
      <c r="EM86" s="25">
        <v>415.98</v>
      </c>
      <c r="EN86" s="25">
        <v>462.2</v>
      </c>
      <c r="EO86" s="25">
        <v>508.42</v>
      </c>
      <c r="EP86" s="28">
        <v>554.64</v>
      </c>
      <c r="EQ86" s="29">
        <v>1.1499999999999999</v>
      </c>
      <c r="ER86" s="49"/>
      <c r="ES86" s="22">
        <v>50</v>
      </c>
      <c r="ET86" s="23">
        <v>54</v>
      </c>
      <c r="EU86" s="41">
        <v>51</v>
      </c>
      <c r="EV86" s="43">
        <v>0</v>
      </c>
      <c r="EW86" s="24" t="s">
        <v>94</v>
      </c>
      <c r="EX86" s="24" t="str">
        <f t="shared" si="57"/>
        <v>B-12-50-54</v>
      </c>
      <c r="EY86" s="25">
        <v>124</v>
      </c>
      <c r="EZ86" s="25">
        <v>186</v>
      </c>
      <c r="FA86" s="25">
        <v>248</v>
      </c>
      <c r="FB86" s="25">
        <v>310</v>
      </c>
      <c r="FC86" s="25">
        <v>372</v>
      </c>
      <c r="FD86" s="25">
        <v>434</v>
      </c>
      <c r="FE86" s="25">
        <v>471.2</v>
      </c>
      <c r="FF86" s="25">
        <v>530.1</v>
      </c>
      <c r="FG86" s="25">
        <v>589</v>
      </c>
      <c r="FH86" s="25">
        <v>647.9</v>
      </c>
      <c r="FI86" s="28">
        <v>706.8</v>
      </c>
      <c r="FJ86" s="29">
        <v>1.1499999999999999</v>
      </c>
      <c r="FK86" s="28">
        <v>765.7</v>
      </c>
      <c r="FL86" s="28">
        <v>824.6</v>
      </c>
      <c r="FM86" s="28">
        <v>883.5</v>
      </c>
      <c r="FN86" s="28">
        <v>942.4</v>
      </c>
      <c r="FO86" s="28">
        <v>1001.3</v>
      </c>
      <c r="FP86" s="28">
        <v>1060.2</v>
      </c>
      <c r="FQ86" s="28">
        <v>1119.0999999999999</v>
      </c>
      <c r="FR86" s="25">
        <v>1178</v>
      </c>
      <c r="FS86" s="25">
        <v>1236.9000000000001</v>
      </c>
      <c r="FT86" s="25">
        <v>1295.8</v>
      </c>
      <c r="FU86" s="25">
        <v>1354.7</v>
      </c>
      <c r="FV86" s="25">
        <v>1413.6</v>
      </c>
      <c r="FW86" s="49"/>
      <c r="FX86" s="22">
        <v>50</v>
      </c>
      <c r="FY86" s="23">
        <v>54</v>
      </c>
      <c r="FZ86" s="55">
        <v>56.7</v>
      </c>
      <c r="GA86" s="43">
        <v>1.07</v>
      </c>
      <c r="GB86" s="24" t="s">
        <v>94</v>
      </c>
      <c r="GC86" s="24" t="str">
        <f t="shared" si="58"/>
        <v>B-12-50-54</v>
      </c>
      <c r="GD86" s="25">
        <v>99999</v>
      </c>
      <c r="GE86" s="25">
        <v>99999</v>
      </c>
      <c r="GF86" s="25">
        <v>99999</v>
      </c>
      <c r="GG86" s="25">
        <v>99999</v>
      </c>
      <c r="GH86" s="25">
        <v>99999</v>
      </c>
      <c r="GI86" s="25">
        <v>99999</v>
      </c>
      <c r="GJ86" s="25">
        <v>99999</v>
      </c>
      <c r="GK86" s="25">
        <v>99999</v>
      </c>
      <c r="GL86" s="25">
        <v>99999</v>
      </c>
      <c r="GM86" s="25">
        <v>99999</v>
      </c>
      <c r="GN86" s="25">
        <v>99999</v>
      </c>
      <c r="GO86" s="29">
        <v>100</v>
      </c>
      <c r="GP86" s="49"/>
      <c r="GQ86" s="22">
        <v>50</v>
      </c>
      <c r="GR86" s="23">
        <v>54</v>
      </c>
      <c r="GS86" s="41">
        <v>51</v>
      </c>
      <c r="GT86" s="43">
        <v>0</v>
      </c>
      <c r="GU86" s="24" t="s">
        <v>94</v>
      </c>
      <c r="GV86" s="24" t="str">
        <f t="shared" si="59"/>
        <v>B-12-50-54</v>
      </c>
      <c r="GW86" s="119">
        <v>186.56</v>
      </c>
      <c r="GX86" s="119">
        <v>279.83999999999997</v>
      </c>
      <c r="GY86" s="119">
        <v>373.12</v>
      </c>
      <c r="GZ86" s="119">
        <v>466.4</v>
      </c>
      <c r="HA86" s="119">
        <v>559.67999999999995</v>
      </c>
      <c r="HB86" s="119">
        <v>652.96</v>
      </c>
      <c r="HC86" s="119">
        <v>708.93</v>
      </c>
      <c r="HD86" s="119">
        <v>797.54</v>
      </c>
      <c r="HE86" s="119">
        <v>886.16</v>
      </c>
      <c r="HF86" s="119">
        <v>974.78</v>
      </c>
      <c r="HG86" s="120">
        <v>1063.3900000000001</v>
      </c>
      <c r="HH86" s="29">
        <v>100</v>
      </c>
      <c r="HI86" s="120">
        <v>1152.01</v>
      </c>
      <c r="HJ86" s="120">
        <v>1240.6199999999999</v>
      </c>
      <c r="HK86" s="120">
        <v>1329.24</v>
      </c>
      <c r="HL86" s="120">
        <v>1417.86</v>
      </c>
      <c r="HM86" s="120">
        <v>1506.47</v>
      </c>
      <c r="HN86" s="120">
        <v>1595.09</v>
      </c>
      <c r="HO86" s="120">
        <v>1683.7</v>
      </c>
      <c r="HP86" s="119">
        <v>1772.32</v>
      </c>
      <c r="HQ86" s="119">
        <v>1860.94</v>
      </c>
      <c r="HR86" s="119">
        <v>1949.55</v>
      </c>
      <c r="HS86" s="119">
        <v>2038.17</v>
      </c>
      <c r="HT86" s="119">
        <v>2126.7800000000002</v>
      </c>
      <c r="HU86" s="49"/>
    </row>
    <row r="87" spans="4:229" ht="14.4">
      <c r="D87" s="22">
        <v>55</v>
      </c>
      <c r="E87" s="23">
        <v>59</v>
      </c>
      <c r="F87" s="41">
        <v>85</v>
      </c>
      <c r="G87" s="43">
        <v>2.2999999999999998</v>
      </c>
      <c r="H87" s="24" t="s">
        <v>95</v>
      </c>
      <c r="I87" s="24" t="str">
        <f t="shared" si="50"/>
        <v>B-12-55-59</v>
      </c>
      <c r="J87" s="25">
        <v>174.6</v>
      </c>
      <c r="K87" s="25">
        <v>261.89999999999998</v>
      </c>
      <c r="L87" s="25">
        <v>349.2</v>
      </c>
      <c r="M87" s="25">
        <v>436.5</v>
      </c>
      <c r="N87" s="25">
        <v>523.79999999999995</v>
      </c>
      <c r="O87" s="25">
        <v>611.1</v>
      </c>
      <c r="P87" s="25">
        <v>664.4</v>
      </c>
      <c r="Q87" s="25">
        <v>747.45</v>
      </c>
      <c r="R87" s="25">
        <v>830.5</v>
      </c>
      <c r="S87" s="25">
        <v>913.55</v>
      </c>
      <c r="T87" s="28">
        <v>996.6</v>
      </c>
      <c r="U87" s="29">
        <v>1.2</v>
      </c>
      <c r="W87" s="22">
        <v>55</v>
      </c>
      <c r="X87" s="23">
        <v>59</v>
      </c>
      <c r="Y87" s="55">
        <v>77</v>
      </c>
      <c r="Z87" s="43">
        <v>2.08</v>
      </c>
      <c r="AA87" s="24" t="s">
        <v>95</v>
      </c>
      <c r="AB87" s="24" t="str">
        <f t="shared" si="51"/>
        <v>B-12-55-59</v>
      </c>
      <c r="AC87" s="25">
        <v>158.16</v>
      </c>
      <c r="AD87" s="25">
        <v>237.24</v>
      </c>
      <c r="AE87" s="25">
        <v>316.32</v>
      </c>
      <c r="AF87" s="25">
        <v>395.4</v>
      </c>
      <c r="AG87" s="25">
        <v>474.48</v>
      </c>
      <c r="AH87" s="25">
        <v>553.55999999999995</v>
      </c>
      <c r="AI87" s="25">
        <v>601.84</v>
      </c>
      <c r="AJ87" s="25">
        <v>677.07</v>
      </c>
      <c r="AK87" s="25">
        <v>752.3</v>
      </c>
      <c r="AL87" s="25">
        <v>827.53</v>
      </c>
      <c r="AM87" s="28">
        <v>902.76</v>
      </c>
      <c r="AN87" s="29">
        <v>1.2</v>
      </c>
      <c r="AP87" s="22">
        <v>55</v>
      </c>
      <c r="AQ87" s="23">
        <v>59</v>
      </c>
      <c r="AR87" s="41">
        <v>71</v>
      </c>
      <c r="AS87" s="43">
        <v>1.9</v>
      </c>
      <c r="AT87" s="24" t="s">
        <v>95</v>
      </c>
      <c r="AU87" s="24" t="str">
        <f t="shared" si="52"/>
        <v>B-12-55-59</v>
      </c>
      <c r="AV87" s="25">
        <v>145.80000000000001</v>
      </c>
      <c r="AW87" s="25">
        <v>218.7</v>
      </c>
      <c r="AX87" s="25">
        <v>291.60000000000002</v>
      </c>
      <c r="AY87" s="25">
        <v>364.5</v>
      </c>
      <c r="AZ87" s="25">
        <v>437.4</v>
      </c>
      <c r="BA87" s="25">
        <v>510.3</v>
      </c>
      <c r="BB87" s="25">
        <v>554.79999999999995</v>
      </c>
      <c r="BC87" s="25">
        <v>624.15</v>
      </c>
      <c r="BD87" s="25">
        <v>693.5</v>
      </c>
      <c r="BE87" s="25">
        <v>762.85</v>
      </c>
      <c r="BF87" s="28">
        <v>832.2</v>
      </c>
      <c r="BG87" s="29">
        <v>1.2</v>
      </c>
      <c r="BI87" s="22">
        <v>55</v>
      </c>
      <c r="BJ87" s="23">
        <v>59</v>
      </c>
      <c r="BK87" s="41">
        <v>65</v>
      </c>
      <c r="BL87" s="43">
        <v>1.76</v>
      </c>
      <c r="BM87" s="24" t="s">
        <v>95</v>
      </c>
      <c r="BN87" s="24" t="str">
        <f t="shared" si="53"/>
        <v>B-12-55-59</v>
      </c>
      <c r="BO87" s="25">
        <v>133.52000000000001</v>
      </c>
      <c r="BP87" s="25">
        <v>200.28</v>
      </c>
      <c r="BQ87" s="25">
        <v>267.04000000000002</v>
      </c>
      <c r="BR87" s="25">
        <v>333.8</v>
      </c>
      <c r="BS87" s="25">
        <v>400.56</v>
      </c>
      <c r="BT87" s="25">
        <v>467.32</v>
      </c>
      <c r="BU87" s="25">
        <v>508.08</v>
      </c>
      <c r="BV87" s="25">
        <v>571.59</v>
      </c>
      <c r="BW87" s="25">
        <v>635.1</v>
      </c>
      <c r="BX87" s="25">
        <v>698.61</v>
      </c>
      <c r="BY87" s="28">
        <v>762.12</v>
      </c>
      <c r="BZ87" s="29">
        <v>1.2</v>
      </c>
      <c r="CB87" s="22">
        <v>55</v>
      </c>
      <c r="CC87" s="23">
        <v>59</v>
      </c>
      <c r="CD87" s="41">
        <v>71</v>
      </c>
      <c r="CE87" s="43">
        <v>0</v>
      </c>
      <c r="CF87" s="24" t="s">
        <v>95</v>
      </c>
      <c r="CG87" s="24" t="str">
        <f t="shared" si="54"/>
        <v>B-12-55-59</v>
      </c>
      <c r="CH87" s="25">
        <v>142</v>
      </c>
      <c r="CI87" s="25">
        <v>213</v>
      </c>
      <c r="CJ87" s="25">
        <v>284</v>
      </c>
      <c r="CK87" s="25">
        <v>355</v>
      </c>
      <c r="CL87" s="25">
        <v>426</v>
      </c>
      <c r="CM87" s="25">
        <v>497</v>
      </c>
      <c r="CN87" s="25">
        <v>539.6</v>
      </c>
      <c r="CO87" s="25">
        <v>607.04999999999995</v>
      </c>
      <c r="CP87" s="25">
        <v>674.5</v>
      </c>
      <c r="CQ87" s="25">
        <v>741.95</v>
      </c>
      <c r="CR87" s="28">
        <v>809.4</v>
      </c>
      <c r="CS87" s="29">
        <v>1.2</v>
      </c>
      <c r="CT87" s="28">
        <v>876.85</v>
      </c>
      <c r="CU87" s="28">
        <v>944.3</v>
      </c>
      <c r="CV87" s="28">
        <v>1011.75</v>
      </c>
      <c r="CW87" s="28">
        <v>1079.2</v>
      </c>
      <c r="CX87" s="28">
        <v>1146.6500000000001</v>
      </c>
      <c r="CY87" s="28">
        <v>1214.0999999999999</v>
      </c>
      <c r="CZ87" s="28">
        <v>1281.55</v>
      </c>
      <c r="DA87" s="25">
        <v>1349</v>
      </c>
      <c r="DB87" s="25">
        <v>1416.45</v>
      </c>
      <c r="DC87" s="25">
        <v>1483.9</v>
      </c>
      <c r="DD87" s="25">
        <v>1551.35</v>
      </c>
      <c r="DE87" s="25">
        <v>1618.8</v>
      </c>
      <c r="DG87" s="22">
        <v>55</v>
      </c>
      <c r="DH87" s="23">
        <v>59</v>
      </c>
      <c r="DI87" s="55">
        <v>77.959999999999994</v>
      </c>
      <c r="DJ87" s="43">
        <v>2.11</v>
      </c>
      <c r="DK87" s="24" t="s">
        <v>95</v>
      </c>
      <c r="DL87" s="24" t="str">
        <f t="shared" si="55"/>
        <v>B-12-55-59</v>
      </c>
      <c r="DM87" s="25">
        <v>160.13999999999999</v>
      </c>
      <c r="DN87" s="25">
        <v>240.21</v>
      </c>
      <c r="DO87" s="25">
        <v>320.27999999999997</v>
      </c>
      <c r="DP87" s="25">
        <v>400.35</v>
      </c>
      <c r="DQ87" s="25">
        <v>480.42</v>
      </c>
      <c r="DR87" s="25">
        <v>560.49</v>
      </c>
      <c r="DS87" s="25">
        <v>609.36</v>
      </c>
      <c r="DT87" s="25">
        <v>685.53</v>
      </c>
      <c r="DU87" s="25">
        <v>761.7</v>
      </c>
      <c r="DV87" s="25">
        <v>837.87</v>
      </c>
      <c r="DW87" s="28">
        <v>914.04</v>
      </c>
      <c r="DX87" s="29">
        <v>1.2</v>
      </c>
      <c r="DY87" s="49"/>
      <c r="DZ87" s="22">
        <v>55</v>
      </c>
      <c r="EA87" s="23">
        <v>59</v>
      </c>
      <c r="EB87" s="55">
        <v>77.959999999999994</v>
      </c>
      <c r="EC87" s="43">
        <v>2.11</v>
      </c>
      <c r="ED87" s="24" t="s">
        <v>95</v>
      </c>
      <c r="EE87" s="24" t="str">
        <f t="shared" si="56"/>
        <v>B-12-55-59</v>
      </c>
      <c r="EF87" s="25">
        <v>135.54</v>
      </c>
      <c r="EG87" s="25">
        <v>203.31</v>
      </c>
      <c r="EH87" s="25">
        <v>271.08</v>
      </c>
      <c r="EI87" s="25">
        <v>338.85</v>
      </c>
      <c r="EJ87" s="25">
        <v>406.62</v>
      </c>
      <c r="EK87" s="25">
        <v>474.39</v>
      </c>
      <c r="EL87" s="25">
        <v>515.76</v>
      </c>
      <c r="EM87" s="25">
        <v>580.23</v>
      </c>
      <c r="EN87" s="25">
        <v>644.70000000000005</v>
      </c>
      <c r="EO87" s="25">
        <v>709.17</v>
      </c>
      <c r="EP87" s="28">
        <v>773.64</v>
      </c>
      <c r="EQ87" s="29">
        <v>1.2</v>
      </c>
      <c r="ER87" s="49"/>
      <c r="ES87" s="22">
        <v>55</v>
      </c>
      <c r="ET87" s="23">
        <v>59</v>
      </c>
      <c r="EU87" s="41">
        <v>71</v>
      </c>
      <c r="EV87" s="43">
        <v>0</v>
      </c>
      <c r="EW87" s="24" t="s">
        <v>95</v>
      </c>
      <c r="EX87" s="24" t="str">
        <f t="shared" si="57"/>
        <v>B-12-55-59</v>
      </c>
      <c r="EY87" s="25">
        <v>170</v>
      </c>
      <c r="EZ87" s="25">
        <v>255</v>
      </c>
      <c r="FA87" s="25">
        <v>340</v>
      </c>
      <c r="FB87" s="25">
        <v>425</v>
      </c>
      <c r="FC87" s="25">
        <v>510</v>
      </c>
      <c r="FD87" s="25">
        <v>595</v>
      </c>
      <c r="FE87" s="25">
        <v>646</v>
      </c>
      <c r="FF87" s="25">
        <v>726.75</v>
      </c>
      <c r="FG87" s="25">
        <v>807.5</v>
      </c>
      <c r="FH87" s="25">
        <v>888.25</v>
      </c>
      <c r="FI87" s="28">
        <v>969</v>
      </c>
      <c r="FJ87" s="29">
        <v>1.2</v>
      </c>
      <c r="FK87" s="28">
        <v>1049.75</v>
      </c>
      <c r="FL87" s="28">
        <v>1130.5</v>
      </c>
      <c r="FM87" s="28">
        <v>1211.25</v>
      </c>
      <c r="FN87" s="28">
        <v>1292</v>
      </c>
      <c r="FO87" s="28">
        <v>1372.75</v>
      </c>
      <c r="FP87" s="28">
        <v>1453.5</v>
      </c>
      <c r="FQ87" s="28">
        <v>1534.25</v>
      </c>
      <c r="FR87" s="25">
        <v>1615</v>
      </c>
      <c r="FS87" s="25">
        <v>1695.75</v>
      </c>
      <c r="FT87" s="25">
        <v>1776.5</v>
      </c>
      <c r="FU87" s="25">
        <v>1857.25</v>
      </c>
      <c r="FV87" s="25">
        <v>1938</v>
      </c>
      <c r="FW87" s="49"/>
      <c r="FX87" s="22">
        <v>55</v>
      </c>
      <c r="FY87" s="23">
        <v>59</v>
      </c>
      <c r="FZ87" s="55">
        <v>77.959999999999994</v>
      </c>
      <c r="GA87" s="43">
        <v>2.11</v>
      </c>
      <c r="GB87" s="24" t="s">
        <v>95</v>
      </c>
      <c r="GC87" s="24" t="str">
        <f t="shared" si="58"/>
        <v>B-12-55-59</v>
      </c>
      <c r="GD87" s="25">
        <v>99999</v>
      </c>
      <c r="GE87" s="25">
        <v>99999</v>
      </c>
      <c r="GF87" s="25">
        <v>99999</v>
      </c>
      <c r="GG87" s="25">
        <v>99999</v>
      </c>
      <c r="GH87" s="25">
        <v>99999</v>
      </c>
      <c r="GI87" s="25">
        <v>99999</v>
      </c>
      <c r="GJ87" s="25">
        <v>99999</v>
      </c>
      <c r="GK87" s="25">
        <v>99999</v>
      </c>
      <c r="GL87" s="25">
        <v>99999</v>
      </c>
      <c r="GM87" s="25">
        <v>99999</v>
      </c>
      <c r="GN87" s="25">
        <v>99999</v>
      </c>
      <c r="GO87" s="29">
        <v>100</v>
      </c>
      <c r="GP87" s="49"/>
      <c r="GQ87" s="22">
        <v>55</v>
      </c>
      <c r="GR87" s="23">
        <v>59</v>
      </c>
      <c r="GS87" s="41">
        <v>71</v>
      </c>
      <c r="GT87" s="43">
        <v>0</v>
      </c>
      <c r="GU87" s="24" t="s">
        <v>95</v>
      </c>
      <c r="GV87" s="24" t="str">
        <f t="shared" si="59"/>
        <v>B-12-55-59</v>
      </c>
      <c r="GW87" s="119">
        <v>231.9</v>
      </c>
      <c r="GX87" s="119">
        <v>347.85</v>
      </c>
      <c r="GY87" s="119">
        <v>463.8</v>
      </c>
      <c r="GZ87" s="119">
        <v>579.75</v>
      </c>
      <c r="HA87" s="119">
        <v>695.7</v>
      </c>
      <c r="HB87" s="119">
        <v>811.65</v>
      </c>
      <c r="HC87" s="119">
        <v>881.22</v>
      </c>
      <c r="HD87" s="119">
        <v>991.37</v>
      </c>
      <c r="HE87" s="119">
        <v>1101.53</v>
      </c>
      <c r="HF87" s="119">
        <v>1211.68</v>
      </c>
      <c r="HG87" s="120">
        <v>1321.83</v>
      </c>
      <c r="HH87" s="29">
        <v>100</v>
      </c>
      <c r="HI87" s="120">
        <v>1431.98</v>
      </c>
      <c r="HJ87" s="120">
        <v>1542.14</v>
      </c>
      <c r="HK87" s="120">
        <v>1652.29</v>
      </c>
      <c r="HL87" s="120">
        <v>1762.44</v>
      </c>
      <c r="HM87" s="120">
        <v>1872.59</v>
      </c>
      <c r="HN87" s="120">
        <v>1982.75</v>
      </c>
      <c r="HO87" s="120">
        <v>2092.9</v>
      </c>
      <c r="HP87" s="119">
        <v>2203.0500000000002</v>
      </c>
      <c r="HQ87" s="119">
        <v>2313.1999999999998</v>
      </c>
      <c r="HR87" s="119">
        <v>2423.36</v>
      </c>
      <c r="HS87" s="119">
        <v>2533.5100000000002</v>
      </c>
      <c r="HT87" s="119">
        <v>2643.66</v>
      </c>
      <c r="HU87" s="49"/>
    </row>
    <row r="88" spans="4:229" ht="14.4">
      <c r="D88" s="22">
        <v>60</v>
      </c>
      <c r="E88" s="23">
        <v>64</v>
      </c>
      <c r="F88" s="41">
        <v>111</v>
      </c>
      <c r="G88" s="43">
        <v>4.33</v>
      </c>
      <c r="H88" s="24" t="s">
        <v>96</v>
      </c>
      <c r="I88" s="24" t="str">
        <f t="shared" si="50"/>
        <v>B-12-60-64</v>
      </c>
      <c r="J88" s="25">
        <v>230.66</v>
      </c>
      <c r="K88" s="25">
        <v>345.99</v>
      </c>
      <c r="L88" s="25">
        <v>461.32</v>
      </c>
      <c r="M88" s="25">
        <v>576.65</v>
      </c>
      <c r="N88" s="25">
        <v>691.98</v>
      </c>
      <c r="O88" s="25">
        <v>807.31</v>
      </c>
      <c r="P88" s="25">
        <v>878.24</v>
      </c>
      <c r="Q88" s="25">
        <v>988.02</v>
      </c>
      <c r="R88" s="25">
        <v>1097.8</v>
      </c>
      <c r="S88" s="25">
        <v>1207.58</v>
      </c>
      <c r="T88" s="28">
        <v>1317.36</v>
      </c>
      <c r="U88" s="29">
        <v>1.25</v>
      </c>
      <c r="W88" s="22">
        <v>60</v>
      </c>
      <c r="X88" s="23">
        <v>64</v>
      </c>
      <c r="Y88" s="55">
        <v>100</v>
      </c>
      <c r="Z88" s="43">
        <v>3.92</v>
      </c>
      <c r="AA88" s="24" t="s">
        <v>96</v>
      </c>
      <c r="AB88" s="24" t="str">
        <f t="shared" si="51"/>
        <v>B-12-60-64</v>
      </c>
      <c r="AC88" s="25">
        <v>207.84</v>
      </c>
      <c r="AD88" s="25">
        <v>311.76</v>
      </c>
      <c r="AE88" s="25">
        <v>415.68</v>
      </c>
      <c r="AF88" s="25">
        <v>519.6</v>
      </c>
      <c r="AG88" s="25">
        <v>623.52</v>
      </c>
      <c r="AH88" s="25">
        <v>727.44</v>
      </c>
      <c r="AI88" s="25">
        <v>791.36</v>
      </c>
      <c r="AJ88" s="25">
        <v>890.28</v>
      </c>
      <c r="AK88" s="25">
        <v>989.2</v>
      </c>
      <c r="AL88" s="25">
        <v>1088.1199999999999</v>
      </c>
      <c r="AM88" s="28">
        <v>1187.04</v>
      </c>
      <c r="AN88" s="29">
        <v>1.25</v>
      </c>
      <c r="AP88" s="22">
        <v>60</v>
      </c>
      <c r="AQ88" s="23">
        <v>64</v>
      </c>
      <c r="AR88" s="41">
        <v>92</v>
      </c>
      <c r="AS88" s="43">
        <v>3.58</v>
      </c>
      <c r="AT88" s="24" t="s">
        <v>96</v>
      </c>
      <c r="AU88" s="24" t="str">
        <f t="shared" si="52"/>
        <v>B-12-60-64</v>
      </c>
      <c r="AV88" s="25">
        <v>191.16</v>
      </c>
      <c r="AW88" s="25">
        <v>286.74</v>
      </c>
      <c r="AX88" s="25">
        <v>382.32</v>
      </c>
      <c r="AY88" s="25">
        <v>477.9</v>
      </c>
      <c r="AZ88" s="25">
        <v>573.48</v>
      </c>
      <c r="BA88" s="25">
        <v>669.06</v>
      </c>
      <c r="BB88" s="25">
        <v>727.84</v>
      </c>
      <c r="BC88" s="25">
        <v>818.82</v>
      </c>
      <c r="BD88" s="25">
        <v>909.8</v>
      </c>
      <c r="BE88" s="25">
        <v>1000.78</v>
      </c>
      <c r="BF88" s="28">
        <v>1091.76</v>
      </c>
      <c r="BG88" s="29">
        <v>1.25</v>
      </c>
      <c r="BI88" s="22">
        <v>60</v>
      </c>
      <c r="BJ88" s="23">
        <v>64</v>
      </c>
      <c r="BK88" s="41">
        <v>84</v>
      </c>
      <c r="BL88" s="43">
        <v>3.3</v>
      </c>
      <c r="BM88" s="24" t="s">
        <v>96</v>
      </c>
      <c r="BN88" s="24" t="str">
        <f t="shared" si="53"/>
        <v>B-12-60-64</v>
      </c>
      <c r="BO88" s="25">
        <v>174.6</v>
      </c>
      <c r="BP88" s="25">
        <v>261.89999999999998</v>
      </c>
      <c r="BQ88" s="25">
        <v>349.2</v>
      </c>
      <c r="BR88" s="25">
        <v>436.5</v>
      </c>
      <c r="BS88" s="25">
        <v>523.79999999999995</v>
      </c>
      <c r="BT88" s="25">
        <v>611.1</v>
      </c>
      <c r="BU88" s="25">
        <v>664.8</v>
      </c>
      <c r="BV88" s="25">
        <v>747.9</v>
      </c>
      <c r="BW88" s="25">
        <v>831</v>
      </c>
      <c r="BX88" s="25">
        <v>914.1</v>
      </c>
      <c r="BY88" s="28">
        <v>997.2</v>
      </c>
      <c r="BZ88" s="29">
        <v>1.22</v>
      </c>
      <c r="CB88" s="22">
        <v>60</v>
      </c>
      <c r="CC88" s="23">
        <v>64</v>
      </c>
      <c r="CD88" s="41">
        <v>92</v>
      </c>
      <c r="CE88" s="43">
        <v>0</v>
      </c>
      <c r="CF88" s="24" t="s">
        <v>96</v>
      </c>
      <c r="CG88" s="24" t="str">
        <f t="shared" si="54"/>
        <v>B-12-60-64</v>
      </c>
      <c r="CH88" s="25">
        <v>184</v>
      </c>
      <c r="CI88" s="25">
        <v>276</v>
      </c>
      <c r="CJ88" s="25">
        <v>368</v>
      </c>
      <c r="CK88" s="25">
        <v>460</v>
      </c>
      <c r="CL88" s="25">
        <v>552</v>
      </c>
      <c r="CM88" s="25">
        <v>644</v>
      </c>
      <c r="CN88" s="25">
        <v>699.2</v>
      </c>
      <c r="CO88" s="25">
        <v>786.6</v>
      </c>
      <c r="CP88" s="25">
        <v>874</v>
      </c>
      <c r="CQ88" s="25">
        <v>961.4</v>
      </c>
      <c r="CR88" s="28">
        <v>1048.8</v>
      </c>
      <c r="CS88" s="29">
        <v>1.25</v>
      </c>
      <c r="CT88" s="28">
        <v>1136.2</v>
      </c>
      <c r="CU88" s="28">
        <v>1223.5999999999999</v>
      </c>
      <c r="CV88" s="28">
        <v>1311</v>
      </c>
      <c r="CW88" s="28">
        <v>1398.4</v>
      </c>
      <c r="CX88" s="28">
        <v>1485.8</v>
      </c>
      <c r="CY88" s="28">
        <v>1573.2</v>
      </c>
      <c r="CZ88" s="28">
        <v>1660.6</v>
      </c>
      <c r="DA88" s="25">
        <v>1748</v>
      </c>
      <c r="DB88" s="25">
        <v>1835.4</v>
      </c>
      <c r="DC88" s="25">
        <v>1922.8</v>
      </c>
      <c r="DD88" s="25">
        <v>2010.2</v>
      </c>
      <c r="DE88" s="25">
        <v>2097.6</v>
      </c>
      <c r="DG88" s="22">
        <v>60</v>
      </c>
      <c r="DH88" s="23">
        <v>64</v>
      </c>
      <c r="DI88" s="55">
        <v>101.25</v>
      </c>
      <c r="DJ88" s="43">
        <v>3.97</v>
      </c>
      <c r="DK88" s="24" t="s">
        <v>96</v>
      </c>
      <c r="DL88" s="24" t="str">
        <f t="shared" si="55"/>
        <v>B-12-60-64</v>
      </c>
      <c r="DM88" s="25">
        <v>210.44</v>
      </c>
      <c r="DN88" s="25">
        <v>315.66000000000003</v>
      </c>
      <c r="DO88" s="25">
        <v>420.88</v>
      </c>
      <c r="DP88" s="25">
        <v>526.1</v>
      </c>
      <c r="DQ88" s="25">
        <v>631.32000000000005</v>
      </c>
      <c r="DR88" s="25">
        <v>736.54</v>
      </c>
      <c r="DS88" s="25">
        <v>801.28</v>
      </c>
      <c r="DT88" s="25">
        <v>901.44</v>
      </c>
      <c r="DU88" s="25">
        <v>1001.6</v>
      </c>
      <c r="DV88" s="25">
        <v>1101.76</v>
      </c>
      <c r="DW88" s="28">
        <v>1201.92</v>
      </c>
      <c r="DX88" s="29">
        <v>1.25</v>
      </c>
      <c r="DY88" s="49"/>
      <c r="DZ88" s="22">
        <v>60</v>
      </c>
      <c r="EA88" s="23">
        <v>64</v>
      </c>
      <c r="EB88" s="55">
        <v>101.25</v>
      </c>
      <c r="EC88" s="43">
        <v>3.97</v>
      </c>
      <c r="ED88" s="24" t="s">
        <v>96</v>
      </c>
      <c r="EE88" s="24" t="str">
        <f t="shared" si="56"/>
        <v>B-12-60-64</v>
      </c>
      <c r="EF88" s="25">
        <v>177.22</v>
      </c>
      <c r="EG88" s="25">
        <v>265.83</v>
      </c>
      <c r="EH88" s="25">
        <v>354.44</v>
      </c>
      <c r="EI88" s="25">
        <v>443.05</v>
      </c>
      <c r="EJ88" s="25">
        <v>531.66</v>
      </c>
      <c r="EK88" s="25">
        <v>620.27</v>
      </c>
      <c r="EL88" s="25">
        <v>674.8</v>
      </c>
      <c r="EM88" s="25">
        <v>759.15</v>
      </c>
      <c r="EN88" s="25">
        <v>843.5</v>
      </c>
      <c r="EO88" s="25">
        <v>927.85</v>
      </c>
      <c r="EP88" s="28">
        <v>1012.2</v>
      </c>
      <c r="EQ88" s="29">
        <v>1.25</v>
      </c>
      <c r="ER88" s="49"/>
      <c r="ES88" s="22">
        <v>60</v>
      </c>
      <c r="ET88" s="23">
        <v>64</v>
      </c>
      <c r="EU88" s="41">
        <v>92</v>
      </c>
      <c r="EV88" s="43">
        <v>0</v>
      </c>
      <c r="EW88" s="24" t="s">
        <v>96</v>
      </c>
      <c r="EX88" s="24" t="str">
        <f t="shared" si="57"/>
        <v>B-12-60-64</v>
      </c>
      <c r="EY88" s="25">
        <v>222</v>
      </c>
      <c r="EZ88" s="25">
        <v>333</v>
      </c>
      <c r="FA88" s="25">
        <v>444</v>
      </c>
      <c r="FB88" s="25">
        <v>555</v>
      </c>
      <c r="FC88" s="25">
        <v>666</v>
      </c>
      <c r="FD88" s="25">
        <v>777</v>
      </c>
      <c r="FE88" s="25">
        <v>843.6</v>
      </c>
      <c r="FF88" s="25">
        <v>949.05</v>
      </c>
      <c r="FG88" s="25">
        <v>1054.5</v>
      </c>
      <c r="FH88" s="25">
        <v>1159.95</v>
      </c>
      <c r="FI88" s="28">
        <v>1265.4000000000001</v>
      </c>
      <c r="FJ88" s="29">
        <v>1.25</v>
      </c>
      <c r="FK88" s="28">
        <v>1370.85</v>
      </c>
      <c r="FL88" s="28">
        <v>1476.3</v>
      </c>
      <c r="FM88" s="28">
        <v>1581.75</v>
      </c>
      <c r="FN88" s="28">
        <v>1687.2</v>
      </c>
      <c r="FO88" s="28">
        <v>1792.65</v>
      </c>
      <c r="FP88" s="28">
        <v>1898.1</v>
      </c>
      <c r="FQ88" s="28">
        <v>2003.55</v>
      </c>
      <c r="FR88" s="25">
        <v>2109</v>
      </c>
      <c r="FS88" s="25">
        <v>2214.4499999999998</v>
      </c>
      <c r="FT88" s="25">
        <v>2319.9</v>
      </c>
      <c r="FU88" s="25">
        <v>2425.35</v>
      </c>
      <c r="FV88" s="25">
        <v>2530.8000000000002</v>
      </c>
      <c r="FW88" s="49"/>
      <c r="FX88" s="22">
        <v>60</v>
      </c>
      <c r="FY88" s="23">
        <v>64</v>
      </c>
      <c r="FZ88" s="55">
        <v>101.25</v>
      </c>
      <c r="GA88" s="43">
        <v>3.97</v>
      </c>
      <c r="GB88" s="24" t="s">
        <v>96</v>
      </c>
      <c r="GC88" s="24" t="str">
        <f t="shared" si="58"/>
        <v>B-12-60-64</v>
      </c>
      <c r="GD88" s="25">
        <v>234.06</v>
      </c>
      <c r="GE88" s="25">
        <v>351.09</v>
      </c>
      <c r="GF88" s="25">
        <v>468.12</v>
      </c>
      <c r="GG88" s="25">
        <v>585.15</v>
      </c>
      <c r="GH88" s="25">
        <v>702.18</v>
      </c>
      <c r="GI88" s="25">
        <v>819.21</v>
      </c>
      <c r="GJ88" s="25">
        <v>891.2</v>
      </c>
      <c r="GK88" s="25">
        <v>1002.6</v>
      </c>
      <c r="GL88" s="25">
        <v>1114</v>
      </c>
      <c r="GM88" s="25">
        <v>1225.4000000000001</v>
      </c>
      <c r="GN88" s="28">
        <v>1336.8</v>
      </c>
      <c r="GO88" s="29">
        <v>1.25</v>
      </c>
      <c r="GP88" s="49"/>
      <c r="GQ88" s="22">
        <v>60</v>
      </c>
      <c r="GR88" s="23">
        <v>64</v>
      </c>
      <c r="GS88" s="41">
        <v>92</v>
      </c>
      <c r="GT88" s="43">
        <v>0</v>
      </c>
      <c r="GU88" s="24" t="s">
        <v>96</v>
      </c>
      <c r="GV88" s="24" t="str">
        <f t="shared" si="59"/>
        <v>B-12-60-64</v>
      </c>
      <c r="GW88" s="119">
        <v>281.7</v>
      </c>
      <c r="GX88" s="119">
        <v>422.55</v>
      </c>
      <c r="GY88" s="119">
        <v>563.4</v>
      </c>
      <c r="GZ88" s="119">
        <v>704.25</v>
      </c>
      <c r="HA88" s="119">
        <v>845.1</v>
      </c>
      <c r="HB88" s="119">
        <v>985.95</v>
      </c>
      <c r="HC88" s="119">
        <v>1070.46</v>
      </c>
      <c r="HD88" s="119">
        <v>1204.27</v>
      </c>
      <c r="HE88" s="119">
        <v>1338.08</v>
      </c>
      <c r="HF88" s="119">
        <v>1471.88</v>
      </c>
      <c r="HG88" s="120">
        <v>1605.69</v>
      </c>
      <c r="HH88" s="29">
        <v>100</v>
      </c>
      <c r="HI88" s="120">
        <v>1739.5</v>
      </c>
      <c r="HJ88" s="120">
        <v>1873.31</v>
      </c>
      <c r="HK88" s="120">
        <v>2007.11</v>
      </c>
      <c r="HL88" s="120">
        <v>2140.92</v>
      </c>
      <c r="HM88" s="120">
        <v>2274.73</v>
      </c>
      <c r="HN88" s="120">
        <v>2408.54</v>
      </c>
      <c r="HO88" s="120">
        <v>2542.34</v>
      </c>
      <c r="HP88" s="119">
        <v>2676.15</v>
      </c>
      <c r="HQ88" s="119">
        <v>2809.96</v>
      </c>
      <c r="HR88" s="119">
        <v>2943.77</v>
      </c>
      <c r="HS88" s="119">
        <v>3077.57</v>
      </c>
      <c r="HT88" s="119">
        <v>3211.38</v>
      </c>
      <c r="HU88" s="49"/>
    </row>
    <row r="89" spans="4:229" ht="14.4">
      <c r="D89" s="22">
        <v>65</v>
      </c>
      <c r="E89" s="23">
        <v>69</v>
      </c>
      <c r="F89" s="41">
        <v>136</v>
      </c>
      <c r="G89" s="43">
        <v>7.65</v>
      </c>
      <c r="H89" s="24" t="s">
        <v>97</v>
      </c>
      <c r="I89" s="24" t="str">
        <f t="shared" si="50"/>
        <v>B-12-65-69</v>
      </c>
      <c r="J89" s="25">
        <v>287.3</v>
      </c>
      <c r="K89" s="25">
        <v>430.95</v>
      </c>
      <c r="L89" s="25">
        <v>574.6</v>
      </c>
      <c r="M89" s="25">
        <v>718.25</v>
      </c>
      <c r="N89" s="25">
        <v>861.9</v>
      </c>
      <c r="O89" s="25">
        <v>1005.55</v>
      </c>
      <c r="P89" s="25">
        <v>1094.8</v>
      </c>
      <c r="Q89" s="25">
        <v>1231.6500000000001</v>
      </c>
      <c r="R89" s="25">
        <v>1368.5</v>
      </c>
      <c r="S89" s="25">
        <v>1505.35</v>
      </c>
      <c r="T89" s="28">
        <v>1642.2</v>
      </c>
      <c r="U89" s="29">
        <v>1.25</v>
      </c>
      <c r="W89" s="22">
        <v>65</v>
      </c>
      <c r="X89" s="23">
        <v>69</v>
      </c>
      <c r="Y89" s="55">
        <v>123</v>
      </c>
      <c r="Z89" s="43">
        <v>6.92</v>
      </c>
      <c r="AA89" s="24" t="s">
        <v>97</v>
      </c>
      <c r="AB89" s="24" t="str">
        <f t="shared" si="51"/>
        <v>B-12-65-69</v>
      </c>
      <c r="AC89" s="25">
        <v>259.83999999999997</v>
      </c>
      <c r="AD89" s="25">
        <v>389.76</v>
      </c>
      <c r="AE89" s="25">
        <v>519.67999999999995</v>
      </c>
      <c r="AF89" s="25">
        <v>649.6</v>
      </c>
      <c r="AG89" s="25">
        <v>779.52</v>
      </c>
      <c r="AH89" s="25">
        <v>909.44</v>
      </c>
      <c r="AI89" s="25">
        <v>990.16</v>
      </c>
      <c r="AJ89" s="25">
        <v>1113.93</v>
      </c>
      <c r="AK89" s="25">
        <v>1237.7</v>
      </c>
      <c r="AL89" s="25">
        <v>1361.47</v>
      </c>
      <c r="AM89" s="28">
        <v>1485.24</v>
      </c>
      <c r="AN89" s="29">
        <v>1.25</v>
      </c>
      <c r="AP89" s="22">
        <v>65</v>
      </c>
      <c r="AQ89" s="23">
        <v>69</v>
      </c>
      <c r="AR89" s="41">
        <v>112</v>
      </c>
      <c r="AS89" s="43">
        <v>6.32</v>
      </c>
      <c r="AT89" s="24" t="s">
        <v>97</v>
      </c>
      <c r="AU89" s="24" t="str">
        <f t="shared" si="52"/>
        <v>B-12-65-69</v>
      </c>
      <c r="AV89" s="25">
        <v>236.64</v>
      </c>
      <c r="AW89" s="25">
        <v>354.96</v>
      </c>
      <c r="AX89" s="25">
        <v>473.28</v>
      </c>
      <c r="AY89" s="25">
        <v>591.6</v>
      </c>
      <c r="AZ89" s="25">
        <v>709.92</v>
      </c>
      <c r="BA89" s="25">
        <v>828.24</v>
      </c>
      <c r="BB89" s="25">
        <v>901.76</v>
      </c>
      <c r="BC89" s="25">
        <v>1014.48</v>
      </c>
      <c r="BD89" s="25">
        <v>1127.2</v>
      </c>
      <c r="BE89" s="25">
        <v>1239.92</v>
      </c>
      <c r="BF89" s="28">
        <v>1352.64</v>
      </c>
      <c r="BG89" s="29">
        <v>1.25</v>
      </c>
      <c r="BI89" s="22">
        <v>65</v>
      </c>
      <c r="BJ89" s="23">
        <v>69</v>
      </c>
      <c r="BK89" s="41">
        <v>103</v>
      </c>
      <c r="BL89" s="43">
        <v>5.82</v>
      </c>
      <c r="BM89" s="24" t="s">
        <v>97</v>
      </c>
      <c r="BN89" s="24" t="str">
        <f t="shared" si="53"/>
        <v>B-12-65-69</v>
      </c>
      <c r="BO89" s="25">
        <v>217.64</v>
      </c>
      <c r="BP89" s="25">
        <v>326.45999999999998</v>
      </c>
      <c r="BQ89" s="25">
        <v>435.28</v>
      </c>
      <c r="BR89" s="25">
        <v>544.1</v>
      </c>
      <c r="BS89" s="25">
        <v>652.91999999999996</v>
      </c>
      <c r="BT89" s="25">
        <v>761.74</v>
      </c>
      <c r="BU89" s="25">
        <v>829.36</v>
      </c>
      <c r="BV89" s="25">
        <v>933.03</v>
      </c>
      <c r="BW89" s="25">
        <v>1036.7</v>
      </c>
      <c r="BX89" s="25">
        <v>1140.3699999999999</v>
      </c>
      <c r="BY89" s="28">
        <v>1244.04</v>
      </c>
      <c r="BZ89" s="29">
        <v>1.22</v>
      </c>
      <c r="CB89" s="22">
        <v>65</v>
      </c>
      <c r="CC89" s="23">
        <v>69</v>
      </c>
      <c r="CD89" s="41">
        <v>112</v>
      </c>
      <c r="CE89" s="43">
        <v>0</v>
      </c>
      <c r="CF89" s="24" t="s">
        <v>97</v>
      </c>
      <c r="CG89" s="24" t="str">
        <f t="shared" si="54"/>
        <v>B-12-65-69</v>
      </c>
      <c r="CH89" s="25">
        <v>224</v>
      </c>
      <c r="CI89" s="25">
        <v>336</v>
      </c>
      <c r="CJ89" s="25">
        <v>448</v>
      </c>
      <c r="CK89" s="25">
        <v>560</v>
      </c>
      <c r="CL89" s="25">
        <v>672</v>
      </c>
      <c r="CM89" s="25">
        <v>784</v>
      </c>
      <c r="CN89" s="25">
        <v>851.2</v>
      </c>
      <c r="CO89" s="25">
        <v>957.6</v>
      </c>
      <c r="CP89" s="25">
        <v>1064</v>
      </c>
      <c r="CQ89" s="25">
        <v>1170.4000000000001</v>
      </c>
      <c r="CR89" s="28">
        <v>1276.8</v>
      </c>
      <c r="CS89" s="29">
        <v>1.25</v>
      </c>
      <c r="CT89" s="28">
        <v>1383.2</v>
      </c>
      <c r="CU89" s="28">
        <v>1489.6</v>
      </c>
      <c r="CV89" s="28">
        <v>1596</v>
      </c>
      <c r="CW89" s="28">
        <v>1702.4</v>
      </c>
      <c r="CX89" s="28">
        <v>1808.8</v>
      </c>
      <c r="CY89" s="28">
        <v>1915.2</v>
      </c>
      <c r="CZ89" s="28">
        <v>2021.6</v>
      </c>
      <c r="DA89" s="25">
        <v>2128</v>
      </c>
      <c r="DB89" s="25">
        <v>2234.4</v>
      </c>
      <c r="DC89" s="25">
        <v>2340.8000000000002</v>
      </c>
      <c r="DD89" s="25">
        <v>2447.1999999999998</v>
      </c>
      <c r="DE89" s="25">
        <v>2553.6</v>
      </c>
      <c r="DG89" s="22">
        <v>65</v>
      </c>
      <c r="DH89" s="23">
        <v>69</v>
      </c>
      <c r="DI89" s="55">
        <v>124.54</v>
      </c>
      <c r="DJ89" s="43">
        <v>7.01</v>
      </c>
      <c r="DK89" s="24" t="s">
        <v>97</v>
      </c>
      <c r="DL89" s="24" t="str">
        <f t="shared" si="55"/>
        <v>B-12-65-69</v>
      </c>
      <c r="DM89" s="25">
        <v>263.10000000000002</v>
      </c>
      <c r="DN89" s="25">
        <v>394.65</v>
      </c>
      <c r="DO89" s="25">
        <v>526.20000000000005</v>
      </c>
      <c r="DP89" s="25">
        <v>657.75</v>
      </c>
      <c r="DQ89" s="25">
        <v>789.3</v>
      </c>
      <c r="DR89" s="25">
        <v>920.85</v>
      </c>
      <c r="DS89" s="25">
        <v>1002.56</v>
      </c>
      <c r="DT89" s="25">
        <v>1127.8800000000001</v>
      </c>
      <c r="DU89" s="25">
        <v>1253.2</v>
      </c>
      <c r="DV89" s="25">
        <v>1378.52</v>
      </c>
      <c r="DW89" s="28">
        <v>1503.84</v>
      </c>
      <c r="DX89" s="29">
        <v>1.25</v>
      </c>
      <c r="DY89" s="49"/>
      <c r="DZ89" s="22">
        <v>65</v>
      </c>
      <c r="EA89" s="23">
        <v>69</v>
      </c>
      <c r="EB89" s="55">
        <v>124.54</v>
      </c>
      <c r="EC89" s="43">
        <v>7.01</v>
      </c>
      <c r="ED89" s="24" t="s">
        <v>97</v>
      </c>
      <c r="EE89" s="24" t="str">
        <f t="shared" si="56"/>
        <v>B-12-65-69</v>
      </c>
      <c r="EF89" s="25">
        <v>220.92</v>
      </c>
      <c r="EG89" s="25">
        <v>331.38</v>
      </c>
      <c r="EH89" s="25">
        <v>441.84</v>
      </c>
      <c r="EI89" s="25">
        <v>552.29999999999995</v>
      </c>
      <c r="EJ89" s="25">
        <v>662.76</v>
      </c>
      <c r="EK89" s="25">
        <v>773.22</v>
      </c>
      <c r="EL89" s="25">
        <v>841.84</v>
      </c>
      <c r="EM89" s="25">
        <v>947.07</v>
      </c>
      <c r="EN89" s="25">
        <v>1052.3</v>
      </c>
      <c r="EO89" s="25">
        <v>1157.53</v>
      </c>
      <c r="EP89" s="28">
        <v>1262.76</v>
      </c>
      <c r="EQ89" s="29">
        <v>1.25</v>
      </c>
      <c r="ER89" s="49"/>
      <c r="ES89" s="22">
        <v>65</v>
      </c>
      <c r="ET89" s="23">
        <v>69</v>
      </c>
      <c r="EU89" s="41">
        <v>112</v>
      </c>
      <c r="EV89" s="43">
        <v>0</v>
      </c>
      <c r="EW89" s="24" t="s">
        <v>97</v>
      </c>
      <c r="EX89" s="24" t="str">
        <f t="shared" si="57"/>
        <v>B-12-65-69</v>
      </c>
      <c r="EY89" s="25">
        <v>272</v>
      </c>
      <c r="EZ89" s="25">
        <v>408</v>
      </c>
      <c r="FA89" s="25">
        <v>544</v>
      </c>
      <c r="FB89" s="25">
        <v>680</v>
      </c>
      <c r="FC89" s="25">
        <v>816</v>
      </c>
      <c r="FD89" s="25">
        <v>952</v>
      </c>
      <c r="FE89" s="25">
        <v>1033.5999999999999</v>
      </c>
      <c r="FF89" s="25">
        <v>1162.8</v>
      </c>
      <c r="FG89" s="25">
        <v>1292</v>
      </c>
      <c r="FH89" s="25">
        <v>1421.2</v>
      </c>
      <c r="FI89" s="28">
        <v>1550.4</v>
      </c>
      <c r="FJ89" s="29">
        <v>1.25</v>
      </c>
      <c r="FK89" s="28">
        <v>1679.6</v>
      </c>
      <c r="FL89" s="28">
        <v>1808.8</v>
      </c>
      <c r="FM89" s="28">
        <v>1938</v>
      </c>
      <c r="FN89" s="28">
        <v>2067.1999999999998</v>
      </c>
      <c r="FO89" s="28">
        <v>2196.4</v>
      </c>
      <c r="FP89" s="28">
        <v>2325.6</v>
      </c>
      <c r="FQ89" s="28">
        <v>2454.8000000000002</v>
      </c>
      <c r="FR89" s="25">
        <v>2584</v>
      </c>
      <c r="FS89" s="25">
        <v>2713.2</v>
      </c>
      <c r="FT89" s="25">
        <v>2842.4</v>
      </c>
      <c r="FU89" s="25">
        <v>2971.6</v>
      </c>
      <c r="FV89" s="25">
        <v>3100.8</v>
      </c>
      <c r="FW89" s="49"/>
      <c r="FX89" s="22">
        <v>65</v>
      </c>
      <c r="FY89" s="23">
        <v>69</v>
      </c>
      <c r="FZ89" s="55">
        <v>124.54</v>
      </c>
      <c r="GA89" s="43">
        <v>7.01</v>
      </c>
      <c r="GB89" s="24" t="s">
        <v>97</v>
      </c>
      <c r="GC89" s="24" t="str">
        <f t="shared" si="58"/>
        <v>B-12-65-69</v>
      </c>
      <c r="GD89" s="25">
        <v>291.52</v>
      </c>
      <c r="GE89" s="25">
        <v>437.28</v>
      </c>
      <c r="GF89" s="25">
        <v>583.04</v>
      </c>
      <c r="GG89" s="25">
        <v>728.8</v>
      </c>
      <c r="GH89" s="25">
        <v>874.56</v>
      </c>
      <c r="GI89" s="25">
        <v>1020.32</v>
      </c>
      <c r="GJ89" s="25">
        <v>1110.8</v>
      </c>
      <c r="GK89" s="25">
        <v>1249.6500000000001</v>
      </c>
      <c r="GL89" s="25">
        <v>1388.5</v>
      </c>
      <c r="GM89" s="25">
        <v>1527.35</v>
      </c>
      <c r="GN89" s="28">
        <v>1666.2</v>
      </c>
      <c r="GO89" s="29">
        <v>1.25</v>
      </c>
      <c r="GP89" s="49"/>
      <c r="GQ89" s="22">
        <v>65</v>
      </c>
      <c r="GR89" s="23">
        <v>69</v>
      </c>
      <c r="GS89" s="41">
        <v>112</v>
      </c>
      <c r="GT89" s="43">
        <v>0</v>
      </c>
      <c r="GU89" s="24" t="s">
        <v>97</v>
      </c>
      <c r="GV89" s="24" t="str">
        <f t="shared" si="59"/>
        <v>B-12-65-69</v>
      </c>
      <c r="GW89" s="119">
        <v>325.3</v>
      </c>
      <c r="GX89" s="119">
        <v>487.95</v>
      </c>
      <c r="GY89" s="119">
        <v>650.6</v>
      </c>
      <c r="GZ89" s="119">
        <v>813.25</v>
      </c>
      <c r="HA89" s="119">
        <v>975.9</v>
      </c>
      <c r="HB89" s="119">
        <v>1138.55</v>
      </c>
      <c r="HC89" s="119">
        <v>1236.1400000000001</v>
      </c>
      <c r="HD89" s="119">
        <v>1390.66</v>
      </c>
      <c r="HE89" s="119">
        <v>1545.18</v>
      </c>
      <c r="HF89" s="119">
        <v>1699.69</v>
      </c>
      <c r="HG89" s="120">
        <v>1854.21</v>
      </c>
      <c r="HH89" s="29">
        <v>100</v>
      </c>
      <c r="HI89" s="120">
        <v>2008.73</v>
      </c>
      <c r="HJ89" s="120">
        <v>2163.25</v>
      </c>
      <c r="HK89" s="120">
        <v>2317.7600000000002</v>
      </c>
      <c r="HL89" s="120">
        <v>2472.2800000000002</v>
      </c>
      <c r="HM89" s="120">
        <v>2626.8</v>
      </c>
      <c r="HN89" s="120">
        <v>2781.32</v>
      </c>
      <c r="HO89" s="120">
        <v>2935.83</v>
      </c>
      <c r="HP89" s="119">
        <v>3090.35</v>
      </c>
      <c r="HQ89" s="119">
        <v>3244.87</v>
      </c>
      <c r="HR89" s="119">
        <v>3399.39</v>
      </c>
      <c r="HS89" s="119">
        <v>3553.9</v>
      </c>
      <c r="HT89" s="119">
        <v>3708.42</v>
      </c>
      <c r="HU89" s="49"/>
    </row>
    <row r="90" spans="4:229">
      <c r="D90" s="22">
        <v>70</v>
      </c>
      <c r="E90" s="23">
        <v>74</v>
      </c>
      <c r="F90" s="41">
        <v>160</v>
      </c>
      <c r="G90" s="43">
        <v>13.03</v>
      </c>
      <c r="H90" s="24" t="s">
        <v>98</v>
      </c>
      <c r="I90" s="24" t="str">
        <f t="shared" si="50"/>
        <v>B-12-70-74</v>
      </c>
      <c r="J90" s="25">
        <v>346.06</v>
      </c>
      <c r="K90" s="25">
        <v>519.09</v>
      </c>
      <c r="L90" s="25">
        <v>692.12</v>
      </c>
      <c r="M90" s="25">
        <v>865.15</v>
      </c>
      <c r="N90" s="25">
        <v>1038.18</v>
      </c>
      <c r="O90" s="25">
        <v>1211.21</v>
      </c>
      <c r="P90" s="25">
        <v>1320.24</v>
      </c>
      <c r="Q90" s="25">
        <v>1485.27</v>
      </c>
      <c r="R90" s="25">
        <v>1650.3</v>
      </c>
      <c r="S90" s="25">
        <v>1815.33</v>
      </c>
      <c r="T90" s="28">
        <v>1980.36</v>
      </c>
      <c r="U90" s="30" t="s">
        <v>265</v>
      </c>
      <c r="W90" s="22">
        <v>70</v>
      </c>
      <c r="X90" s="23">
        <v>74</v>
      </c>
      <c r="Y90" s="55">
        <v>144</v>
      </c>
      <c r="Z90" s="43">
        <v>11.78</v>
      </c>
      <c r="AA90" s="24" t="s">
        <v>98</v>
      </c>
      <c r="AB90" s="24" t="str">
        <f t="shared" si="51"/>
        <v>B-12-70-74</v>
      </c>
      <c r="AC90" s="25">
        <v>311.56</v>
      </c>
      <c r="AD90" s="25">
        <v>467.34</v>
      </c>
      <c r="AE90" s="25">
        <v>623.12</v>
      </c>
      <c r="AF90" s="25">
        <v>778.9</v>
      </c>
      <c r="AG90" s="25">
        <v>934.68</v>
      </c>
      <c r="AH90" s="25">
        <v>1090.46</v>
      </c>
      <c r="AI90" s="25">
        <v>1188.6400000000001</v>
      </c>
      <c r="AJ90" s="25">
        <v>1337.22</v>
      </c>
      <c r="AK90" s="25">
        <v>1485.8</v>
      </c>
      <c r="AL90" s="25">
        <v>1634.38</v>
      </c>
      <c r="AM90" s="28">
        <v>1782.96</v>
      </c>
      <c r="AN90" s="30" t="s">
        <v>265</v>
      </c>
      <c r="AP90" s="22">
        <v>70</v>
      </c>
      <c r="AQ90" s="23">
        <v>74</v>
      </c>
      <c r="AR90" s="41">
        <v>132</v>
      </c>
      <c r="AS90" s="43">
        <v>10.78</v>
      </c>
      <c r="AT90" s="24" t="s">
        <v>98</v>
      </c>
      <c r="AU90" s="24" t="str">
        <f t="shared" si="52"/>
        <v>B-12-70-74</v>
      </c>
      <c r="AV90" s="25">
        <v>285.56</v>
      </c>
      <c r="AW90" s="25">
        <v>428.34</v>
      </c>
      <c r="AX90" s="25">
        <v>571.12</v>
      </c>
      <c r="AY90" s="25">
        <v>713.9</v>
      </c>
      <c r="AZ90" s="25">
        <v>856.68</v>
      </c>
      <c r="BA90" s="25">
        <v>999.46</v>
      </c>
      <c r="BB90" s="25">
        <v>1089.44</v>
      </c>
      <c r="BC90" s="25">
        <v>1225.6199999999999</v>
      </c>
      <c r="BD90" s="25">
        <v>1361.8</v>
      </c>
      <c r="BE90" s="25">
        <v>1497.98</v>
      </c>
      <c r="BF90" s="28">
        <v>1634.16</v>
      </c>
      <c r="BG90" s="30" t="s">
        <v>265</v>
      </c>
      <c r="BI90" s="22">
        <v>70</v>
      </c>
      <c r="BJ90" s="23">
        <v>74</v>
      </c>
      <c r="BK90" s="41">
        <v>121</v>
      </c>
      <c r="BL90" s="43">
        <v>9.92</v>
      </c>
      <c r="BM90" s="24" t="s">
        <v>98</v>
      </c>
      <c r="BN90" s="24" t="str">
        <f t="shared" si="53"/>
        <v>B-12-70-74</v>
      </c>
      <c r="BO90" s="25">
        <v>261.83999999999997</v>
      </c>
      <c r="BP90" s="25">
        <v>392.76</v>
      </c>
      <c r="BQ90" s="25">
        <v>523.67999999999995</v>
      </c>
      <c r="BR90" s="25">
        <v>654.6</v>
      </c>
      <c r="BS90" s="25">
        <v>785.52</v>
      </c>
      <c r="BT90" s="25">
        <v>916.44</v>
      </c>
      <c r="BU90" s="25">
        <v>998.96</v>
      </c>
      <c r="BV90" s="25">
        <v>1123.83</v>
      </c>
      <c r="BW90" s="25">
        <v>1248.7</v>
      </c>
      <c r="BX90" s="25">
        <v>1373.57</v>
      </c>
      <c r="BY90" s="28">
        <v>1498.44</v>
      </c>
      <c r="BZ90" s="30" t="s">
        <v>265</v>
      </c>
      <c r="CB90" s="22">
        <v>70</v>
      </c>
      <c r="CC90" s="23">
        <v>74</v>
      </c>
      <c r="CD90" s="41">
        <v>132</v>
      </c>
      <c r="CE90" s="43">
        <v>0</v>
      </c>
      <c r="CF90" s="24" t="s">
        <v>98</v>
      </c>
      <c r="CG90" s="24" t="str">
        <f t="shared" si="54"/>
        <v>B-12-70-74</v>
      </c>
      <c r="CH90" s="25">
        <v>264</v>
      </c>
      <c r="CI90" s="25">
        <v>396</v>
      </c>
      <c r="CJ90" s="25">
        <v>528</v>
      </c>
      <c r="CK90" s="25">
        <v>660</v>
      </c>
      <c r="CL90" s="25">
        <v>792</v>
      </c>
      <c r="CM90" s="25">
        <v>924</v>
      </c>
      <c r="CN90" s="25">
        <v>1003.2</v>
      </c>
      <c r="CO90" s="25">
        <v>1128.5999999999999</v>
      </c>
      <c r="CP90" s="25">
        <v>1254</v>
      </c>
      <c r="CQ90" s="25">
        <v>1379.4</v>
      </c>
      <c r="CR90" s="28">
        <v>1504.8</v>
      </c>
      <c r="CS90" s="30" t="s">
        <v>265</v>
      </c>
      <c r="CT90" s="28">
        <v>1630.2</v>
      </c>
      <c r="CU90" s="28">
        <v>1755.6</v>
      </c>
      <c r="CV90" s="28">
        <v>1881</v>
      </c>
      <c r="CW90" s="28">
        <v>2006.4</v>
      </c>
      <c r="CX90" s="28">
        <v>2131.8000000000002</v>
      </c>
      <c r="CY90" s="28">
        <v>2257.1999999999998</v>
      </c>
      <c r="CZ90" s="28">
        <v>2382.6</v>
      </c>
      <c r="DA90" s="25">
        <v>2508</v>
      </c>
      <c r="DB90" s="25">
        <v>2633.4</v>
      </c>
      <c r="DC90" s="25">
        <v>2758.8</v>
      </c>
      <c r="DD90" s="25">
        <v>2884.2</v>
      </c>
      <c r="DE90" s="25">
        <v>3009.6</v>
      </c>
      <c r="DG90" s="22">
        <v>70</v>
      </c>
      <c r="DH90" s="23">
        <v>74</v>
      </c>
      <c r="DI90" s="55">
        <v>145.80000000000001</v>
      </c>
      <c r="DJ90" s="43">
        <v>11.93</v>
      </c>
      <c r="DK90" s="24" t="s">
        <v>98</v>
      </c>
      <c r="DL90" s="24" t="str">
        <f t="shared" si="55"/>
        <v>B-12-70-74</v>
      </c>
      <c r="DM90" s="25">
        <v>315.45999999999998</v>
      </c>
      <c r="DN90" s="25">
        <v>473.19</v>
      </c>
      <c r="DO90" s="25">
        <v>630.91999999999996</v>
      </c>
      <c r="DP90" s="25">
        <v>788.65</v>
      </c>
      <c r="DQ90" s="25">
        <v>946.38</v>
      </c>
      <c r="DR90" s="25">
        <v>1104.1099999999999</v>
      </c>
      <c r="DS90" s="25">
        <v>1203.52</v>
      </c>
      <c r="DT90" s="25">
        <v>1353.96</v>
      </c>
      <c r="DU90" s="25">
        <v>1504.4</v>
      </c>
      <c r="DV90" s="25">
        <v>1654.84</v>
      </c>
      <c r="DW90" s="28">
        <v>1805.28</v>
      </c>
      <c r="DX90" s="30" t="s">
        <v>265</v>
      </c>
      <c r="DY90" s="49"/>
      <c r="DZ90" s="22">
        <v>70</v>
      </c>
      <c r="EA90" s="23">
        <v>74</v>
      </c>
      <c r="EB90" s="55">
        <v>145.80000000000001</v>
      </c>
      <c r="EC90" s="43">
        <v>11.93</v>
      </c>
      <c r="ED90" s="24" t="s">
        <v>98</v>
      </c>
      <c r="EE90" s="24" t="str">
        <f t="shared" si="56"/>
        <v>B-12-70-74</v>
      </c>
      <c r="EF90" s="25">
        <v>265.77999999999997</v>
      </c>
      <c r="EG90" s="25">
        <v>398.67</v>
      </c>
      <c r="EH90" s="25">
        <v>531.55999999999995</v>
      </c>
      <c r="EI90" s="25">
        <v>664.45</v>
      </c>
      <c r="EJ90" s="25">
        <v>797.34</v>
      </c>
      <c r="EK90" s="25">
        <v>930.23</v>
      </c>
      <c r="EL90" s="25">
        <v>1014</v>
      </c>
      <c r="EM90" s="25">
        <v>1140.75</v>
      </c>
      <c r="EN90" s="25">
        <v>1267.5</v>
      </c>
      <c r="EO90" s="25">
        <v>1394.25</v>
      </c>
      <c r="EP90" s="28">
        <v>1521</v>
      </c>
      <c r="EQ90" s="30" t="s">
        <v>265</v>
      </c>
      <c r="ER90" s="49"/>
      <c r="ES90" s="22">
        <v>70</v>
      </c>
      <c r="ET90" s="23">
        <v>74</v>
      </c>
      <c r="EU90" s="41">
        <v>132</v>
      </c>
      <c r="EV90" s="43">
        <v>0</v>
      </c>
      <c r="EW90" s="24" t="s">
        <v>98</v>
      </c>
      <c r="EX90" s="24" t="str">
        <f t="shared" si="57"/>
        <v>B-12-70-74</v>
      </c>
      <c r="EY90" s="25">
        <v>320</v>
      </c>
      <c r="EZ90" s="25">
        <v>480</v>
      </c>
      <c r="FA90" s="25">
        <v>640</v>
      </c>
      <c r="FB90" s="25">
        <v>800</v>
      </c>
      <c r="FC90" s="25">
        <v>960</v>
      </c>
      <c r="FD90" s="25">
        <v>1120</v>
      </c>
      <c r="FE90" s="25">
        <v>1216</v>
      </c>
      <c r="FF90" s="25">
        <v>1368</v>
      </c>
      <c r="FG90" s="25">
        <v>1520</v>
      </c>
      <c r="FH90" s="25">
        <v>1672</v>
      </c>
      <c r="FI90" s="28">
        <v>1824</v>
      </c>
      <c r="FJ90" s="30" t="s">
        <v>265</v>
      </c>
      <c r="FK90" s="28">
        <v>1976</v>
      </c>
      <c r="FL90" s="28">
        <v>2128</v>
      </c>
      <c r="FM90" s="28">
        <v>2280</v>
      </c>
      <c r="FN90" s="28">
        <v>2432</v>
      </c>
      <c r="FO90" s="28">
        <v>2584</v>
      </c>
      <c r="FP90" s="28">
        <v>2736</v>
      </c>
      <c r="FQ90" s="28">
        <v>2888</v>
      </c>
      <c r="FR90" s="25">
        <v>3040</v>
      </c>
      <c r="FS90" s="25">
        <v>3192</v>
      </c>
      <c r="FT90" s="25">
        <v>3344</v>
      </c>
      <c r="FU90" s="25">
        <v>3496</v>
      </c>
      <c r="FV90" s="25">
        <v>3648</v>
      </c>
      <c r="FW90" s="49"/>
      <c r="FX90" s="22">
        <v>70</v>
      </c>
      <c r="FY90" s="23">
        <v>74</v>
      </c>
      <c r="FZ90" s="55">
        <v>145.80000000000001</v>
      </c>
      <c r="GA90" s="43">
        <v>11.93</v>
      </c>
      <c r="GB90" s="24" t="s">
        <v>98</v>
      </c>
      <c r="GC90" s="24" t="str">
        <f t="shared" si="58"/>
        <v>B-12-70-74</v>
      </c>
      <c r="GD90" s="25">
        <v>351.24</v>
      </c>
      <c r="GE90" s="25">
        <v>526.86</v>
      </c>
      <c r="GF90" s="25">
        <v>702.48</v>
      </c>
      <c r="GG90" s="25">
        <v>878.1</v>
      </c>
      <c r="GH90" s="25">
        <v>1053.72</v>
      </c>
      <c r="GI90" s="25">
        <v>1229.3399999999999</v>
      </c>
      <c r="GJ90" s="25">
        <v>1339.92</v>
      </c>
      <c r="GK90" s="25">
        <v>1507.41</v>
      </c>
      <c r="GL90" s="25">
        <v>1674.9</v>
      </c>
      <c r="GM90" s="25">
        <v>1842.39</v>
      </c>
      <c r="GN90" s="28">
        <v>2009.88</v>
      </c>
      <c r="GO90" s="30" t="s">
        <v>265</v>
      </c>
      <c r="GP90" s="49"/>
      <c r="GQ90" s="22">
        <v>70</v>
      </c>
      <c r="GR90" s="23">
        <v>74</v>
      </c>
      <c r="GS90" s="41">
        <v>132</v>
      </c>
      <c r="GT90" s="43">
        <v>0</v>
      </c>
      <c r="GU90" s="24" t="s">
        <v>98</v>
      </c>
      <c r="GV90" s="24" t="str">
        <f t="shared" si="59"/>
        <v>B-12-70-74</v>
      </c>
      <c r="GW90" s="119">
        <v>364.9</v>
      </c>
      <c r="GX90" s="119">
        <v>547.35</v>
      </c>
      <c r="GY90" s="119">
        <v>729.8</v>
      </c>
      <c r="GZ90" s="119">
        <v>912.25</v>
      </c>
      <c r="HA90" s="119">
        <v>1094.7</v>
      </c>
      <c r="HB90" s="119">
        <v>1277.1500000000001</v>
      </c>
      <c r="HC90" s="119">
        <v>1386.62</v>
      </c>
      <c r="HD90" s="119">
        <v>1559.95</v>
      </c>
      <c r="HE90" s="119">
        <v>1733.28</v>
      </c>
      <c r="HF90" s="119">
        <v>1906.6</v>
      </c>
      <c r="HG90" s="120">
        <v>2079.9299999999998</v>
      </c>
      <c r="HH90" s="30" t="s">
        <v>265</v>
      </c>
      <c r="HI90" s="120">
        <v>2253.2600000000002</v>
      </c>
      <c r="HJ90" s="120">
        <v>2426.59</v>
      </c>
      <c r="HK90" s="120">
        <v>2599.91</v>
      </c>
      <c r="HL90" s="120">
        <v>2773.24</v>
      </c>
      <c r="HM90" s="120">
        <v>2946.57</v>
      </c>
      <c r="HN90" s="120">
        <v>3119.9</v>
      </c>
      <c r="HO90" s="120">
        <v>3293.22</v>
      </c>
      <c r="HP90" s="119">
        <v>3466.55</v>
      </c>
      <c r="HQ90" s="119">
        <v>3639.88</v>
      </c>
      <c r="HR90" s="119">
        <v>3813.21</v>
      </c>
      <c r="HS90" s="119">
        <v>3986.53</v>
      </c>
      <c r="HT90" s="119">
        <v>4159.8599999999997</v>
      </c>
      <c r="HU90" s="49"/>
    </row>
    <row r="91" spans="4:229">
      <c r="D91" s="22">
        <v>75</v>
      </c>
      <c r="E91" s="23">
        <v>79</v>
      </c>
      <c r="F91" s="41">
        <v>185</v>
      </c>
      <c r="G91" s="43">
        <v>20.8</v>
      </c>
      <c r="H91" s="24" t="s">
        <v>99</v>
      </c>
      <c r="I91" s="24" t="str">
        <f t="shared" si="50"/>
        <v>B-12-75-79</v>
      </c>
      <c r="J91" s="25">
        <v>411.6</v>
      </c>
      <c r="K91" s="25">
        <v>617.4</v>
      </c>
      <c r="L91" s="25">
        <v>823.2</v>
      </c>
      <c r="M91" s="25">
        <v>1029</v>
      </c>
      <c r="N91" s="25">
        <v>1234.8</v>
      </c>
      <c r="O91" s="25">
        <v>1440.6</v>
      </c>
      <c r="P91" s="25">
        <v>1572.4</v>
      </c>
      <c r="Q91" s="25">
        <v>1768.95</v>
      </c>
      <c r="R91" s="25">
        <v>1965.5</v>
      </c>
      <c r="S91" s="25">
        <v>2162.0500000000002</v>
      </c>
      <c r="T91" s="28">
        <v>2358.6</v>
      </c>
      <c r="U91" s="30" t="s">
        <v>265</v>
      </c>
      <c r="W91" s="22">
        <v>75</v>
      </c>
      <c r="X91" s="23">
        <v>79</v>
      </c>
      <c r="Y91" s="55">
        <v>167</v>
      </c>
      <c r="Z91" s="43">
        <v>18.809999999999999</v>
      </c>
      <c r="AA91" s="24" t="s">
        <v>99</v>
      </c>
      <c r="AB91" s="24" t="str">
        <f t="shared" si="51"/>
        <v>B-12-75-79</v>
      </c>
      <c r="AC91" s="25">
        <v>371.62</v>
      </c>
      <c r="AD91" s="25">
        <v>557.42999999999995</v>
      </c>
      <c r="AE91" s="25">
        <v>743.24</v>
      </c>
      <c r="AF91" s="25">
        <v>929.05</v>
      </c>
      <c r="AG91" s="25">
        <v>1114.8599999999999</v>
      </c>
      <c r="AH91" s="25">
        <v>1300.67</v>
      </c>
      <c r="AI91" s="25">
        <v>1419.68</v>
      </c>
      <c r="AJ91" s="25">
        <v>1597.14</v>
      </c>
      <c r="AK91" s="25">
        <v>1774.6</v>
      </c>
      <c r="AL91" s="25">
        <v>1952.06</v>
      </c>
      <c r="AM91" s="28">
        <v>2129.52</v>
      </c>
      <c r="AN91" s="30" t="s">
        <v>265</v>
      </c>
      <c r="AP91" s="22">
        <v>75</v>
      </c>
      <c r="AQ91" s="23">
        <v>79</v>
      </c>
      <c r="AR91" s="41">
        <v>153</v>
      </c>
      <c r="AS91" s="43">
        <v>17.2</v>
      </c>
      <c r="AT91" s="24" t="s">
        <v>99</v>
      </c>
      <c r="AU91" s="24" t="str">
        <f t="shared" si="52"/>
        <v>B-12-75-79</v>
      </c>
      <c r="AV91" s="25">
        <v>340.4</v>
      </c>
      <c r="AW91" s="25">
        <v>510.6</v>
      </c>
      <c r="AX91" s="25">
        <v>680.8</v>
      </c>
      <c r="AY91" s="25">
        <v>851</v>
      </c>
      <c r="AZ91" s="25">
        <v>1021.2</v>
      </c>
      <c r="BA91" s="25">
        <v>1191.4000000000001</v>
      </c>
      <c r="BB91" s="25">
        <v>1300.4000000000001</v>
      </c>
      <c r="BC91" s="25">
        <v>1462.95</v>
      </c>
      <c r="BD91" s="25">
        <v>1625.5</v>
      </c>
      <c r="BE91" s="25">
        <v>1788.05</v>
      </c>
      <c r="BF91" s="28">
        <v>1950.6</v>
      </c>
      <c r="BG91" s="30" t="s">
        <v>265</v>
      </c>
      <c r="BI91" s="22">
        <v>75</v>
      </c>
      <c r="BJ91" s="23">
        <v>79</v>
      </c>
      <c r="BK91" s="41">
        <v>140</v>
      </c>
      <c r="BL91" s="43">
        <v>15.84</v>
      </c>
      <c r="BM91" s="24" t="s">
        <v>99</v>
      </c>
      <c r="BN91" s="24" t="str">
        <f t="shared" si="53"/>
        <v>B-12-75-79</v>
      </c>
      <c r="BO91" s="25">
        <v>311.68</v>
      </c>
      <c r="BP91" s="25">
        <v>467.52</v>
      </c>
      <c r="BQ91" s="25">
        <v>623.36</v>
      </c>
      <c r="BR91" s="25">
        <v>779.2</v>
      </c>
      <c r="BS91" s="25">
        <v>935.04</v>
      </c>
      <c r="BT91" s="25">
        <v>1090.8800000000001</v>
      </c>
      <c r="BU91" s="25">
        <v>1190.72</v>
      </c>
      <c r="BV91" s="25">
        <v>1339.56</v>
      </c>
      <c r="BW91" s="25">
        <v>1488.4</v>
      </c>
      <c r="BX91" s="25">
        <v>1637.24</v>
      </c>
      <c r="BY91" s="28">
        <v>1786.08</v>
      </c>
      <c r="BZ91" s="30" t="s">
        <v>265</v>
      </c>
      <c r="CB91" s="22">
        <v>75</v>
      </c>
      <c r="CC91" s="23">
        <v>79</v>
      </c>
      <c r="CD91" s="41">
        <v>153</v>
      </c>
      <c r="CE91" s="43">
        <v>0</v>
      </c>
      <c r="CF91" s="24" t="s">
        <v>99</v>
      </c>
      <c r="CG91" s="24" t="str">
        <f t="shared" si="54"/>
        <v>B-12-75-79</v>
      </c>
      <c r="CH91" s="25">
        <v>306</v>
      </c>
      <c r="CI91" s="25">
        <v>459</v>
      </c>
      <c r="CJ91" s="25">
        <v>612</v>
      </c>
      <c r="CK91" s="25">
        <v>765</v>
      </c>
      <c r="CL91" s="25">
        <v>918</v>
      </c>
      <c r="CM91" s="25">
        <v>1071</v>
      </c>
      <c r="CN91" s="25">
        <v>1162.8</v>
      </c>
      <c r="CO91" s="25">
        <v>1308.1500000000001</v>
      </c>
      <c r="CP91" s="25">
        <v>1453.5</v>
      </c>
      <c r="CQ91" s="25">
        <v>1598.85</v>
      </c>
      <c r="CR91" s="28">
        <v>1744.2</v>
      </c>
      <c r="CS91" s="30" t="s">
        <v>265</v>
      </c>
      <c r="CT91" s="28">
        <v>1889.55</v>
      </c>
      <c r="CU91" s="28">
        <v>2034.9</v>
      </c>
      <c r="CV91" s="28">
        <v>2180.25</v>
      </c>
      <c r="CW91" s="28">
        <v>2325.6</v>
      </c>
      <c r="CX91" s="28">
        <v>2470.9499999999998</v>
      </c>
      <c r="CY91" s="28">
        <v>2616.3000000000002</v>
      </c>
      <c r="CZ91" s="28">
        <v>2761.65</v>
      </c>
      <c r="DA91" s="25">
        <v>2907</v>
      </c>
      <c r="DB91" s="25">
        <v>3052.35</v>
      </c>
      <c r="DC91" s="25">
        <v>3197.7</v>
      </c>
      <c r="DD91" s="25">
        <v>3343.05</v>
      </c>
      <c r="DE91" s="25">
        <v>3488.4</v>
      </c>
      <c r="DG91" s="22">
        <v>75</v>
      </c>
      <c r="DH91" s="23">
        <v>79</v>
      </c>
      <c r="DI91" s="55">
        <v>169.09</v>
      </c>
      <c r="DJ91" s="43">
        <v>19.05</v>
      </c>
      <c r="DK91" s="24" t="s">
        <v>99</v>
      </c>
      <c r="DL91" s="24" t="str">
        <f t="shared" si="55"/>
        <v>B-12-75-79</v>
      </c>
      <c r="DM91" s="25">
        <v>376.28</v>
      </c>
      <c r="DN91" s="25">
        <v>564.41999999999996</v>
      </c>
      <c r="DO91" s="25">
        <v>752.56</v>
      </c>
      <c r="DP91" s="25">
        <v>940.7</v>
      </c>
      <c r="DQ91" s="25">
        <v>1128.8399999999999</v>
      </c>
      <c r="DR91" s="25">
        <v>1316.98</v>
      </c>
      <c r="DS91" s="25">
        <v>1437.52</v>
      </c>
      <c r="DT91" s="25">
        <v>1617.21</v>
      </c>
      <c r="DU91" s="25">
        <v>1796.9</v>
      </c>
      <c r="DV91" s="25">
        <v>1976.59</v>
      </c>
      <c r="DW91" s="28">
        <v>2156.2800000000002</v>
      </c>
      <c r="DX91" s="30" t="s">
        <v>265</v>
      </c>
      <c r="DY91" s="49"/>
      <c r="DZ91" s="22">
        <v>75</v>
      </c>
      <c r="EA91" s="23">
        <v>79</v>
      </c>
      <c r="EB91" s="55">
        <v>169.09</v>
      </c>
      <c r="EC91" s="43">
        <v>19.05</v>
      </c>
      <c r="ED91" s="24" t="s">
        <v>99</v>
      </c>
      <c r="EE91" s="24" t="str">
        <f t="shared" si="56"/>
        <v>B-12-75-79</v>
      </c>
      <c r="EF91" s="25">
        <v>316.36</v>
      </c>
      <c r="EG91" s="25">
        <v>474.54</v>
      </c>
      <c r="EH91" s="25">
        <v>632.72</v>
      </c>
      <c r="EI91" s="25">
        <v>790.9</v>
      </c>
      <c r="EJ91" s="25">
        <v>949.08</v>
      </c>
      <c r="EK91" s="25">
        <v>1107.26</v>
      </c>
      <c r="EL91" s="25">
        <v>1208.6400000000001</v>
      </c>
      <c r="EM91" s="25">
        <v>1359.72</v>
      </c>
      <c r="EN91" s="25">
        <v>1510.8</v>
      </c>
      <c r="EO91" s="25">
        <v>1661.88</v>
      </c>
      <c r="EP91" s="28">
        <v>1812.96</v>
      </c>
      <c r="EQ91" s="30" t="s">
        <v>265</v>
      </c>
      <c r="ER91" s="49"/>
      <c r="ES91" s="22">
        <v>75</v>
      </c>
      <c r="ET91" s="23">
        <v>79</v>
      </c>
      <c r="EU91" s="41">
        <v>153</v>
      </c>
      <c r="EV91" s="43">
        <v>0</v>
      </c>
      <c r="EW91" s="24" t="s">
        <v>99</v>
      </c>
      <c r="EX91" s="24" t="str">
        <f t="shared" si="57"/>
        <v>B-12-75-79</v>
      </c>
      <c r="EY91" s="25">
        <v>370</v>
      </c>
      <c r="EZ91" s="25">
        <v>555</v>
      </c>
      <c r="FA91" s="25">
        <v>740</v>
      </c>
      <c r="FB91" s="25">
        <v>925</v>
      </c>
      <c r="FC91" s="25">
        <v>1110</v>
      </c>
      <c r="FD91" s="25">
        <v>1295</v>
      </c>
      <c r="FE91" s="25">
        <v>1406</v>
      </c>
      <c r="FF91" s="25">
        <v>1581.75</v>
      </c>
      <c r="FG91" s="25">
        <v>1757.5</v>
      </c>
      <c r="FH91" s="25">
        <v>1933.25</v>
      </c>
      <c r="FI91" s="28">
        <v>2109</v>
      </c>
      <c r="FJ91" s="30" t="s">
        <v>265</v>
      </c>
      <c r="FK91" s="28">
        <v>2284.75</v>
      </c>
      <c r="FL91" s="28">
        <v>2460.5</v>
      </c>
      <c r="FM91" s="28">
        <v>2636.25</v>
      </c>
      <c r="FN91" s="28">
        <v>2812</v>
      </c>
      <c r="FO91" s="28">
        <v>2987.75</v>
      </c>
      <c r="FP91" s="28">
        <v>3163.5</v>
      </c>
      <c r="FQ91" s="28">
        <v>3339.25</v>
      </c>
      <c r="FR91" s="25">
        <v>3515</v>
      </c>
      <c r="FS91" s="25">
        <v>3690.75</v>
      </c>
      <c r="FT91" s="25">
        <v>3866.5</v>
      </c>
      <c r="FU91" s="25">
        <v>4042.25</v>
      </c>
      <c r="FV91" s="25">
        <v>4218</v>
      </c>
      <c r="FW91" s="49"/>
      <c r="FX91" s="22">
        <v>75</v>
      </c>
      <c r="FY91" s="23">
        <v>79</v>
      </c>
      <c r="FZ91" s="55">
        <v>169.09</v>
      </c>
      <c r="GA91" s="43">
        <v>19.05</v>
      </c>
      <c r="GB91" s="24" t="s">
        <v>99</v>
      </c>
      <c r="GC91" s="24" t="str">
        <f t="shared" si="58"/>
        <v>B-12-75-79</v>
      </c>
      <c r="GD91" s="25">
        <v>417.58</v>
      </c>
      <c r="GE91" s="25">
        <v>626.37</v>
      </c>
      <c r="GF91" s="25">
        <v>835.16</v>
      </c>
      <c r="GG91" s="25">
        <v>1043.95</v>
      </c>
      <c r="GH91" s="25">
        <v>1252.74</v>
      </c>
      <c r="GI91" s="25">
        <v>1461.53</v>
      </c>
      <c r="GJ91" s="25">
        <v>1595.12</v>
      </c>
      <c r="GK91" s="25">
        <v>1794.51</v>
      </c>
      <c r="GL91" s="25">
        <v>1993.9</v>
      </c>
      <c r="GM91" s="25">
        <v>2193.29</v>
      </c>
      <c r="GN91" s="28">
        <v>2392.6799999999998</v>
      </c>
      <c r="GO91" s="30" t="s">
        <v>265</v>
      </c>
      <c r="GP91" s="49"/>
      <c r="GQ91" s="22">
        <v>75</v>
      </c>
      <c r="GR91" s="23">
        <v>79</v>
      </c>
      <c r="GS91" s="41">
        <v>153</v>
      </c>
      <c r="GT91" s="43">
        <v>0</v>
      </c>
      <c r="GU91" s="24" t="s">
        <v>99</v>
      </c>
      <c r="GV91" s="24" t="str">
        <f t="shared" si="59"/>
        <v>B-12-75-79</v>
      </c>
      <c r="GW91" s="119">
        <v>392.56</v>
      </c>
      <c r="GX91" s="119">
        <v>588.84</v>
      </c>
      <c r="GY91" s="119">
        <v>785.12</v>
      </c>
      <c r="GZ91" s="119">
        <v>981.4</v>
      </c>
      <c r="HA91" s="119">
        <v>1177.68</v>
      </c>
      <c r="HB91" s="119">
        <v>1373.96</v>
      </c>
      <c r="HC91" s="119">
        <v>1491.73</v>
      </c>
      <c r="HD91" s="119">
        <v>1678.19</v>
      </c>
      <c r="HE91" s="119">
        <v>1864.66</v>
      </c>
      <c r="HF91" s="119">
        <v>2051.13</v>
      </c>
      <c r="HG91" s="120">
        <v>2237.59</v>
      </c>
      <c r="HH91" s="30" t="s">
        <v>265</v>
      </c>
      <c r="HI91" s="120">
        <v>2424.06</v>
      </c>
      <c r="HJ91" s="120">
        <v>2610.52</v>
      </c>
      <c r="HK91" s="120">
        <v>2796.99</v>
      </c>
      <c r="HL91" s="120">
        <v>2983.46</v>
      </c>
      <c r="HM91" s="120">
        <v>3169.92</v>
      </c>
      <c r="HN91" s="120">
        <v>3356.39</v>
      </c>
      <c r="HO91" s="120">
        <v>3542.85</v>
      </c>
      <c r="HP91" s="119">
        <v>3729.32</v>
      </c>
      <c r="HQ91" s="119">
        <v>3915.79</v>
      </c>
      <c r="HR91" s="119">
        <v>4102.25</v>
      </c>
      <c r="HS91" s="119">
        <v>4288.72</v>
      </c>
      <c r="HT91" s="119">
        <v>4475.18</v>
      </c>
      <c r="HU91" s="49"/>
    </row>
    <row r="92" spans="4:229" ht="13.8" thickBot="1">
      <c r="D92" s="31">
        <v>80</v>
      </c>
      <c r="E92" s="32">
        <v>84</v>
      </c>
      <c r="F92" s="44">
        <v>199</v>
      </c>
      <c r="G92" s="45">
        <v>30.64</v>
      </c>
      <c r="H92" s="33" t="s">
        <v>100</v>
      </c>
      <c r="I92" s="24" t="str">
        <f t="shared" si="50"/>
        <v>B-12-80-84</v>
      </c>
      <c r="J92" s="34">
        <v>459.28</v>
      </c>
      <c r="K92" s="34">
        <v>688.92</v>
      </c>
      <c r="L92" s="34">
        <v>918.56</v>
      </c>
      <c r="M92" s="34">
        <v>1148.2</v>
      </c>
      <c r="N92" s="34">
        <v>1377.84</v>
      </c>
      <c r="O92" s="34">
        <v>1607.48</v>
      </c>
      <c r="P92" s="34">
        <v>1757.52</v>
      </c>
      <c r="Q92" s="34">
        <v>1977.21</v>
      </c>
      <c r="R92" s="34">
        <v>2196.9</v>
      </c>
      <c r="S92" s="34">
        <v>2416.59</v>
      </c>
      <c r="T92" s="35">
        <v>2636.28</v>
      </c>
      <c r="U92" s="36" t="s">
        <v>265</v>
      </c>
      <c r="W92" s="31">
        <v>80</v>
      </c>
      <c r="X92" s="32">
        <v>84</v>
      </c>
      <c r="Y92" s="57">
        <v>180</v>
      </c>
      <c r="Z92" s="45">
        <v>27.7</v>
      </c>
      <c r="AA92" s="33" t="s">
        <v>100</v>
      </c>
      <c r="AB92" s="24" t="str">
        <f t="shared" si="51"/>
        <v>B-12-80-84</v>
      </c>
      <c r="AC92" s="34">
        <v>415.4</v>
      </c>
      <c r="AD92" s="34">
        <v>623.1</v>
      </c>
      <c r="AE92" s="34">
        <v>830.8</v>
      </c>
      <c r="AF92" s="34">
        <v>1038.5</v>
      </c>
      <c r="AG92" s="34">
        <v>1246.2</v>
      </c>
      <c r="AH92" s="34">
        <v>1453.9</v>
      </c>
      <c r="AI92" s="34">
        <v>1589.6</v>
      </c>
      <c r="AJ92" s="34">
        <v>1788.3</v>
      </c>
      <c r="AK92" s="34">
        <v>1987</v>
      </c>
      <c r="AL92" s="34">
        <v>2185.6999999999998</v>
      </c>
      <c r="AM92" s="35">
        <v>2384.4</v>
      </c>
      <c r="AN92" s="36" t="s">
        <v>265</v>
      </c>
      <c r="AP92" s="31">
        <v>80</v>
      </c>
      <c r="AQ92" s="32">
        <v>84</v>
      </c>
      <c r="AR92" s="44">
        <v>165</v>
      </c>
      <c r="AS92" s="45">
        <v>25.34</v>
      </c>
      <c r="AT92" s="33" t="s">
        <v>100</v>
      </c>
      <c r="AU92" s="24" t="str">
        <f t="shared" si="52"/>
        <v>B-12-80-84</v>
      </c>
      <c r="AV92" s="34">
        <v>380.68</v>
      </c>
      <c r="AW92" s="34">
        <v>571.02</v>
      </c>
      <c r="AX92" s="34">
        <v>761.36</v>
      </c>
      <c r="AY92" s="34">
        <v>951.7</v>
      </c>
      <c r="AZ92" s="34">
        <v>1142.04</v>
      </c>
      <c r="BA92" s="34">
        <v>1332.38</v>
      </c>
      <c r="BB92" s="34">
        <v>1456.72</v>
      </c>
      <c r="BC92" s="34">
        <v>1638.81</v>
      </c>
      <c r="BD92" s="34">
        <v>1820.9</v>
      </c>
      <c r="BE92" s="34">
        <v>2002.99</v>
      </c>
      <c r="BF92" s="35">
        <v>2185.08</v>
      </c>
      <c r="BG92" s="36" t="s">
        <v>265</v>
      </c>
      <c r="BI92" s="31">
        <v>80</v>
      </c>
      <c r="BJ92" s="32">
        <v>84</v>
      </c>
      <c r="BK92" s="44">
        <v>152</v>
      </c>
      <c r="BL92" s="45">
        <v>23.32</v>
      </c>
      <c r="BM92" s="33" t="s">
        <v>100</v>
      </c>
      <c r="BN92" s="24" t="str">
        <f t="shared" si="53"/>
        <v>B-12-80-84</v>
      </c>
      <c r="BO92" s="34">
        <v>350.64</v>
      </c>
      <c r="BP92" s="34">
        <v>525.96</v>
      </c>
      <c r="BQ92" s="34">
        <v>701.28</v>
      </c>
      <c r="BR92" s="34">
        <v>876.6</v>
      </c>
      <c r="BS92" s="34">
        <v>1051.92</v>
      </c>
      <c r="BT92" s="34">
        <v>1227.24</v>
      </c>
      <c r="BU92" s="34">
        <v>1341.76</v>
      </c>
      <c r="BV92" s="34">
        <v>1509.48</v>
      </c>
      <c r="BW92" s="34">
        <v>1677.2</v>
      </c>
      <c r="BX92" s="34">
        <v>1844.92</v>
      </c>
      <c r="BY92" s="35">
        <v>2012.64</v>
      </c>
      <c r="BZ92" s="36" t="s">
        <v>265</v>
      </c>
      <c r="CB92" s="31">
        <v>80</v>
      </c>
      <c r="CC92" s="32">
        <v>84</v>
      </c>
      <c r="CD92" s="44">
        <v>165</v>
      </c>
      <c r="CE92" s="43">
        <v>0</v>
      </c>
      <c r="CF92" s="33" t="s">
        <v>100</v>
      </c>
      <c r="CG92" s="24" t="str">
        <f t="shared" si="54"/>
        <v>B-12-80-84</v>
      </c>
      <c r="CH92" s="34">
        <v>330</v>
      </c>
      <c r="CI92" s="34">
        <v>495</v>
      </c>
      <c r="CJ92" s="34">
        <v>660</v>
      </c>
      <c r="CK92" s="34">
        <v>825</v>
      </c>
      <c r="CL92" s="34">
        <v>990</v>
      </c>
      <c r="CM92" s="34">
        <v>1155</v>
      </c>
      <c r="CN92" s="34">
        <v>1254</v>
      </c>
      <c r="CO92" s="34">
        <v>1410.75</v>
      </c>
      <c r="CP92" s="34">
        <v>1567.5</v>
      </c>
      <c r="CQ92" s="34">
        <v>1724.25</v>
      </c>
      <c r="CR92" s="35">
        <v>1881</v>
      </c>
      <c r="CS92" s="36" t="s">
        <v>265</v>
      </c>
      <c r="CT92" s="35">
        <v>2037.75</v>
      </c>
      <c r="CU92" s="35">
        <v>2194.5</v>
      </c>
      <c r="CV92" s="35">
        <v>2351.25</v>
      </c>
      <c r="CW92" s="35">
        <v>2508</v>
      </c>
      <c r="CX92" s="35">
        <v>2664.75</v>
      </c>
      <c r="CY92" s="35">
        <v>2821.5</v>
      </c>
      <c r="CZ92" s="35">
        <v>2978.25</v>
      </c>
      <c r="DA92" s="34">
        <v>3135</v>
      </c>
      <c r="DB92" s="34">
        <v>3291.75</v>
      </c>
      <c r="DC92" s="34">
        <v>3448.5</v>
      </c>
      <c r="DD92" s="34">
        <v>3605.25</v>
      </c>
      <c r="DE92" s="34">
        <v>3762</v>
      </c>
      <c r="DG92" s="31">
        <v>80</v>
      </c>
      <c r="DH92" s="32">
        <v>84</v>
      </c>
      <c r="DI92" s="57">
        <v>182.25</v>
      </c>
      <c r="DJ92" s="45">
        <v>28.05</v>
      </c>
      <c r="DK92" s="33" t="s">
        <v>100</v>
      </c>
      <c r="DL92" s="24" t="str">
        <f t="shared" si="55"/>
        <v>B-12-80-84</v>
      </c>
      <c r="DM92" s="34">
        <v>420.6</v>
      </c>
      <c r="DN92" s="34">
        <v>630.9</v>
      </c>
      <c r="DO92" s="34">
        <v>841.2</v>
      </c>
      <c r="DP92" s="34">
        <v>1051.5</v>
      </c>
      <c r="DQ92" s="34">
        <v>1261.8</v>
      </c>
      <c r="DR92" s="34">
        <v>1472.1</v>
      </c>
      <c r="DS92" s="34">
        <v>1609.52</v>
      </c>
      <c r="DT92" s="34">
        <v>1810.71</v>
      </c>
      <c r="DU92" s="34">
        <v>2011.9</v>
      </c>
      <c r="DV92" s="34">
        <v>2213.09</v>
      </c>
      <c r="DW92" s="35">
        <v>2414.2800000000002</v>
      </c>
      <c r="DX92" s="36" t="s">
        <v>265</v>
      </c>
      <c r="DY92" s="49"/>
      <c r="DZ92" s="31">
        <v>80</v>
      </c>
      <c r="EA92" s="32">
        <v>84</v>
      </c>
      <c r="EB92" s="57">
        <v>182.25</v>
      </c>
      <c r="EC92" s="45">
        <v>28.05</v>
      </c>
      <c r="ED92" s="33" t="s">
        <v>100</v>
      </c>
      <c r="EE92" s="24" t="str">
        <f t="shared" si="56"/>
        <v>B-12-80-84</v>
      </c>
      <c r="EF92" s="34">
        <v>355.9</v>
      </c>
      <c r="EG92" s="34">
        <v>533.85</v>
      </c>
      <c r="EH92" s="34">
        <v>711.8</v>
      </c>
      <c r="EI92" s="34">
        <v>889.75</v>
      </c>
      <c r="EJ92" s="34">
        <v>1067.7</v>
      </c>
      <c r="EK92" s="34">
        <v>1245.6500000000001</v>
      </c>
      <c r="EL92" s="34">
        <v>1361.92</v>
      </c>
      <c r="EM92" s="34">
        <v>1532.16</v>
      </c>
      <c r="EN92" s="34">
        <v>1702.4</v>
      </c>
      <c r="EO92" s="34">
        <v>1872.64</v>
      </c>
      <c r="EP92" s="35">
        <v>2042.88</v>
      </c>
      <c r="EQ92" s="36" t="s">
        <v>265</v>
      </c>
      <c r="ER92" s="49"/>
      <c r="ES92" s="31">
        <v>80</v>
      </c>
      <c r="ET92" s="32">
        <v>84</v>
      </c>
      <c r="EU92" s="44">
        <v>165</v>
      </c>
      <c r="EV92" s="43">
        <v>0</v>
      </c>
      <c r="EW92" s="33" t="s">
        <v>100</v>
      </c>
      <c r="EX92" s="24" t="str">
        <f t="shared" si="57"/>
        <v>B-12-80-84</v>
      </c>
      <c r="EY92" s="34">
        <v>398</v>
      </c>
      <c r="EZ92" s="34">
        <v>597</v>
      </c>
      <c r="FA92" s="34">
        <v>796</v>
      </c>
      <c r="FB92" s="34">
        <v>995</v>
      </c>
      <c r="FC92" s="34">
        <v>1194</v>
      </c>
      <c r="FD92" s="34">
        <v>1393</v>
      </c>
      <c r="FE92" s="34">
        <v>1512.4</v>
      </c>
      <c r="FF92" s="34">
        <v>1701.45</v>
      </c>
      <c r="FG92" s="34">
        <v>1890.5</v>
      </c>
      <c r="FH92" s="34">
        <v>2079.5500000000002</v>
      </c>
      <c r="FI92" s="35">
        <v>2268.6</v>
      </c>
      <c r="FJ92" s="36" t="s">
        <v>265</v>
      </c>
      <c r="FK92" s="35">
        <v>2457.65</v>
      </c>
      <c r="FL92" s="35">
        <v>2646.7</v>
      </c>
      <c r="FM92" s="35">
        <v>2835.75</v>
      </c>
      <c r="FN92" s="35">
        <v>3024.8</v>
      </c>
      <c r="FO92" s="35">
        <v>3213.85</v>
      </c>
      <c r="FP92" s="35">
        <v>3402.9</v>
      </c>
      <c r="FQ92" s="35">
        <v>3591.95</v>
      </c>
      <c r="FR92" s="34">
        <v>3781</v>
      </c>
      <c r="FS92" s="34">
        <v>3970.05</v>
      </c>
      <c r="FT92" s="34">
        <v>4159.1000000000004</v>
      </c>
      <c r="FU92" s="34">
        <v>4348.1499999999996</v>
      </c>
      <c r="FV92" s="34">
        <v>4537.2</v>
      </c>
      <c r="FW92" s="49"/>
      <c r="FX92" s="31">
        <v>80</v>
      </c>
      <c r="FY92" s="32">
        <v>84</v>
      </c>
      <c r="FZ92" s="57">
        <v>182.25</v>
      </c>
      <c r="GA92" s="45">
        <v>28.05</v>
      </c>
      <c r="GB92" s="33" t="s">
        <v>100</v>
      </c>
      <c r="GC92" s="24" t="str">
        <f t="shared" si="58"/>
        <v>B-12-80-84</v>
      </c>
      <c r="GD92" s="34">
        <v>466.82</v>
      </c>
      <c r="GE92" s="34">
        <v>700.23</v>
      </c>
      <c r="GF92" s="34">
        <v>933.64</v>
      </c>
      <c r="GG92" s="34">
        <v>1167.05</v>
      </c>
      <c r="GH92" s="34">
        <v>1400.46</v>
      </c>
      <c r="GI92" s="34">
        <v>1633.87</v>
      </c>
      <c r="GJ92" s="34">
        <v>1786.16</v>
      </c>
      <c r="GK92" s="34">
        <v>2009.43</v>
      </c>
      <c r="GL92" s="34">
        <v>2232.6999999999998</v>
      </c>
      <c r="GM92" s="34">
        <v>2455.9699999999998</v>
      </c>
      <c r="GN92" s="35">
        <v>2679.24</v>
      </c>
      <c r="GO92" s="36" t="s">
        <v>265</v>
      </c>
      <c r="GP92" s="49"/>
      <c r="GQ92" s="31">
        <v>80</v>
      </c>
      <c r="GR92" s="32">
        <v>84</v>
      </c>
      <c r="GS92" s="44">
        <v>165</v>
      </c>
      <c r="GT92" s="43">
        <v>0</v>
      </c>
      <c r="GU92" s="33" t="s">
        <v>100</v>
      </c>
      <c r="GV92" s="24" t="str">
        <f t="shared" si="59"/>
        <v>B-12-80-84</v>
      </c>
      <c r="GW92" s="121">
        <v>403.76</v>
      </c>
      <c r="GX92" s="121">
        <v>605.64</v>
      </c>
      <c r="GY92" s="121">
        <v>807.52</v>
      </c>
      <c r="GZ92" s="121">
        <v>1009.4</v>
      </c>
      <c r="HA92" s="121">
        <v>1211.28</v>
      </c>
      <c r="HB92" s="121">
        <v>1413.16</v>
      </c>
      <c r="HC92" s="121">
        <v>1534.29</v>
      </c>
      <c r="HD92" s="121">
        <v>1726.07</v>
      </c>
      <c r="HE92" s="121">
        <v>1917.86</v>
      </c>
      <c r="HF92" s="121">
        <v>2109.65</v>
      </c>
      <c r="HG92" s="122">
        <v>2301.4299999999998</v>
      </c>
      <c r="HH92" s="36" t="s">
        <v>265</v>
      </c>
      <c r="HI92" s="122">
        <v>2493.2199999999998</v>
      </c>
      <c r="HJ92" s="122">
        <v>2685</v>
      </c>
      <c r="HK92" s="122">
        <v>2876.79</v>
      </c>
      <c r="HL92" s="122">
        <v>3068.58</v>
      </c>
      <c r="HM92" s="122">
        <v>3260.36</v>
      </c>
      <c r="HN92" s="122">
        <v>3452.15</v>
      </c>
      <c r="HO92" s="122">
        <v>3643.93</v>
      </c>
      <c r="HP92" s="121">
        <v>3835.72</v>
      </c>
      <c r="HQ92" s="121">
        <v>4027.51</v>
      </c>
      <c r="HR92" s="121">
        <v>4219.29</v>
      </c>
      <c r="HS92" s="121">
        <v>4411.08</v>
      </c>
      <c r="HT92" s="121">
        <v>4602.8599999999997</v>
      </c>
      <c r="HU92" s="49"/>
    </row>
    <row r="93" spans="4:229">
      <c r="D93" s="23"/>
      <c r="E93" s="23"/>
      <c r="F93" s="23"/>
      <c r="G93" s="23"/>
      <c r="H93" s="23"/>
      <c r="I93" s="23"/>
      <c r="J93" s="25"/>
      <c r="K93" s="25"/>
      <c r="L93" s="25"/>
      <c r="M93" s="25"/>
      <c r="N93" s="25"/>
      <c r="O93" s="25"/>
      <c r="P93" s="25"/>
      <c r="Q93" s="25"/>
      <c r="R93" s="25"/>
      <c r="S93" s="25"/>
      <c r="T93" s="25"/>
      <c r="U93" s="25"/>
      <c r="W93" s="23"/>
      <c r="X93" s="23"/>
      <c r="Y93" s="23"/>
      <c r="Z93" s="23"/>
      <c r="AA93" s="23"/>
      <c r="AB93" s="23"/>
      <c r="AC93" s="25"/>
      <c r="AD93" s="25"/>
      <c r="AE93" s="25"/>
      <c r="AF93" s="25"/>
      <c r="AG93" s="25"/>
      <c r="AH93" s="25"/>
      <c r="AI93" s="25"/>
      <c r="AJ93" s="25"/>
      <c r="AK93" s="25"/>
      <c r="AL93" s="25"/>
      <c r="AM93" s="25"/>
      <c r="AN93" s="25"/>
      <c r="AP93" s="23"/>
      <c r="AQ93" s="23"/>
      <c r="AR93" s="23"/>
      <c r="AS93" s="23"/>
      <c r="AT93" s="23"/>
      <c r="AU93" s="23"/>
      <c r="AV93" s="25"/>
      <c r="AW93" s="25"/>
      <c r="AX93" s="25"/>
      <c r="AY93" s="25"/>
      <c r="AZ93" s="25"/>
      <c r="BA93" s="25"/>
      <c r="BB93" s="25"/>
      <c r="BC93" s="25"/>
      <c r="BD93" s="25"/>
      <c r="BE93" s="25"/>
      <c r="BF93" s="25"/>
      <c r="BG93" s="25"/>
      <c r="BI93" s="23"/>
      <c r="BJ93" s="23"/>
      <c r="BK93" s="23"/>
      <c r="BL93" s="23"/>
      <c r="BM93" s="23"/>
      <c r="BN93" s="23"/>
      <c r="BO93" s="25"/>
      <c r="BP93" s="25"/>
      <c r="BQ93" s="25"/>
      <c r="BR93" s="25"/>
      <c r="BS93" s="25"/>
      <c r="BT93" s="25"/>
      <c r="BU93" s="25"/>
      <c r="BV93" s="25"/>
      <c r="BW93" s="25"/>
      <c r="BX93" s="25"/>
      <c r="BY93" s="25"/>
      <c r="BZ93" s="25"/>
      <c r="CB93" s="23"/>
      <c r="CC93" s="23"/>
      <c r="CD93" s="23"/>
      <c r="CE93" s="23"/>
      <c r="CF93" s="23"/>
      <c r="CG93" s="23"/>
      <c r="CH93" s="25"/>
      <c r="CI93" s="25"/>
      <c r="CJ93" s="25"/>
      <c r="CK93" s="25"/>
      <c r="CL93" s="25"/>
      <c r="CM93" s="25"/>
      <c r="CN93" s="25"/>
      <c r="CO93" s="25"/>
      <c r="CP93" s="25"/>
      <c r="CQ93" s="25"/>
      <c r="CR93" s="25"/>
      <c r="CS93" s="25"/>
      <c r="DG93" s="23"/>
      <c r="DH93" s="23"/>
      <c r="DI93" s="23"/>
      <c r="DJ93" s="23"/>
      <c r="DK93" s="23"/>
      <c r="DL93" s="23"/>
      <c r="DM93" s="25"/>
      <c r="DN93" s="25"/>
      <c r="DO93" s="25"/>
      <c r="DP93" s="25"/>
      <c r="DQ93" s="25"/>
      <c r="DR93" s="25"/>
      <c r="DS93" s="25"/>
      <c r="DT93" s="25"/>
      <c r="DU93" s="25"/>
      <c r="DV93" s="25"/>
      <c r="DW93" s="25"/>
      <c r="DX93" s="25"/>
      <c r="DY93" s="49"/>
      <c r="DZ93" s="23"/>
      <c r="EA93" s="23"/>
      <c r="EB93" s="23"/>
      <c r="EC93" s="23"/>
      <c r="ED93" s="23"/>
      <c r="EE93" s="23"/>
      <c r="EF93" s="25"/>
      <c r="EG93" s="25"/>
      <c r="EH93" s="25"/>
      <c r="EI93" s="25"/>
      <c r="EJ93" s="25"/>
      <c r="EK93" s="25"/>
      <c r="EL93" s="25"/>
      <c r="EM93" s="25"/>
      <c r="EN93" s="25"/>
      <c r="EO93" s="25"/>
      <c r="EP93" s="25"/>
      <c r="EQ93" s="25"/>
      <c r="ER93" s="49"/>
      <c r="ES93" s="23"/>
      <c r="ET93" s="23"/>
      <c r="EU93" s="23"/>
      <c r="EV93" s="23"/>
      <c r="EW93" s="23"/>
      <c r="EX93" s="23"/>
      <c r="EY93" s="25"/>
      <c r="EZ93" s="25"/>
      <c r="FA93" s="25"/>
      <c r="FB93" s="25"/>
      <c r="FC93" s="25"/>
      <c r="FD93" s="25"/>
      <c r="FE93" s="25"/>
      <c r="FF93" s="25"/>
      <c r="FG93" s="25"/>
      <c r="FH93" s="25"/>
      <c r="FI93" s="25"/>
      <c r="FJ93" s="25"/>
      <c r="FW93" s="49"/>
      <c r="FX93" s="23"/>
      <c r="FY93" s="23"/>
      <c r="FZ93" s="23"/>
      <c r="GA93" s="23"/>
      <c r="GB93" s="23"/>
      <c r="GC93" s="23"/>
      <c r="GD93" s="25"/>
      <c r="GE93" s="25"/>
      <c r="GF93" s="25"/>
      <c r="GG93" s="25"/>
      <c r="GH93" s="25"/>
      <c r="GI93" s="25"/>
      <c r="GJ93" s="25"/>
      <c r="GK93" s="25"/>
      <c r="GL93" s="25"/>
      <c r="GM93" s="25"/>
      <c r="GN93" s="25"/>
      <c r="GO93" s="25"/>
      <c r="GP93" s="49"/>
      <c r="GQ93" s="23"/>
      <c r="GR93" s="23"/>
      <c r="GS93" s="23"/>
      <c r="GT93" s="23"/>
      <c r="GU93" s="23"/>
      <c r="GV93" s="23"/>
      <c r="GW93" s="25"/>
      <c r="GX93" s="25"/>
      <c r="GY93" s="25"/>
      <c r="GZ93" s="25"/>
      <c r="HA93" s="25"/>
      <c r="HB93" s="25"/>
      <c r="HC93" s="25"/>
      <c r="HD93" s="25"/>
      <c r="HE93" s="25"/>
      <c r="HF93" s="25"/>
      <c r="HG93" s="25"/>
      <c r="HH93" s="25"/>
      <c r="HU93" s="49"/>
    </row>
    <row r="94" spans="4:229" ht="16.2" thickBot="1">
      <c r="D94" s="46"/>
      <c r="E94" s="46"/>
      <c r="F94" s="46"/>
      <c r="G94" s="46"/>
      <c r="H94" s="46"/>
      <c r="I94" s="46"/>
      <c r="J94" s="46"/>
      <c r="K94" s="46"/>
      <c r="L94" s="46"/>
      <c r="M94" s="46"/>
      <c r="N94" s="46"/>
      <c r="O94" s="46"/>
      <c r="P94" s="46"/>
      <c r="Q94" s="46"/>
      <c r="R94" s="46"/>
      <c r="S94" s="46"/>
      <c r="T94" s="46"/>
      <c r="U94" s="46"/>
      <c r="W94" s="46"/>
      <c r="X94" s="46"/>
      <c r="Y94" s="46"/>
      <c r="Z94" s="46"/>
      <c r="AA94" s="46"/>
      <c r="AB94" s="46"/>
      <c r="AC94" s="46"/>
      <c r="AD94" s="46"/>
      <c r="AE94" s="46"/>
      <c r="AF94" s="46"/>
      <c r="AG94" s="46"/>
      <c r="AH94" s="46"/>
      <c r="AI94" s="46"/>
      <c r="AJ94" s="46"/>
      <c r="AK94" s="46"/>
      <c r="AL94" s="46"/>
      <c r="AM94" s="46"/>
      <c r="AN94" s="46"/>
      <c r="AP94" s="46"/>
      <c r="AQ94" s="46"/>
      <c r="AR94" s="46"/>
      <c r="AS94" s="46"/>
      <c r="AT94" s="46"/>
      <c r="AU94" s="46"/>
      <c r="AV94" s="46"/>
      <c r="AW94" s="46"/>
      <c r="AX94" s="46"/>
      <c r="AY94" s="46"/>
      <c r="AZ94" s="46"/>
      <c r="BA94" s="46"/>
      <c r="BB94" s="46"/>
      <c r="BC94" s="46"/>
      <c r="BD94" s="46"/>
      <c r="BE94" s="46"/>
      <c r="BF94" s="46"/>
      <c r="BG94" s="46"/>
      <c r="BI94" s="46"/>
      <c r="BJ94" s="46"/>
      <c r="BK94" s="46"/>
      <c r="BL94" s="46"/>
      <c r="BM94" s="46"/>
      <c r="BN94" s="46"/>
      <c r="BO94" s="46"/>
      <c r="BP94" s="46"/>
      <c r="BQ94" s="46"/>
      <c r="BR94" s="46"/>
      <c r="BS94" s="46"/>
      <c r="BT94" s="46"/>
      <c r="BU94" s="46"/>
      <c r="BV94" s="46"/>
      <c r="BW94" s="46"/>
      <c r="BX94" s="46"/>
      <c r="BY94" s="46"/>
      <c r="BZ94" s="46"/>
      <c r="CB94" s="46"/>
      <c r="CC94" s="46"/>
      <c r="CD94" s="46"/>
      <c r="CE94" s="46"/>
      <c r="CF94" s="46"/>
      <c r="CG94" s="46"/>
      <c r="CH94" s="46"/>
      <c r="CI94" s="46"/>
      <c r="CJ94" s="46"/>
      <c r="CK94" s="46"/>
      <c r="CL94" s="46"/>
      <c r="CM94" s="46"/>
      <c r="CN94" s="46"/>
      <c r="CO94" s="46"/>
      <c r="CP94" s="46"/>
      <c r="CQ94" s="46"/>
      <c r="CR94" s="46"/>
      <c r="CS94" s="46"/>
      <c r="DG94" s="46"/>
      <c r="DH94" s="46"/>
      <c r="DI94" s="46"/>
      <c r="DJ94" s="46"/>
      <c r="DK94" s="46"/>
      <c r="DL94" s="46"/>
      <c r="DM94" s="46"/>
      <c r="DN94" s="46"/>
      <c r="DO94" s="46"/>
      <c r="DP94" s="46"/>
      <c r="DQ94" s="46"/>
      <c r="DR94" s="46"/>
      <c r="DS94" s="46"/>
      <c r="DT94" s="46"/>
      <c r="DU94" s="46"/>
      <c r="DV94" s="46"/>
      <c r="DW94" s="46"/>
      <c r="DX94" s="46"/>
      <c r="DY94" s="49"/>
      <c r="DZ94" s="46"/>
      <c r="EA94" s="46"/>
      <c r="EB94" s="46"/>
      <c r="EC94" s="46"/>
      <c r="ED94" s="46"/>
      <c r="EE94" s="46"/>
      <c r="EF94" s="46"/>
      <c r="EG94" s="46"/>
      <c r="EH94" s="46"/>
      <c r="EI94" s="46"/>
      <c r="EJ94" s="46"/>
      <c r="EK94" s="46"/>
      <c r="EL94" s="46"/>
      <c r="EM94" s="46"/>
      <c r="EN94" s="46"/>
      <c r="EO94" s="46"/>
      <c r="EP94" s="46"/>
      <c r="EQ94" s="46"/>
      <c r="ER94" s="49"/>
      <c r="ES94" s="46"/>
      <c r="ET94" s="46"/>
      <c r="EU94" s="46"/>
      <c r="EV94" s="46"/>
      <c r="EW94" s="46"/>
      <c r="EX94" s="46"/>
      <c r="EY94" s="46"/>
      <c r="EZ94" s="46"/>
      <c r="FA94" s="46"/>
      <c r="FB94" s="46"/>
      <c r="FC94" s="46"/>
      <c r="FD94" s="46"/>
      <c r="FE94" s="46"/>
      <c r="FF94" s="46"/>
      <c r="FG94" s="46"/>
      <c r="FH94" s="46"/>
      <c r="FI94" s="46"/>
      <c r="FJ94" s="46"/>
      <c r="FW94" s="49"/>
      <c r="FX94" s="46"/>
      <c r="FY94" s="46"/>
      <c r="FZ94" s="46"/>
      <c r="GA94" s="46"/>
      <c r="GB94" s="46"/>
      <c r="GC94" s="46"/>
      <c r="GD94" s="46"/>
      <c r="GE94" s="46"/>
      <c r="GF94" s="46"/>
      <c r="GG94" s="46"/>
      <c r="GH94" s="46"/>
      <c r="GI94" s="46"/>
      <c r="GJ94" s="46"/>
      <c r="GK94" s="46"/>
      <c r="GL94" s="46"/>
      <c r="GM94" s="46"/>
      <c r="GN94" s="46"/>
      <c r="GO94" s="46"/>
      <c r="GP94" s="49"/>
      <c r="GQ94" s="46"/>
      <c r="GR94" s="46"/>
      <c r="GS94" s="46"/>
      <c r="GT94" s="46"/>
      <c r="GU94" s="46"/>
      <c r="GV94" s="46"/>
      <c r="GW94" s="46"/>
      <c r="GX94" s="46"/>
      <c r="GY94" s="46"/>
      <c r="GZ94" s="46"/>
      <c r="HA94" s="46"/>
      <c r="HB94" s="46"/>
      <c r="HC94" s="46"/>
      <c r="HD94" s="46"/>
      <c r="HE94" s="46"/>
      <c r="HF94" s="46"/>
      <c r="HG94" s="46"/>
      <c r="HH94" s="46"/>
      <c r="HU94" s="49"/>
    </row>
    <row r="95" spans="4:229">
      <c r="D95" s="9"/>
      <c r="E95" s="10"/>
      <c r="F95" s="10"/>
      <c r="G95" s="10"/>
      <c r="H95" s="10"/>
      <c r="I95" s="10"/>
      <c r="J95" s="11">
        <v>500</v>
      </c>
      <c r="K95" s="12">
        <v>750</v>
      </c>
      <c r="L95" s="11">
        <v>1000</v>
      </c>
      <c r="M95" s="11">
        <v>1250</v>
      </c>
      <c r="N95" s="11">
        <v>1500</v>
      </c>
      <c r="O95" s="11">
        <v>1750</v>
      </c>
      <c r="P95" s="11">
        <v>2000</v>
      </c>
      <c r="Q95" s="11">
        <v>2250</v>
      </c>
      <c r="R95" s="11">
        <v>2500</v>
      </c>
      <c r="S95" s="11">
        <v>2750</v>
      </c>
      <c r="T95" s="14">
        <v>3000</v>
      </c>
      <c r="U95" s="15" t="s">
        <v>74</v>
      </c>
      <c r="W95" s="9"/>
      <c r="X95" s="10"/>
      <c r="Y95" s="10"/>
      <c r="Z95" s="10"/>
      <c r="AA95" s="10"/>
      <c r="AB95" s="10"/>
      <c r="AC95" s="11">
        <v>500</v>
      </c>
      <c r="AD95" s="12">
        <v>750</v>
      </c>
      <c r="AE95" s="11">
        <v>1000</v>
      </c>
      <c r="AF95" s="11">
        <v>1250</v>
      </c>
      <c r="AG95" s="11">
        <v>1500</v>
      </c>
      <c r="AH95" s="11">
        <v>1750</v>
      </c>
      <c r="AI95" s="11">
        <v>2000</v>
      </c>
      <c r="AJ95" s="11">
        <v>2250</v>
      </c>
      <c r="AK95" s="11">
        <v>2500</v>
      </c>
      <c r="AL95" s="11">
        <v>2750</v>
      </c>
      <c r="AM95" s="14">
        <v>3000</v>
      </c>
      <c r="AN95" s="15" t="s">
        <v>74</v>
      </c>
      <c r="AP95" s="9"/>
      <c r="AQ95" s="10"/>
      <c r="AR95" s="10"/>
      <c r="AS95" s="10"/>
      <c r="AT95" s="10"/>
      <c r="AU95" s="10"/>
      <c r="AV95" s="11">
        <v>500</v>
      </c>
      <c r="AW95" s="12">
        <v>750</v>
      </c>
      <c r="AX95" s="11">
        <v>1000</v>
      </c>
      <c r="AY95" s="11">
        <v>1250</v>
      </c>
      <c r="AZ95" s="11">
        <v>1500</v>
      </c>
      <c r="BA95" s="11">
        <v>1750</v>
      </c>
      <c r="BB95" s="11">
        <v>2000</v>
      </c>
      <c r="BC95" s="11">
        <v>2250</v>
      </c>
      <c r="BD95" s="11">
        <v>2500</v>
      </c>
      <c r="BE95" s="11">
        <v>2750</v>
      </c>
      <c r="BF95" s="14">
        <v>3000</v>
      </c>
      <c r="BG95" s="15" t="s">
        <v>74</v>
      </c>
      <c r="BI95" s="9"/>
      <c r="BJ95" s="10"/>
      <c r="BK95" s="10"/>
      <c r="BL95" s="10"/>
      <c r="BM95" s="10"/>
      <c r="BN95" s="10"/>
      <c r="BO95" s="11">
        <v>500</v>
      </c>
      <c r="BP95" s="12">
        <v>750</v>
      </c>
      <c r="BQ95" s="11">
        <v>1000</v>
      </c>
      <c r="BR95" s="11">
        <v>1250</v>
      </c>
      <c r="BS95" s="11">
        <v>1500</v>
      </c>
      <c r="BT95" s="11">
        <v>1750</v>
      </c>
      <c r="BU95" s="11">
        <v>2000</v>
      </c>
      <c r="BV95" s="11">
        <v>2250</v>
      </c>
      <c r="BW95" s="11">
        <v>2500</v>
      </c>
      <c r="BX95" s="11">
        <v>2750</v>
      </c>
      <c r="BY95" s="14">
        <v>3000</v>
      </c>
      <c r="BZ95" s="15" t="s">
        <v>74</v>
      </c>
      <c r="CB95" s="9"/>
      <c r="CC95" s="10"/>
      <c r="CD95" s="10"/>
      <c r="CE95" s="10"/>
      <c r="CF95" s="10"/>
      <c r="CG95" s="10"/>
      <c r="CH95" s="11">
        <v>500</v>
      </c>
      <c r="CI95" s="12">
        <v>750</v>
      </c>
      <c r="CJ95" s="11">
        <v>1000</v>
      </c>
      <c r="CK95" s="11">
        <v>1250</v>
      </c>
      <c r="CL95" s="11">
        <v>1500</v>
      </c>
      <c r="CM95" s="11">
        <v>1750</v>
      </c>
      <c r="CN95" s="11">
        <v>2000</v>
      </c>
      <c r="CO95" s="11">
        <v>2250</v>
      </c>
      <c r="CP95" s="11">
        <v>2500</v>
      </c>
      <c r="CQ95" s="11">
        <v>2750</v>
      </c>
      <c r="CR95" s="14">
        <v>3000</v>
      </c>
      <c r="CS95" s="15" t="s">
        <v>74</v>
      </c>
      <c r="CT95" s="11">
        <v>3250</v>
      </c>
      <c r="CU95" s="12">
        <v>3500</v>
      </c>
      <c r="CV95" s="11">
        <v>3750</v>
      </c>
      <c r="CW95" s="11">
        <v>4000</v>
      </c>
      <c r="CX95" s="11">
        <v>4250</v>
      </c>
      <c r="CY95" s="11">
        <v>4500</v>
      </c>
      <c r="CZ95" s="11">
        <v>4750</v>
      </c>
      <c r="DA95" s="11">
        <v>5000</v>
      </c>
      <c r="DB95" s="11">
        <v>5250</v>
      </c>
      <c r="DC95" s="11">
        <v>5500</v>
      </c>
      <c r="DD95" s="11">
        <v>5750</v>
      </c>
      <c r="DE95" s="14">
        <v>6000</v>
      </c>
      <c r="DG95" s="9"/>
      <c r="DH95" s="10"/>
      <c r="DI95" s="10"/>
      <c r="DJ95" s="10"/>
      <c r="DK95" s="10"/>
      <c r="DL95" s="10"/>
      <c r="DM95" s="11">
        <v>500</v>
      </c>
      <c r="DN95" s="12">
        <v>750</v>
      </c>
      <c r="DO95" s="11">
        <v>1000</v>
      </c>
      <c r="DP95" s="11">
        <v>1250</v>
      </c>
      <c r="DQ95" s="11">
        <v>1500</v>
      </c>
      <c r="DR95" s="11">
        <v>1750</v>
      </c>
      <c r="DS95" s="11">
        <v>2000</v>
      </c>
      <c r="DT95" s="11">
        <v>2250</v>
      </c>
      <c r="DU95" s="11">
        <v>2500</v>
      </c>
      <c r="DV95" s="11">
        <v>2750</v>
      </c>
      <c r="DW95" s="14">
        <v>3000</v>
      </c>
      <c r="DX95" s="15" t="s">
        <v>74</v>
      </c>
      <c r="DY95" s="49"/>
      <c r="DZ95" s="9"/>
      <c r="EA95" s="10"/>
      <c r="EB95" s="10"/>
      <c r="EC95" s="10"/>
      <c r="ED95" s="10"/>
      <c r="EE95" s="10"/>
      <c r="EF95" s="11">
        <v>500</v>
      </c>
      <c r="EG95" s="12">
        <v>750</v>
      </c>
      <c r="EH95" s="11">
        <v>1000</v>
      </c>
      <c r="EI95" s="11">
        <v>1250</v>
      </c>
      <c r="EJ95" s="11">
        <v>1500</v>
      </c>
      <c r="EK95" s="11">
        <v>1750</v>
      </c>
      <c r="EL95" s="11">
        <v>2000</v>
      </c>
      <c r="EM95" s="11">
        <v>2250</v>
      </c>
      <c r="EN95" s="11">
        <v>2500</v>
      </c>
      <c r="EO95" s="11">
        <v>2750</v>
      </c>
      <c r="EP95" s="14">
        <v>3000</v>
      </c>
      <c r="EQ95" s="15" t="s">
        <v>74</v>
      </c>
      <c r="ER95" s="49"/>
      <c r="ES95" s="9"/>
      <c r="ET95" s="10"/>
      <c r="EU95" s="10"/>
      <c r="EV95" s="10"/>
      <c r="EW95" s="10"/>
      <c r="EX95" s="10"/>
      <c r="EY95" s="11">
        <v>500</v>
      </c>
      <c r="EZ95" s="12">
        <v>750</v>
      </c>
      <c r="FA95" s="11">
        <v>1000</v>
      </c>
      <c r="FB95" s="11">
        <v>1250</v>
      </c>
      <c r="FC95" s="11">
        <v>1500</v>
      </c>
      <c r="FD95" s="11">
        <v>1750</v>
      </c>
      <c r="FE95" s="11">
        <v>2000</v>
      </c>
      <c r="FF95" s="11">
        <v>2250</v>
      </c>
      <c r="FG95" s="11">
        <v>2500</v>
      </c>
      <c r="FH95" s="11">
        <v>2750</v>
      </c>
      <c r="FI95" s="14">
        <v>3000</v>
      </c>
      <c r="FJ95" s="15" t="s">
        <v>74</v>
      </c>
      <c r="FK95" s="11">
        <v>3250</v>
      </c>
      <c r="FL95" s="12">
        <v>3500</v>
      </c>
      <c r="FM95" s="11">
        <v>3750</v>
      </c>
      <c r="FN95" s="11">
        <v>4000</v>
      </c>
      <c r="FO95" s="11">
        <v>4250</v>
      </c>
      <c r="FP95" s="11">
        <v>4500</v>
      </c>
      <c r="FQ95" s="11">
        <v>4750</v>
      </c>
      <c r="FR95" s="11">
        <v>5000</v>
      </c>
      <c r="FS95" s="11">
        <v>5250</v>
      </c>
      <c r="FT95" s="11">
        <v>5500</v>
      </c>
      <c r="FU95" s="11">
        <v>5750</v>
      </c>
      <c r="FV95" s="14">
        <v>6000</v>
      </c>
      <c r="FW95" s="49"/>
      <c r="FX95" s="9"/>
      <c r="FY95" s="10"/>
      <c r="FZ95" s="10"/>
      <c r="GA95" s="10"/>
      <c r="GB95" s="10"/>
      <c r="GC95" s="10"/>
      <c r="GD95" s="11">
        <v>500</v>
      </c>
      <c r="GE95" s="12">
        <v>750</v>
      </c>
      <c r="GF95" s="11">
        <v>1000</v>
      </c>
      <c r="GG95" s="11">
        <v>1250</v>
      </c>
      <c r="GH95" s="11">
        <v>1500</v>
      </c>
      <c r="GI95" s="11">
        <v>1750</v>
      </c>
      <c r="GJ95" s="11">
        <v>2000</v>
      </c>
      <c r="GK95" s="11">
        <v>2250</v>
      </c>
      <c r="GL95" s="11">
        <v>2500</v>
      </c>
      <c r="GM95" s="11">
        <v>2750</v>
      </c>
      <c r="GN95" s="14">
        <v>3000</v>
      </c>
      <c r="GO95" s="15" t="s">
        <v>74</v>
      </c>
      <c r="GP95" s="49"/>
      <c r="GQ95" s="9"/>
      <c r="GR95" s="10"/>
      <c r="GS95" s="10"/>
      <c r="GT95" s="10"/>
      <c r="GU95" s="10"/>
      <c r="GV95" s="10"/>
      <c r="GW95" s="11">
        <v>500</v>
      </c>
      <c r="GX95" s="12">
        <v>750</v>
      </c>
      <c r="GY95" s="11">
        <v>1000</v>
      </c>
      <c r="GZ95" s="11">
        <v>1250</v>
      </c>
      <c r="HA95" s="11">
        <v>1500</v>
      </c>
      <c r="HB95" s="11">
        <v>1750</v>
      </c>
      <c r="HC95" s="11">
        <v>2000</v>
      </c>
      <c r="HD95" s="11">
        <v>2250</v>
      </c>
      <c r="HE95" s="11">
        <v>2500</v>
      </c>
      <c r="HF95" s="11">
        <v>2750</v>
      </c>
      <c r="HG95" s="14">
        <v>3000</v>
      </c>
      <c r="HH95" s="15" t="s">
        <v>74</v>
      </c>
      <c r="HI95" s="11">
        <v>3250</v>
      </c>
      <c r="HJ95" s="12">
        <v>3500</v>
      </c>
      <c r="HK95" s="11">
        <v>3750</v>
      </c>
      <c r="HL95" s="11">
        <v>4000</v>
      </c>
      <c r="HM95" s="11">
        <v>4250</v>
      </c>
      <c r="HN95" s="11">
        <v>4500</v>
      </c>
      <c r="HO95" s="11">
        <v>4750</v>
      </c>
      <c r="HP95" s="11">
        <v>5000</v>
      </c>
      <c r="HQ95" s="11">
        <v>5250</v>
      </c>
      <c r="HR95" s="11">
        <v>5500</v>
      </c>
      <c r="HS95" s="11">
        <v>5750</v>
      </c>
      <c r="HT95" s="14">
        <v>6000</v>
      </c>
      <c r="HU95" s="49"/>
    </row>
    <row r="96" spans="4:229">
      <c r="D96" s="16"/>
      <c r="E96" s="17"/>
      <c r="F96" s="17"/>
      <c r="G96" s="17"/>
      <c r="H96" s="17"/>
      <c r="I96" s="70" t="s">
        <v>149</v>
      </c>
      <c r="J96" s="18">
        <v>2</v>
      </c>
      <c r="K96" s="19">
        <v>3</v>
      </c>
      <c r="L96" s="18">
        <v>4</v>
      </c>
      <c r="M96" s="18">
        <v>5</v>
      </c>
      <c r="N96" s="18">
        <v>6</v>
      </c>
      <c r="O96" s="18">
        <v>7</v>
      </c>
      <c r="P96" s="18">
        <v>8</v>
      </c>
      <c r="Q96" s="18">
        <v>9</v>
      </c>
      <c r="R96" s="18">
        <v>10</v>
      </c>
      <c r="S96" s="18">
        <v>11</v>
      </c>
      <c r="T96" s="20">
        <v>12</v>
      </c>
      <c r="U96" s="21"/>
      <c r="W96" s="16"/>
      <c r="X96" s="17"/>
      <c r="Y96" s="17"/>
      <c r="Z96" s="17"/>
      <c r="AA96" s="17"/>
      <c r="AB96" s="70" t="s">
        <v>149</v>
      </c>
      <c r="AC96" s="18">
        <v>2</v>
      </c>
      <c r="AD96" s="19">
        <v>3</v>
      </c>
      <c r="AE96" s="18">
        <v>4</v>
      </c>
      <c r="AF96" s="18">
        <v>5</v>
      </c>
      <c r="AG96" s="18">
        <v>6</v>
      </c>
      <c r="AH96" s="18">
        <v>7</v>
      </c>
      <c r="AI96" s="18">
        <v>8</v>
      </c>
      <c r="AJ96" s="18">
        <v>9</v>
      </c>
      <c r="AK96" s="18">
        <v>10</v>
      </c>
      <c r="AL96" s="18">
        <v>11</v>
      </c>
      <c r="AM96" s="20">
        <v>12</v>
      </c>
      <c r="AN96" s="21"/>
      <c r="AP96" s="16"/>
      <c r="AQ96" s="17"/>
      <c r="AR96" s="17"/>
      <c r="AS96" s="17"/>
      <c r="AT96" s="17"/>
      <c r="AU96" s="70" t="s">
        <v>149</v>
      </c>
      <c r="AV96" s="18">
        <v>2</v>
      </c>
      <c r="AW96" s="19">
        <v>3</v>
      </c>
      <c r="AX96" s="18">
        <v>4</v>
      </c>
      <c r="AY96" s="18">
        <v>5</v>
      </c>
      <c r="AZ96" s="18">
        <v>6</v>
      </c>
      <c r="BA96" s="18">
        <v>7</v>
      </c>
      <c r="BB96" s="18">
        <v>8</v>
      </c>
      <c r="BC96" s="18">
        <v>9</v>
      </c>
      <c r="BD96" s="18">
        <v>10</v>
      </c>
      <c r="BE96" s="18">
        <v>11</v>
      </c>
      <c r="BF96" s="20">
        <v>12</v>
      </c>
      <c r="BG96" s="21"/>
      <c r="BI96" s="16"/>
      <c r="BJ96" s="17"/>
      <c r="BK96" s="17"/>
      <c r="BL96" s="17"/>
      <c r="BM96" s="17"/>
      <c r="BN96" s="70" t="s">
        <v>149</v>
      </c>
      <c r="BO96" s="18">
        <v>2</v>
      </c>
      <c r="BP96" s="19">
        <v>3</v>
      </c>
      <c r="BQ96" s="18">
        <v>4</v>
      </c>
      <c r="BR96" s="18">
        <v>5</v>
      </c>
      <c r="BS96" s="18">
        <v>6</v>
      </c>
      <c r="BT96" s="18">
        <v>7</v>
      </c>
      <c r="BU96" s="18">
        <v>8</v>
      </c>
      <c r="BV96" s="18">
        <v>9</v>
      </c>
      <c r="BW96" s="18">
        <v>10</v>
      </c>
      <c r="BX96" s="18">
        <v>11</v>
      </c>
      <c r="BY96" s="20">
        <v>12</v>
      </c>
      <c r="BZ96" s="21"/>
      <c r="CB96" s="16"/>
      <c r="CC96" s="17"/>
      <c r="CD96" s="17"/>
      <c r="CE96" s="17"/>
      <c r="CF96" s="17"/>
      <c r="CG96" s="70" t="s">
        <v>149</v>
      </c>
      <c r="CH96" s="18">
        <v>2</v>
      </c>
      <c r="CI96" s="19">
        <v>3</v>
      </c>
      <c r="CJ96" s="18">
        <v>4</v>
      </c>
      <c r="CK96" s="18">
        <v>5</v>
      </c>
      <c r="CL96" s="18">
        <v>6</v>
      </c>
      <c r="CM96" s="18">
        <v>7</v>
      </c>
      <c r="CN96" s="18">
        <v>8</v>
      </c>
      <c r="CO96" s="18">
        <v>9</v>
      </c>
      <c r="CP96" s="18">
        <v>10</v>
      </c>
      <c r="CQ96" s="18">
        <v>11</v>
      </c>
      <c r="CR96" s="20">
        <v>12</v>
      </c>
      <c r="CS96" s="21"/>
      <c r="CT96" s="18">
        <v>13</v>
      </c>
      <c r="CU96" s="19">
        <v>14</v>
      </c>
      <c r="CV96" s="18">
        <v>15</v>
      </c>
      <c r="CW96" s="18">
        <v>16</v>
      </c>
      <c r="CX96" s="18">
        <v>17</v>
      </c>
      <c r="CY96" s="18">
        <v>18</v>
      </c>
      <c r="CZ96" s="18">
        <v>19</v>
      </c>
      <c r="DA96" s="18">
        <v>20</v>
      </c>
      <c r="DB96" s="18">
        <v>21</v>
      </c>
      <c r="DC96" s="18">
        <v>22</v>
      </c>
      <c r="DD96" s="18">
        <v>23</v>
      </c>
      <c r="DE96" s="20">
        <v>24</v>
      </c>
      <c r="DG96" s="16"/>
      <c r="DH96" s="17"/>
      <c r="DI96" s="17"/>
      <c r="DJ96" s="17"/>
      <c r="DK96" s="17"/>
      <c r="DL96" s="70" t="s">
        <v>149</v>
      </c>
      <c r="DM96" s="18">
        <v>2</v>
      </c>
      <c r="DN96" s="19">
        <v>3</v>
      </c>
      <c r="DO96" s="18">
        <v>4</v>
      </c>
      <c r="DP96" s="18">
        <v>5</v>
      </c>
      <c r="DQ96" s="18">
        <v>6</v>
      </c>
      <c r="DR96" s="18">
        <v>7</v>
      </c>
      <c r="DS96" s="18">
        <v>8</v>
      </c>
      <c r="DT96" s="18">
        <v>9</v>
      </c>
      <c r="DU96" s="18">
        <v>10</v>
      </c>
      <c r="DV96" s="18">
        <v>11</v>
      </c>
      <c r="DW96" s="20">
        <v>12</v>
      </c>
      <c r="DX96" s="21"/>
      <c r="DY96" s="49"/>
      <c r="DZ96" s="16"/>
      <c r="EA96" s="17"/>
      <c r="EB96" s="17"/>
      <c r="EC96" s="17"/>
      <c r="ED96" s="17"/>
      <c r="EE96" s="70" t="s">
        <v>149</v>
      </c>
      <c r="EF96" s="18">
        <v>2</v>
      </c>
      <c r="EG96" s="19">
        <v>3</v>
      </c>
      <c r="EH96" s="18">
        <v>4</v>
      </c>
      <c r="EI96" s="18">
        <v>5</v>
      </c>
      <c r="EJ96" s="18">
        <v>6</v>
      </c>
      <c r="EK96" s="18">
        <v>7</v>
      </c>
      <c r="EL96" s="18">
        <v>8</v>
      </c>
      <c r="EM96" s="18">
        <v>9</v>
      </c>
      <c r="EN96" s="18">
        <v>10</v>
      </c>
      <c r="EO96" s="18">
        <v>11</v>
      </c>
      <c r="EP96" s="20">
        <v>12</v>
      </c>
      <c r="EQ96" s="21"/>
      <c r="ER96" s="49"/>
      <c r="ES96" s="16"/>
      <c r="ET96" s="17"/>
      <c r="EU96" s="17"/>
      <c r="EV96" s="17"/>
      <c r="EW96" s="17"/>
      <c r="EX96" s="70" t="s">
        <v>149</v>
      </c>
      <c r="EY96" s="18">
        <v>2</v>
      </c>
      <c r="EZ96" s="19">
        <v>3</v>
      </c>
      <c r="FA96" s="18">
        <v>4</v>
      </c>
      <c r="FB96" s="18">
        <v>5</v>
      </c>
      <c r="FC96" s="18">
        <v>6</v>
      </c>
      <c r="FD96" s="18">
        <v>7</v>
      </c>
      <c r="FE96" s="18">
        <v>8</v>
      </c>
      <c r="FF96" s="18">
        <v>9</v>
      </c>
      <c r="FG96" s="18">
        <v>10</v>
      </c>
      <c r="FH96" s="18">
        <v>11</v>
      </c>
      <c r="FI96" s="20">
        <v>12</v>
      </c>
      <c r="FJ96" s="21"/>
      <c r="FK96" s="18">
        <v>13</v>
      </c>
      <c r="FL96" s="19">
        <v>14</v>
      </c>
      <c r="FM96" s="18">
        <v>15</v>
      </c>
      <c r="FN96" s="18">
        <v>16</v>
      </c>
      <c r="FO96" s="18">
        <v>17</v>
      </c>
      <c r="FP96" s="18">
        <v>18</v>
      </c>
      <c r="FQ96" s="18">
        <v>19</v>
      </c>
      <c r="FR96" s="18">
        <v>20</v>
      </c>
      <c r="FS96" s="18">
        <v>21</v>
      </c>
      <c r="FT96" s="18">
        <v>22</v>
      </c>
      <c r="FU96" s="18">
        <v>23</v>
      </c>
      <c r="FV96" s="20">
        <v>24</v>
      </c>
      <c r="FW96" s="49"/>
      <c r="FX96" s="16"/>
      <c r="FY96" s="17"/>
      <c r="FZ96" s="17"/>
      <c r="GA96" s="17"/>
      <c r="GB96" s="17"/>
      <c r="GC96" s="70" t="s">
        <v>149</v>
      </c>
      <c r="GD96" s="18">
        <v>2</v>
      </c>
      <c r="GE96" s="19">
        <v>3</v>
      </c>
      <c r="GF96" s="18">
        <v>4</v>
      </c>
      <c r="GG96" s="18">
        <v>5</v>
      </c>
      <c r="GH96" s="18">
        <v>6</v>
      </c>
      <c r="GI96" s="18">
        <v>7</v>
      </c>
      <c r="GJ96" s="18">
        <v>8</v>
      </c>
      <c r="GK96" s="18">
        <v>9</v>
      </c>
      <c r="GL96" s="18">
        <v>10</v>
      </c>
      <c r="GM96" s="18">
        <v>11</v>
      </c>
      <c r="GN96" s="20">
        <v>12</v>
      </c>
      <c r="GO96" s="21"/>
      <c r="GP96" s="49"/>
      <c r="GQ96" s="16"/>
      <c r="GR96" s="17"/>
      <c r="GS96" s="17"/>
      <c r="GT96" s="17"/>
      <c r="GU96" s="17"/>
      <c r="GV96" s="70" t="s">
        <v>149</v>
      </c>
      <c r="GW96" s="18">
        <v>2</v>
      </c>
      <c r="GX96" s="19">
        <v>3</v>
      </c>
      <c r="GY96" s="18">
        <v>4</v>
      </c>
      <c r="GZ96" s="18">
        <v>5</v>
      </c>
      <c r="HA96" s="18">
        <v>6</v>
      </c>
      <c r="HB96" s="18">
        <v>7</v>
      </c>
      <c r="HC96" s="18">
        <v>8</v>
      </c>
      <c r="HD96" s="18">
        <v>9</v>
      </c>
      <c r="HE96" s="18">
        <v>10</v>
      </c>
      <c r="HF96" s="18">
        <v>11</v>
      </c>
      <c r="HG96" s="20">
        <v>12</v>
      </c>
      <c r="HH96" s="21"/>
      <c r="HI96" s="18">
        <v>13</v>
      </c>
      <c r="HJ96" s="19">
        <v>14</v>
      </c>
      <c r="HK96" s="18">
        <v>15</v>
      </c>
      <c r="HL96" s="18">
        <v>16</v>
      </c>
      <c r="HM96" s="18">
        <v>17</v>
      </c>
      <c r="HN96" s="18">
        <v>18</v>
      </c>
      <c r="HO96" s="18">
        <v>19</v>
      </c>
      <c r="HP96" s="18">
        <v>20</v>
      </c>
      <c r="HQ96" s="18">
        <v>21</v>
      </c>
      <c r="HR96" s="18">
        <v>22</v>
      </c>
      <c r="HS96" s="18">
        <v>23</v>
      </c>
      <c r="HT96" s="20">
        <v>24</v>
      </c>
      <c r="HU96" s="49"/>
    </row>
    <row r="97" spans="4:229">
      <c r="D97" s="254" t="s">
        <v>85</v>
      </c>
      <c r="E97" s="255"/>
      <c r="F97" s="24">
        <v>7.1</v>
      </c>
      <c r="G97" s="43">
        <v>0.24</v>
      </c>
      <c r="H97" s="43" t="s">
        <v>110</v>
      </c>
      <c r="I97" s="24" t="str">
        <f>CONCATENATE(I$96,"-",H97)</f>
        <v>B-18-D</v>
      </c>
      <c r="J97" s="25">
        <v>14.68</v>
      </c>
      <c r="K97" s="252" t="s">
        <v>84</v>
      </c>
      <c r="L97" s="252"/>
      <c r="M97" s="252"/>
      <c r="N97" s="252"/>
      <c r="O97" s="252"/>
      <c r="P97" s="252"/>
      <c r="Q97" s="252"/>
      <c r="R97" s="252"/>
      <c r="S97" s="252"/>
      <c r="T97" s="253"/>
      <c r="U97" s="27">
        <v>1.1000000000000001</v>
      </c>
      <c r="W97" s="254" t="s">
        <v>85</v>
      </c>
      <c r="X97" s="255"/>
      <c r="Y97" s="24">
        <v>6.42</v>
      </c>
      <c r="Z97" s="43">
        <v>0.21</v>
      </c>
      <c r="AA97" s="43" t="s">
        <v>110</v>
      </c>
      <c r="AB97" s="24" t="str">
        <f>CONCATENATE(AB$96,"-",AA97)</f>
        <v>B-18-D</v>
      </c>
      <c r="AC97" s="25">
        <v>13.26</v>
      </c>
      <c r="AD97" s="252" t="s">
        <v>84</v>
      </c>
      <c r="AE97" s="252"/>
      <c r="AF97" s="252"/>
      <c r="AG97" s="252"/>
      <c r="AH97" s="252"/>
      <c r="AI97" s="252"/>
      <c r="AJ97" s="252"/>
      <c r="AK97" s="252"/>
      <c r="AL97" s="252"/>
      <c r="AM97" s="253"/>
      <c r="AN97" s="27">
        <v>1.1000000000000001</v>
      </c>
      <c r="AP97" s="254" t="s">
        <v>85</v>
      </c>
      <c r="AQ97" s="255"/>
      <c r="AR97" s="24">
        <v>5.88</v>
      </c>
      <c r="AS97" s="43">
        <v>0.2</v>
      </c>
      <c r="AT97" s="43" t="s">
        <v>110</v>
      </c>
      <c r="AU97" s="24" t="str">
        <f>CONCATENATE(AU$96,"-",AT97)</f>
        <v>B-18-D</v>
      </c>
      <c r="AV97" s="25">
        <v>12.16</v>
      </c>
      <c r="AW97" s="252" t="s">
        <v>84</v>
      </c>
      <c r="AX97" s="252"/>
      <c r="AY97" s="252"/>
      <c r="AZ97" s="252"/>
      <c r="BA97" s="252"/>
      <c r="BB97" s="252"/>
      <c r="BC97" s="252"/>
      <c r="BD97" s="252"/>
      <c r="BE97" s="252"/>
      <c r="BF97" s="253"/>
      <c r="BG97" s="27">
        <v>1.1000000000000001</v>
      </c>
      <c r="BI97" s="254" t="s">
        <v>85</v>
      </c>
      <c r="BJ97" s="255"/>
      <c r="BK97" s="24">
        <v>5.41</v>
      </c>
      <c r="BL97" s="43">
        <v>0.27</v>
      </c>
      <c r="BM97" s="43" t="s">
        <v>110</v>
      </c>
      <c r="BN97" s="24" t="str">
        <f>CONCATENATE(BN$96,"-",BM97)</f>
        <v>B-18-D</v>
      </c>
      <c r="BO97" s="25">
        <v>11.36</v>
      </c>
      <c r="BP97" s="252" t="s">
        <v>84</v>
      </c>
      <c r="BQ97" s="252"/>
      <c r="BR97" s="252"/>
      <c r="BS97" s="252"/>
      <c r="BT97" s="252"/>
      <c r="BU97" s="252"/>
      <c r="BV97" s="252"/>
      <c r="BW97" s="252"/>
      <c r="BX97" s="252"/>
      <c r="BY97" s="253"/>
      <c r="BZ97" s="27">
        <v>1.1000000000000001</v>
      </c>
      <c r="CB97" s="254" t="s">
        <v>85</v>
      </c>
      <c r="CC97" s="255"/>
      <c r="CD97" s="24">
        <v>5.88</v>
      </c>
      <c r="CE97" s="43">
        <v>0</v>
      </c>
      <c r="CF97" s="43" t="s">
        <v>110</v>
      </c>
      <c r="CG97" s="24" t="str">
        <f>CONCATENATE(CG$96,"-",CF97)</f>
        <v>B-18-D</v>
      </c>
      <c r="CH97" s="25">
        <v>11.76</v>
      </c>
      <c r="CI97" s="252" t="s">
        <v>84</v>
      </c>
      <c r="CJ97" s="252"/>
      <c r="CK97" s="252"/>
      <c r="CL97" s="252"/>
      <c r="CM97" s="252"/>
      <c r="CN97" s="252"/>
      <c r="CO97" s="252"/>
      <c r="CP97" s="252"/>
      <c r="CQ97" s="252"/>
      <c r="CR97" s="253"/>
      <c r="CS97" s="27">
        <v>1.1000000000000001</v>
      </c>
      <c r="CT97" s="25"/>
      <c r="CU97" s="252" t="s">
        <v>84</v>
      </c>
      <c r="CV97" s="252"/>
      <c r="CW97" s="252"/>
      <c r="CX97" s="252"/>
      <c r="CY97" s="252"/>
      <c r="CZ97" s="252"/>
      <c r="DA97" s="252"/>
      <c r="DB97" s="252"/>
      <c r="DC97" s="252"/>
      <c r="DD97" s="252"/>
      <c r="DE97" s="58"/>
      <c r="DG97" s="254" t="s">
        <v>85</v>
      </c>
      <c r="DH97" s="255"/>
      <c r="DI97" s="24">
        <v>6.5</v>
      </c>
      <c r="DJ97" s="43">
        <v>0.21</v>
      </c>
      <c r="DK97" s="43" t="s">
        <v>110</v>
      </c>
      <c r="DL97" s="24" t="str">
        <f>CONCATENATE(DL$96,"-",DK97)</f>
        <v>B-18-D</v>
      </c>
      <c r="DM97" s="25">
        <v>13.42</v>
      </c>
      <c r="DN97" s="252" t="s">
        <v>84</v>
      </c>
      <c r="DO97" s="252"/>
      <c r="DP97" s="252"/>
      <c r="DQ97" s="252"/>
      <c r="DR97" s="252"/>
      <c r="DS97" s="252"/>
      <c r="DT97" s="252"/>
      <c r="DU97" s="252"/>
      <c r="DV97" s="252"/>
      <c r="DW97" s="253"/>
      <c r="DX97" s="27">
        <v>1.1000000000000001</v>
      </c>
      <c r="DY97" s="49"/>
      <c r="DZ97" s="254" t="s">
        <v>85</v>
      </c>
      <c r="EA97" s="255"/>
      <c r="EB97" s="24">
        <v>6.5</v>
      </c>
      <c r="EC97" s="43">
        <v>0.21</v>
      </c>
      <c r="ED97" s="43" t="s">
        <v>110</v>
      </c>
      <c r="EE97" s="24" t="str">
        <f>CONCATENATE(EE$96,"-",ED97)</f>
        <v>B-18-D</v>
      </c>
      <c r="EF97" s="25">
        <v>11.36</v>
      </c>
      <c r="EG97" s="252" t="s">
        <v>84</v>
      </c>
      <c r="EH97" s="252"/>
      <c r="EI97" s="252"/>
      <c r="EJ97" s="252"/>
      <c r="EK97" s="252"/>
      <c r="EL97" s="252"/>
      <c r="EM97" s="252"/>
      <c r="EN97" s="252"/>
      <c r="EO97" s="252"/>
      <c r="EP97" s="253"/>
      <c r="EQ97" s="27">
        <v>1.1000000000000001</v>
      </c>
      <c r="ER97" s="49"/>
      <c r="ES97" s="254" t="s">
        <v>85</v>
      </c>
      <c r="ET97" s="255"/>
      <c r="EU97" s="24">
        <v>5.88</v>
      </c>
      <c r="EV97" s="43">
        <v>0</v>
      </c>
      <c r="EW97" s="43" t="s">
        <v>110</v>
      </c>
      <c r="EX97" s="24" t="str">
        <f>CONCATENATE(EX$96,"-",EW97)</f>
        <v>B-18-D</v>
      </c>
      <c r="EY97" s="25">
        <v>14.2</v>
      </c>
      <c r="EZ97" s="252" t="s">
        <v>84</v>
      </c>
      <c r="FA97" s="252"/>
      <c r="FB97" s="252"/>
      <c r="FC97" s="252"/>
      <c r="FD97" s="252"/>
      <c r="FE97" s="252"/>
      <c r="FF97" s="252"/>
      <c r="FG97" s="252"/>
      <c r="FH97" s="252"/>
      <c r="FI97" s="253"/>
      <c r="FJ97" s="27">
        <v>1.1000000000000001</v>
      </c>
      <c r="FK97" s="25"/>
      <c r="FL97" s="252" t="s">
        <v>84</v>
      </c>
      <c r="FM97" s="252"/>
      <c r="FN97" s="252"/>
      <c r="FO97" s="252"/>
      <c r="FP97" s="252"/>
      <c r="FQ97" s="252"/>
      <c r="FR97" s="252"/>
      <c r="FS97" s="252"/>
      <c r="FT97" s="252"/>
      <c r="FU97" s="252"/>
      <c r="FV97" s="58"/>
      <c r="FW97" s="49"/>
      <c r="FX97" s="254" t="s">
        <v>85</v>
      </c>
      <c r="FY97" s="255"/>
      <c r="FZ97" s="24">
        <v>6.5</v>
      </c>
      <c r="GA97" s="43">
        <v>0.21</v>
      </c>
      <c r="GB97" s="43" t="s">
        <v>110</v>
      </c>
      <c r="GC97" s="24" t="str">
        <f>CONCATENATE(GC$96,"-",GB97)</f>
        <v>B-18-D</v>
      </c>
      <c r="GD97" s="25">
        <v>99999</v>
      </c>
      <c r="GE97" s="252" t="s">
        <v>84</v>
      </c>
      <c r="GF97" s="252"/>
      <c r="GG97" s="252"/>
      <c r="GH97" s="252"/>
      <c r="GI97" s="252"/>
      <c r="GJ97" s="252"/>
      <c r="GK97" s="252"/>
      <c r="GL97" s="252"/>
      <c r="GM97" s="252"/>
      <c r="GN97" s="253"/>
      <c r="GO97" s="27">
        <v>100</v>
      </c>
      <c r="GP97" s="49"/>
      <c r="GQ97" s="254" t="s">
        <v>85</v>
      </c>
      <c r="GR97" s="255"/>
      <c r="GS97" s="24">
        <v>5.88</v>
      </c>
      <c r="GT97" s="43">
        <v>0</v>
      </c>
      <c r="GU97" s="43" t="s">
        <v>110</v>
      </c>
      <c r="GV97" s="24" t="str">
        <f>CONCATENATE(GV$96,"-",GU97)</f>
        <v>B-18-D</v>
      </c>
      <c r="GW97" s="25">
        <v>13.62</v>
      </c>
      <c r="GX97" s="252" t="s">
        <v>84</v>
      </c>
      <c r="GY97" s="252"/>
      <c r="GZ97" s="252"/>
      <c r="HA97" s="252"/>
      <c r="HB97" s="252"/>
      <c r="HC97" s="252"/>
      <c r="HD97" s="252"/>
      <c r="HE97" s="252"/>
      <c r="HF97" s="252"/>
      <c r="HG97" s="253"/>
      <c r="HH97" s="27">
        <v>100</v>
      </c>
      <c r="HI97" s="25"/>
      <c r="HJ97" s="252" t="s">
        <v>84</v>
      </c>
      <c r="HK97" s="252"/>
      <c r="HL97" s="252"/>
      <c r="HM97" s="252"/>
      <c r="HN97" s="252"/>
      <c r="HO97" s="252"/>
      <c r="HP97" s="252"/>
      <c r="HQ97" s="252"/>
      <c r="HR97" s="252"/>
      <c r="HS97" s="252"/>
      <c r="HT97" s="58"/>
      <c r="HU97" s="49"/>
    </row>
    <row r="98" spans="4:229" ht="14.4">
      <c r="D98" s="22">
        <v>18</v>
      </c>
      <c r="E98" s="23">
        <v>29</v>
      </c>
      <c r="F98" s="24">
        <v>15.62</v>
      </c>
      <c r="G98" s="43">
        <v>0.24</v>
      </c>
      <c r="H98" s="24" t="s">
        <v>91</v>
      </c>
      <c r="I98" s="24" t="str">
        <f t="shared" ref="I98:I107" si="60">CONCATENATE(I$96,"-",H98)</f>
        <v>B-18-18-29</v>
      </c>
      <c r="J98" s="25">
        <v>31.72</v>
      </c>
      <c r="K98" s="25">
        <v>47.58</v>
      </c>
      <c r="L98" s="25">
        <v>63.44</v>
      </c>
      <c r="M98" s="25">
        <v>79.3</v>
      </c>
      <c r="N98" s="25">
        <v>95.16</v>
      </c>
      <c r="O98" s="25">
        <v>111.02</v>
      </c>
      <c r="P98" s="25">
        <v>120.64</v>
      </c>
      <c r="Q98" s="25">
        <v>135.72</v>
      </c>
      <c r="R98" s="25">
        <v>150.80000000000001</v>
      </c>
      <c r="S98" s="25">
        <v>165.88</v>
      </c>
      <c r="T98" s="28">
        <v>180.96</v>
      </c>
      <c r="U98" s="29">
        <v>1.1000000000000001</v>
      </c>
      <c r="W98" s="22">
        <v>18</v>
      </c>
      <c r="X98" s="23">
        <v>29</v>
      </c>
      <c r="Y98" s="24">
        <v>14.2</v>
      </c>
      <c r="Z98" s="43">
        <v>0.21</v>
      </c>
      <c r="AA98" s="24" t="s">
        <v>91</v>
      </c>
      <c r="AB98" s="24" t="str">
        <f t="shared" ref="AB98:AB107" si="61">CONCATENATE(AB$96,"-",AA98)</f>
        <v>B-18-18-29</v>
      </c>
      <c r="AC98" s="25">
        <v>28.82</v>
      </c>
      <c r="AD98" s="25">
        <v>43.23</v>
      </c>
      <c r="AE98" s="25">
        <v>57.64</v>
      </c>
      <c r="AF98" s="25">
        <v>72.05</v>
      </c>
      <c r="AG98" s="25">
        <v>86.46</v>
      </c>
      <c r="AH98" s="25">
        <v>100.87</v>
      </c>
      <c r="AI98" s="25">
        <v>109.6</v>
      </c>
      <c r="AJ98" s="25">
        <v>123.3</v>
      </c>
      <c r="AK98" s="25">
        <v>137</v>
      </c>
      <c r="AL98" s="25">
        <v>150.69999999999999</v>
      </c>
      <c r="AM98" s="28">
        <v>164.4</v>
      </c>
      <c r="AN98" s="29">
        <v>1.1000000000000001</v>
      </c>
      <c r="AP98" s="22">
        <v>18</v>
      </c>
      <c r="AQ98" s="23">
        <v>29</v>
      </c>
      <c r="AR98" s="24">
        <v>12.78</v>
      </c>
      <c r="AS98" s="43">
        <v>0.2</v>
      </c>
      <c r="AT98" s="24" t="s">
        <v>91</v>
      </c>
      <c r="AU98" s="24" t="str">
        <f t="shared" ref="AU98:AU107" si="62">CONCATENATE(AU$96,"-",AT98)</f>
        <v>B-18-18-29</v>
      </c>
      <c r="AV98" s="25">
        <v>25.96</v>
      </c>
      <c r="AW98" s="25">
        <v>38.94</v>
      </c>
      <c r="AX98" s="25">
        <v>51.92</v>
      </c>
      <c r="AY98" s="25">
        <v>64.900000000000006</v>
      </c>
      <c r="AZ98" s="25">
        <v>77.88</v>
      </c>
      <c r="BA98" s="25">
        <v>90.86</v>
      </c>
      <c r="BB98" s="25">
        <v>98.72</v>
      </c>
      <c r="BC98" s="25">
        <v>111.06</v>
      </c>
      <c r="BD98" s="25">
        <v>123.4</v>
      </c>
      <c r="BE98" s="25">
        <v>135.74</v>
      </c>
      <c r="BF98" s="28">
        <v>148.08000000000001</v>
      </c>
      <c r="BG98" s="29">
        <v>1.1000000000000001</v>
      </c>
      <c r="BI98" s="22">
        <v>18</v>
      </c>
      <c r="BJ98" s="23">
        <v>29</v>
      </c>
      <c r="BK98" s="24">
        <v>12.78</v>
      </c>
      <c r="BL98" s="43">
        <v>0.18</v>
      </c>
      <c r="BM98" s="24" t="s">
        <v>91</v>
      </c>
      <c r="BN98" s="24" t="str">
        <f t="shared" ref="BN98:BN107" si="63">CONCATENATE(BN$96,"-",BM98)</f>
        <v>B-18-18-29</v>
      </c>
      <c r="BO98" s="25">
        <v>25.92</v>
      </c>
      <c r="BP98" s="25">
        <v>38.880000000000003</v>
      </c>
      <c r="BQ98" s="25">
        <v>51.84</v>
      </c>
      <c r="BR98" s="25">
        <v>64.8</v>
      </c>
      <c r="BS98" s="25">
        <v>77.760000000000005</v>
      </c>
      <c r="BT98" s="25">
        <v>90.72</v>
      </c>
      <c r="BU98" s="25">
        <v>98.56</v>
      </c>
      <c r="BV98" s="25">
        <v>110.88</v>
      </c>
      <c r="BW98" s="25">
        <v>123.2</v>
      </c>
      <c r="BX98" s="25">
        <v>135.52000000000001</v>
      </c>
      <c r="BY98" s="28">
        <v>147.84</v>
      </c>
      <c r="BZ98" s="29">
        <v>1.1000000000000001</v>
      </c>
      <c r="CB98" s="22">
        <v>18</v>
      </c>
      <c r="CC98" s="23">
        <v>29</v>
      </c>
      <c r="CD98" s="24">
        <v>12.78</v>
      </c>
      <c r="CE98" s="43">
        <v>0</v>
      </c>
      <c r="CF98" s="24" t="s">
        <v>91</v>
      </c>
      <c r="CG98" s="24" t="str">
        <f t="shared" ref="CG98:CG107" si="64">CONCATENATE(CG$96,"-",CF98)</f>
        <v>B-18-18-29</v>
      </c>
      <c r="CH98" s="25">
        <v>25.56</v>
      </c>
      <c r="CI98" s="25">
        <v>38.340000000000003</v>
      </c>
      <c r="CJ98" s="25">
        <v>51.12</v>
      </c>
      <c r="CK98" s="25">
        <v>63.9</v>
      </c>
      <c r="CL98" s="25">
        <v>76.680000000000007</v>
      </c>
      <c r="CM98" s="25">
        <v>89.46</v>
      </c>
      <c r="CN98" s="25">
        <v>97.12</v>
      </c>
      <c r="CO98" s="25">
        <v>109.26</v>
      </c>
      <c r="CP98" s="25">
        <v>121.4</v>
      </c>
      <c r="CQ98" s="25">
        <v>133.54</v>
      </c>
      <c r="CR98" s="28">
        <v>145.68</v>
      </c>
      <c r="CS98" s="29">
        <v>1.1000000000000001</v>
      </c>
      <c r="CT98" s="28">
        <v>157.82</v>
      </c>
      <c r="CU98" s="28">
        <v>169.96</v>
      </c>
      <c r="CV98" s="28">
        <v>182.1</v>
      </c>
      <c r="CW98" s="28">
        <v>194.24</v>
      </c>
      <c r="CX98" s="28">
        <v>206.38</v>
      </c>
      <c r="CY98" s="28">
        <v>218.52</v>
      </c>
      <c r="CZ98" s="28">
        <v>230.66</v>
      </c>
      <c r="DA98" s="25">
        <v>242.8</v>
      </c>
      <c r="DB98" s="25">
        <v>254.94</v>
      </c>
      <c r="DC98" s="25">
        <v>267.08</v>
      </c>
      <c r="DD98" s="25">
        <v>279.22000000000003</v>
      </c>
      <c r="DE98" s="25">
        <v>291.36</v>
      </c>
      <c r="DG98" s="22">
        <v>18</v>
      </c>
      <c r="DH98" s="23">
        <v>29</v>
      </c>
      <c r="DI98" s="24">
        <v>14.38</v>
      </c>
      <c r="DJ98" s="43">
        <v>0.21</v>
      </c>
      <c r="DK98" s="24" t="s">
        <v>91</v>
      </c>
      <c r="DL98" s="24" t="str">
        <f t="shared" ref="DL98:DL107" si="65">CONCATENATE(DL$96,"-",DK98)</f>
        <v>B-18-18-29</v>
      </c>
      <c r="DM98" s="25">
        <v>29.18</v>
      </c>
      <c r="DN98" s="25">
        <v>43.77</v>
      </c>
      <c r="DO98" s="25">
        <v>58.36</v>
      </c>
      <c r="DP98" s="25">
        <v>72.95</v>
      </c>
      <c r="DQ98" s="25">
        <v>87.54</v>
      </c>
      <c r="DR98" s="25">
        <v>102.13</v>
      </c>
      <c r="DS98" s="25">
        <v>110.96</v>
      </c>
      <c r="DT98" s="25">
        <v>124.83</v>
      </c>
      <c r="DU98" s="25">
        <v>138.69999999999999</v>
      </c>
      <c r="DV98" s="25">
        <v>152.57</v>
      </c>
      <c r="DW98" s="28">
        <v>166.44</v>
      </c>
      <c r="DX98" s="29">
        <v>1.1000000000000001</v>
      </c>
      <c r="DY98" s="49"/>
      <c r="DZ98" s="22">
        <v>18</v>
      </c>
      <c r="EA98" s="23">
        <v>29</v>
      </c>
      <c r="EB98" s="24">
        <v>14.38</v>
      </c>
      <c r="EC98" s="43">
        <v>0.21</v>
      </c>
      <c r="ED98" s="24" t="s">
        <v>91</v>
      </c>
      <c r="EE98" s="24" t="str">
        <f t="shared" ref="EE98:EE107" si="66">CONCATENATE(EE$96,"-",ED98)</f>
        <v>B-18-18-29</v>
      </c>
      <c r="EF98" s="25">
        <v>26.32</v>
      </c>
      <c r="EG98" s="25">
        <v>39.479999999999997</v>
      </c>
      <c r="EH98" s="25">
        <v>52.64</v>
      </c>
      <c r="EI98" s="25">
        <v>65.8</v>
      </c>
      <c r="EJ98" s="25">
        <v>78.959999999999994</v>
      </c>
      <c r="EK98" s="25">
        <v>92.12</v>
      </c>
      <c r="EL98" s="25">
        <v>100.08</v>
      </c>
      <c r="EM98" s="25">
        <v>112.59</v>
      </c>
      <c r="EN98" s="25">
        <v>125.1</v>
      </c>
      <c r="EO98" s="25">
        <v>137.61000000000001</v>
      </c>
      <c r="EP98" s="28">
        <v>150.12</v>
      </c>
      <c r="EQ98" s="29">
        <v>1.1000000000000001</v>
      </c>
      <c r="ER98" s="49"/>
      <c r="ES98" s="22">
        <v>18</v>
      </c>
      <c r="ET98" s="23">
        <v>29</v>
      </c>
      <c r="EU98" s="24">
        <v>12.78</v>
      </c>
      <c r="EV98" s="43">
        <v>0</v>
      </c>
      <c r="EW98" s="24" t="s">
        <v>91</v>
      </c>
      <c r="EX98" s="24" t="str">
        <f t="shared" ref="EX98:EX107" si="67">CONCATENATE(EX$96,"-",EW98)</f>
        <v>B-18-18-29</v>
      </c>
      <c r="EY98" s="25">
        <v>31.24</v>
      </c>
      <c r="EZ98" s="25">
        <v>46.86</v>
      </c>
      <c r="FA98" s="25">
        <v>62.48</v>
      </c>
      <c r="FB98" s="25">
        <v>78.099999999999994</v>
      </c>
      <c r="FC98" s="25">
        <v>93.72</v>
      </c>
      <c r="FD98" s="25">
        <v>109.34</v>
      </c>
      <c r="FE98" s="25">
        <v>118.72</v>
      </c>
      <c r="FF98" s="25">
        <v>133.56</v>
      </c>
      <c r="FG98" s="25">
        <v>148.4</v>
      </c>
      <c r="FH98" s="25">
        <v>163.24</v>
      </c>
      <c r="FI98" s="28">
        <v>178.08</v>
      </c>
      <c r="FJ98" s="29">
        <v>1.1000000000000001</v>
      </c>
      <c r="FK98" s="28">
        <v>192.92</v>
      </c>
      <c r="FL98" s="28">
        <v>207.76</v>
      </c>
      <c r="FM98" s="28">
        <v>222.6</v>
      </c>
      <c r="FN98" s="28">
        <v>237.44</v>
      </c>
      <c r="FO98" s="28">
        <v>252.28</v>
      </c>
      <c r="FP98" s="28">
        <v>267.12</v>
      </c>
      <c r="FQ98" s="28">
        <v>281.95999999999998</v>
      </c>
      <c r="FR98" s="25">
        <v>296.8</v>
      </c>
      <c r="FS98" s="25">
        <v>311.64</v>
      </c>
      <c r="FT98" s="25">
        <v>326.48</v>
      </c>
      <c r="FU98" s="25">
        <v>341.32</v>
      </c>
      <c r="FV98" s="25">
        <v>356.16</v>
      </c>
      <c r="FW98" s="49"/>
      <c r="FX98" s="22">
        <v>18</v>
      </c>
      <c r="FY98" s="23">
        <v>29</v>
      </c>
      <c r="FZ98" s="24">
        <v>14.38</v>
      </c>
      <c r="GA98" s="43">
        <v>0.21</v>
      </c>
      <c r="GB98" s="24" t="s">
        <v>91</v>
      </c>
      <c r="GC98" s="24" t="str">
        <f t="shared" ref="GC98:GC107" si="68">CONCATENATE(GC$96,"-",GB98)</f>
        <v>B-18-18-29</v>
      </c>
      <c r="GD98" s="25">
        <v>99999</v>
      </c>
      <c r="GE98" s="25">
        <v>99999</v>
      </c>
      <c r="GF98" s="25">
        <v>99999</v>
      </c>
      <c r="GG98" s="25">
        <v>99999</v>
      </c>
      <c r="GH98" s="25">
        <v>99999</v>
      </c>
      <c r="GI98" s="25">
        <v>99999</v>
      </c>
      <c r="GJ98" s="25">
        <v>99999</v>
      </c>
      <c r="GK98" s="25">
        <v>99999</v>
      </c>
      <c r="GL98" s="25">
        <v>99999</v>
      </c>
      <c r="GM98" s="25">
        <v>99999</v>
      </c>
      <c r="GN98" s="25">
        <v>99999</v>
      </c>
      <c r="GO98" s="29">
        <v>100</v>
      </c>
      <c r="GP98" s="49"/>
      <c r="GQ98" s="22">
        <v>18</v>
      </c>
      <c r="GR98" s="23">
        <v>29</v>
      </c>
      <c r="GS98" s="24">
        <v>12.78</v>
      </c>
      <c r="GT98" s="43">
        <v>0</v>
      </c>
      <c r="GU98" s="24" t="s">
        <v>91</v>
      </c>
      <c r="GV98" s="24" t="str">
        <f t="shared" ref="GV98:GV107" si="69">CONCATENATE(GV$96,"-",GU98)</f>
        <v>B-18-18-29</v>
      </c>
      <c r="GW98" s="119">
        <v>44.08</v>
      </c>
      <c r="GX98" s="119">
        <v>66.12</v>
      </c>
      <c r="GY98" s="119">
        <v>88.16</v>
      </c>
      <c r="GZ98" s="119">
        <v>110.2</v>
      </c>
      <c r="HA98" s="119">
        <v>132.24</v>
      </c>
      <c r="HB98" s="119">
        <v>154.28</v>
      </c>
      <c r="HC98" s="119">
        <v>167.5</v>
      </c>
      <c r="HD98" s="119">
        <v>188.44</v>
      </c>
      <c r="HE98" s="119">
        <v>209.38</v>
      </c>
      <c r="HF98" s="119">
        <v>230.32</v>
      </c>
      <c r="HG98" s="120">
        <v>251.26</v>
      </c>
      <c r="HH98" s="29">
        <v>100</v>
      </c>
      <c r="HI98" s="120">
        <v>272.19</v>
      </c>
      <c r="HJ98" s="120">
        <v>293.13</v>
      </c>
      <c r="HK98" s="120">
        <v>314.07</v>
      </c>
      <c r="HL98" s="120">
        <v>335.01</v>
      </c>
      <c r="HM98" s="120">
        <v>355.95</v>
      </c>
      <c r="HN98" s="120">
        <v>376.88</v>
      </c>
      <c r="HO98" s="120">
        <v>397.82</v>
      </c>
      <c r="HP98" s="119">
        <v>418.76</v>
      </c>
      <c r="HQ98" s="119">
        <v>439.7</v>
      </c>
      <c r="HR98" s="119">
        <v>460.64</v>
      </c>
      <c r="HS98" s="119">
        <v>481.57</v>
      </c>
      <c r="HT98" s="119">
        <v>502.51</v>
      </c>
      <c r="HU98" s="49"/>
    </row>
    <row r="99" spans="4:229" ht="14.4">
      <c r="D99" s="22">
        <v>30</v>
      </c>
      <c r="E99" s="23">
        <v>39</v>
      </c>
      <c r="F99" s="24">
        <v>22.72</v>
      </c>
      <c r="G99" s="43">
        <v>0.35</v>
      </c>
      <c r="H99" s="24" t="s">
        <v>92</v>
      </c>
      <c r="I99" s="24" t="str">
        <f t="shared" si="60"/>
        <v>B-18-30-39</v>
      </c>
      <c r="J99" s="25">
        <v>46.14</v>
      </c>
      <c r="K99" s="25">
        <v>69.209999999999994</v>
      </c>
      <c r="L99" s="25">
        <v>92.28</v>
      </c>
      <c r="M99" s="25">
        <v>115.35</v>
      </c>
      <c r="N99" s="25">
        <v>138.41999999999999</v>
      </c>
      <c r="O99" s="25">
        <v>161.49</v>
      </c>
      <c r="P99" s="25">
        <v>175.44</v>
      </c>
      <c r="Q99" s="25">
        <v>197.37</v>
      </c>
      <c r="R99" s="25">
        <v>219.3</v>
      </c>
      <c r="S99" s="25">
        <v>241.23</v>
      </c>
      <c r="T99" s="28">
        <v>263.16000000000003</v>
      </c>
      <c r="U99" s="29">
        <v>1.1000000000000001</v>
      </c>
      <c r="W99" s="22">
        <v>30</v>
      </c>
      <c r="X99" s="23">
        <v>39</v>
      </c>
      <c r="Y99" s="24">
        <v>19.88</v>
      </c>
      <c r="Z99" s="43">
        <v>0.31</v>
      </c>
      <c r="AA99" s="24" t="s">
        <v>92</v>
      </c>
      <c r="AB99" s="24" t="str">
        <f t="shared" si="61"/>
        <v>B-18-30-39</v>
      </c>
      <c r="AC99" s="25">
        <v>40.380000000000003</v>
      </c>
      <c r="AD99" s="25">
        <v>60.57</v>
      </c>
      <c r="AE99" s="25">
        <v>80.760000000000005</v>
      </c>
      <c r="AF99" s="25">
        <v>100.95</v>
      </c>
      <c r="AG99" s="25">
        <v>121.14</v>
      </c>
      <c r="AH99" s="25">
        <v>141.33000000000001</v>
      </c>
      <c r="AI99" s="25">
        <v>153.6</v>
      </c>
      <c r="AJ99" s="25">
        <v>172.8</v>
      </c>
      <c r="AK99" s="25">
        <v>192</v>
      </c>
      <c r="AL99" s="25">
        <v>211.2</v>
      </c>
      <c r="AM99" s="28">
        <v>230.4</v>
      </c>
      <c r="AN99" s="29">
        <v>1.1000000000000001</v>
      </c>
      <c r="AP99" s="22">
        <v>30</v>
      </c>
      <c r="AQ99" s="23">
        <v>39</v>
      </c>
      <c r="AR99" s="24">
        <v>18.46</v>
      </c>
      <c r="AS99" s="43">
        <v>0.28999999999999998</v>
      </c>
      <c r="AT99" s="24" t="s">
        <v>92</v>
      </c>
      <c r="AU99" s="24" t="str">
        <f t="shared" si="62"/>
        <v>B-18-30-39</v>
      </c>
      <c r="AV99" s="25">
        <v>37.5</v>
      </c>
      <c r="AW99" s="25">
        <v>56.25</v>
      </c>
      <c r="AX99" s="25">
        <v>75</v>
      </c>
      <c r="AY99" s="25">
        <v>93.75</v>
      </c>
      <c r="AZ99" s="25">
        <v>112.5</v>
      </c>
      <c r="BA99" s="25">
        <v>131.25</v>
      </c>
      <c r="BB99" s="25">
        <v>142.63999999999999</v>
      </c>
      <c r="BC99" s="25">
        <v>160.47</v>
      </c>
      <c r="BD99" s="25">
        <v>178.3</v>
      </c>
      <c r="BE99" s="25">
        <v>196.13</v>
      </c>
      <c r="BF99" s="28">
        <v>213.96</v>
      </c>
      <c r="BG99" s="29">
        <v>1.1000000000000001</v>
      </c>
      <c r="BI99" s="22">
        <v>30</v>
      </c>
      <c r="BJ99" s="23">
        <v>39</v>
      </c>
      <c r="BK99" s="24">
        <v>17.04</v>
      </c>
      <c r="BL99" s="43">
        <v>0.27</v>
      </c>
      <c r="BM99" s="24" t="s">
        <v>92</v>
      </c>
      <c r="BN99" s="24" t="str">
        <f t="shared" si="63"/>
        <v>B-18-30-39</v>
      </c>
      <c r="BO99" s="25">
        <v>34.619999999999997</v>
      </c>
      <c r="BP99" s="25">
        <v>51.93</v>
      </c>
      <c r="BQ99" s="25">
        <v>69.239999999999995</v>
      </c>
      <c r="BR99" s="25">
        <v>86.55</v>
      </c>
      <c r="BS99" s="25">
        <v>103.86</v>
      </c>
      <c r="BT99" s="25">
        <v>121.17</v>
      </c>
      <c r="BU99" s="25">
        <v>131.68</v>
      </c>
      <c r="BV99" s="25">
        <v>148.13999999999999</v>
      </c>
      <c r="BW99" s="25">
        <v>164.6</v>
      </c>
      <c r="BX99" s="25">
        <v>181.06</v>
      </c>
      <c r="BY99" s="28">
        <v>197.52</v>
      </c>
      <c r="BZ99" s="29">
        <v>1.1000000000000001</v>
      </c>
      <c r="CB99" s="22">
        <v>30</v>
      </c>
      <c r="CC99" s="23">
        <v>39</v>
      </c>
      <c r="CD99" s="24">
        <v>18.46</v>
      </c>
      <c r="CE99" s="43">
        <v>0</v>
      </c>
      <c r="CF99" s="24" t="s">
        <v>92</v>
      </c>
      <c r="CG99" s="24" t="str">
        <f t="shared" si="64"/>
        <v>B-18-30-39</v>
      </c>
      <c r="CH99" s="25">
        <v>36.92</v>
      </c>
      <c r="CI99" s="25">
        <v>55.38</v>
      </c>
      <c r="CJ99" s="25">
        <v>73.84</v>
      </c>
      <c r="CK99" s="25">
        <v>92.3</v>
      </c>
      <c r="CL99" s="25">
        <v>110.76</v>
      </c>
      <c r="CM99" s="25">
        <v>129.22</v>
      </c>
      <c r="CN99" s="25">
        <v>140.32</v>
      </c>
      <c r="CO99" s="25">
        <v>157.86000000000001</v>
      </c>
      <c r="CP99" s="25">
        <v>175.4</v>
      </c>
      <c r="CQ99" s="25">
        <v>192.94</v>
      </c>
      <c r="CR99" s="28">
        <v>210.48</v>
      </c>
      <c r="CS99" s="29">
        <v>1.1000000000000001</v>
      </c>
      <c r="CT99" s="28">
        <v>228.02</v>
      </c>
      <c r="CU99" s="28">
        <v>245.56</v>
      </c>
      <c r="CV99" s="28">
        <v>263.10000000000002</v>
      </c>
      <c r="CW99" s="28">
        <v>280.64</v>
      </c>
      <c r="CX99" s="28">
        <v>298.18</v>
      </c>
      <c r="CY99" s="28">
        <v>315.72000000000003</v>
      </c>
      <c r="CZ99" s="28">
        <v>333.26</v>
      </c>
      <c r="DA99" s="25">
        <v>350.8</v>
      </c>
      <c r="DB99" s="25">
        <v>368.34</v>
      </c>
      <c r="DC99" s="25">
        <v>385.88</v>
      </c>
      <c r="DD99" s="25">
        <v>403.42</v>
      </c>
      <c r="DE99" s="25">
        <v>420.96</v>
      </c>
      <c r="DG99" s="22">
        <v>30</v>
      </c>
      <c r="DH99" s="23">
        <v>39</v>
      </c>
      <c r="DI99" s="24">
        <v>20.14</v>
      </c>
      <c r="DJ99" s="43">
        <v>0.31</v>
      </c>
      <c r="DK99" s="24" t="s">
        <v>92</v>
      </c>
      <c r="DL99" s="24" t="str">
        <f t="shared" si="65"/>
        <v>B-18-30-39</v>
      </c>
      <c r="DM99" s="25">
        <v>40.9</v>
      </c>
      <c r="DN99" s="25">
        <v>61.35</v>
      </c>
      <c r="DO99" s="25">
        <v>81.8</v>
      </c>
      <c r="DP99" s="25">
        <v>102.25</v>
      </c>
      <c r="DQ99" s="25">
        <v>122.7</v>
      </c>
      <c r="DR99" s="25">
        <v>143.15</v>
      </c>
      <c r="DS99" s="25">
        <v>155.52000000000001</v>
      </c>
      <c r="DT99" s="25">
        <v>174.96</v>
      </c>
      <c r="DU99" s="25">
        <v>194.4</v>
      </c>
      <c r="DV99" s="25">
        <v>213.84</v>
      </c>
      <c r="DW99" s="28">
        <v>233.28</v>
      </c>
      <c r="DX99" s="29">
        <v>1.1000000000000001</v>
      </c>
      <c r="DY99" s="49"/>
      <c r="DZ99" s="22">
        <v>30</v>
      </c>
      <c r="EA99" s="23">
        <v>39</v>
      </c>
      <c r="EB99" s="24">
        <v>20.14</v>
      </c>
      <c r="EC99" s="43">
        <v>0.31</v>
      </c>
      <c r="ED99" s="24" t="s">
        <v>92</v>
      </c>
      <c r="EE99" s="24" t="str">
        <f t="shared" si="66"/>
        <v>B-18-30-39</v>
      </c>
      <c r="EF99" s="25">
        <v>35.14</v>
      </c>
      <c r="EG99" s="25">
        <v>52.71</v>
      </c>
      <c r="EH99" s="25">
        <v>70.28</v>
      </c>
      <c r="EI99" s="25">
        <v>87.85</v>
      </c>
      <c r="EJ99" s="25">
        <v>105.42</v>
      </c>
      <c r="EK99" s="25">
        <v>122.99</v>
      </c>
      <c r="EL99" s="25">
        <v>133.68</v>
      </c>
      <c r="EM99" s="25">
        <v>150.38999999999999</v>
      </c>
      <c r="EN99" s="25">
        <v>167.1</v>
      </c>
      <c r="EO99" s="25">
        <v>183.81</v>
      </c>
      <c r="EP99" s="28">
        <v>200.52</v>
      </c>
      <c r="EQ99" s="29">
        <v>1.1000000000000001</v>
      </c>
      <c r="ER99" s="49"/>
      <c r="ES99" s="22">
        <v>30</v>
      </c>
      <c r="ET99" s="23">
        <v>39</v>
      </c>
      <c r="EU99" s="24">
        <v>18.46</v>
      </c>
      <c r="EV99" s="43">
        <v>0</v>
      </c>
      <c r="EW99" s="24" t="s">
        <v>92</v>
      </c>
      <c r="EX99" s="24" t="str">
        <f t="shared" si="67"/>
        <v>B-18-30-39</v>
      </c>
      <c r="EY99" s="25">
        <v>45.44</v>
      </c>
      <c r="EZ99" s="25">
        <v>68.16</v>
      </c>
      <c r="FA99" s="25">
        <v>90.88</v>
      </c>
      <c r="FB99" s="25">
        <v>113.6</v>
      </c>
      <c r="FC99" s="25">
        <v>136.32</v>
      </c>
      <c r="FD99" s="25">
        <v>159.04</v>
      </c>
      <c r="FE99" s="25">
        <v>172.64</v>
      </c>
      <c r="FF99" s="25">
        <v>194.22</v>
      </c>
      <c r="FG99" s="25">
        <v>215.8</v>
      </c>
      <c r="FH99" s="25">
        <v>237.38</v>
      </c>
      <c r="FI99" s="28">
        <v>258.95999999999998</v>
      </c>
      <c r="FJ99" s="29">
        <v>1.1000000000000001</v>
      </c>
      <c r="FK99" s="28">
        <v>280.54000000000002</v>
      </c>
      <c r="FL99" s="28">
        <v>302.12</v>
      </c>
      <c r="FM99" s="28">
        <v>323.7</v>
      </c>
      <c r="FN99" s="28">
        <v>345.28</v>
      </c>
      <c r="FO99" s="28">
        <v>366.86</v>
      </c>
      <c r="FP99" s="28">
        <v>388.44</v>
      </c>
      <c r="FQ99" s="28">
        <v>410.02</v>
      </c>
      <c r="FR99" s="25">
        <v>431.6</v>
      </c>
      <c r="FS99" s="25">
        <v>453.18</v>
      </c>
      <c r="FT99" s="25">
        <v>474.76</v>
      </c>
      <c r="FU99" s="25">
        <v>496.34</v>
      </c>
      <c r="FV99" s="25">
        <v>517.91999999999996</v>
      </c>
      <c r="FW99" s="49"/>
      <c r="FX99" s="22">
        <v>30</v>
      </c>
      <c r="FY99" s="23">
        <v>39</v>
      </c>
      <c r="FZ99" s="24">
        <v>20.14</v>
      </c>
      <c r="GA99" s="43">
        <v>0.31</v>
      </c>
      <c r="GB99" s="24" t="s">
        <v>92</v>
      </c>
      <c r="GC99" s="24" t="str">
        <f t="shared" si="68"/>
        <v>B-18-30-39</v>
      </c>
      <c r="GD99" s="25">
        <v>99999</v>
      </c>
      <c r="GE99" s="25">
        <v>99999</v>
      </c>
      <c r="GF99" s="25">
        <v>99999</v>
      </c>
      <c r="GG99" s="25">
        <v>99999</v>
      </c>
      <c r="GH99" s="25">
        <v>99999</v>
      </c>
      <c r="GI99" s="25">
        <v>99999</v>
      </c>
      <c r="GJ99" s="25">
        <v>99999</v>
      </c>
      <c r="GK99" s="25">
        <v>99999</v>
      </c>
      <c r="GL99" s="25">
        <v>99999</v>
      </c>
      <c r="GM99" s="25">
        <v>99999</v>
      </c>
      <c r="GN99" s="25">
        <v>99999</v>
      </c>
      <c r="GO99" s="29">
        <v>100</v>
      </c>
      <c r="GP99" s="49"/>
      <c r="GQ99" s="22">
        <v>30</v>
      </c>
      <c r="GR99" s="23">
        <v>39</v>
      </c>
      <c r="GS99" s="24">
        <v>18.46</v>
      </c>
      <c r="GT99" s="43">
        <v>0</v>
      </c>
      <c r="GU99" s="24" t="s">
        <v>92</v>
      </c>
      <c r="GV99" s="24" t="str">
        <f t="shared" si="69"/>
        <v>B-18-30-39</v>
      </c>
      <c r="GW99" s="119">
        <v>96.4</v>
      </c>
      <c r="GX99" s="119">
        <v>144.6</v>
      </c>
      <c r="GY99" s="119">
        <v>192.8</v>
      </c>
      <c r="GZ99" s="119">
        <v>241</v>
      </c>
      <c r="HA99" s="119">
        <v>289.2</v>
      </c>
      <c r="HB99" s="119">
        <v>337.4</v>
      </c>
      <c r="HC99" s="119">
        <v>366.32</v>
      </c>
      <c r="HD99" s="119">
        <v>412.11</v>
      </c>
      <c r="HE99" s="119">
        <v>457.9</v>
      </c>
      <c r="HF99" s="119">
        <v>503.69</v>
      </c>
      <c r="HG99" s="120">
        <v>549.48</v>
      </c>
      <c r="HH99" s="29">
        <v>100</v>
      </c>
      <c r="HI99" s="120">
        <v>595.27</v>
      </c>
      <c r="HJ99" s="120">
        <v>641.05999999999995</v>
      </c>
      <c r="HK99" s="120">
        <v>686.85</v>
      </c>
      <c r="HL99" s="120">
        <v>732.64</v>
      </c>
      <c r="HM99" s="120">
        <v>778.43</v>
      </c>
      <c r="HN99" s="120">
        <v>824.22</v>
      </c>
      <c r="HO99" s="120">
        <v>870.01</v>
      </c>
      <c r="HP99" s="119">
        <v>915.8</v>
      </c>
      <c r="HQ99" s="119">
        <v>961.59</v>
      </c>
      <c r="HR99" s="119">
        <v>1007.38</v>
      </c>
      <c r="HS99" s="119">
        <v>1053.17</v>
      </c>
      <c r="HT99" s="119">
        <v>1098.96</v>
      </c>
      <c r="HU99" s="49"/>
    </row>
    <row r="100" spans="4:229" ht="14.4">
      <c r="D100" s="22">
        <v>40</v>
      </c>
      <c r="E100" s="23">
        <v>49</v>
      </c>
      <c r="F100" s="24">
        <v>53.96</v>
      </c>
      <c r="G100" s="43">
        <v>0.71</v>
      </c>
      <c r="H100" s="24" t="s">
        <v>93</v>
      </c>
      <c r="I100" s="24" t="str">
        <f t="shared" si="60"/>
        <v>B-18-40-49</v>
      </c>
      <c r="J100" s="25">
        <v>109.34</v>
      </c>
      <c r="K100" s="25">
        <v>164.01</v>
      </c>
      <c r="L100" s="25">
        <v>218.68</v>
      </c>
      <c r="M100" s="25">
        <v>273.35000000000002</v>
      </c>
      <c r="N100" s="25">
        <v>328.02</v>
      </c>
      <c r="O100" s="25">
        <v>382.69</v>
      </c>
      <c r="P100" s="25">
        <v>415.76</v>
      </c>
      <c r="Q100" s="25">
        <v>467.73</v>
      </c>
      <c r="R100" s="25">
        <v>519.70000000000005</v>
      </c>
      <c r="S100" s="25">
        <v>571.66999999999996</v>
      </c>
      <c r="T100" s="28">
        <v>623.64</v>
      </c>
      <c r="U100" s="29">
        <v>1.1499999999999999</v>
      </c>
      <c r="W100" s="22">
        <v>40</v>
      </c>
      <c r="X100" s="23">
        <v>49</v>
      </c>
      <c r="Y100" s="24">
        <v>48.28</v>
      </c>
      <c r="Z100" s="43">
        <v>0.64</v>
      </c>
      <c r="AA100" s="24" t="s">
        <v>93</v>
      </c>
      <c r="AB100" s="24" t="str">
        <f t="shared" si="61"/>
        <v>B-18-40-49</v>
      </c>
      <c r="AC100" s="25">
        <v>97.84</v>
      </c>
      <c r="AD100" s="25">
        <v>146.76</v>
      </c>
      <c r="AE100" s="25">
        <v>195.68</v>
      </c>
      <c r="AF100" s="25">
        <v>244.6</v>
      </c>
      <c r="AG100" s="25">
        <v>293.52</v>
      </c>
      <c r="AH100" s="25">
        <v>342.44</v>
      </c>
      <c r="AI100" s="25">
        <v>372.08</v>
      </c>
      <c r="AJ100" s="25">
        <v>418.59</v>
      </c>
      <c r="AK100" s="25">
        <v>465.1</v>
      </c>
      <c r="AL100" s="25">
        <v>511.61</v>
      </c>
      <c r="AM100" s="28">
        <v>558.12</v>
      </c>
      <c r="AN100" s="29">
        <v>1.1499999999999999</v>
      </c>
      <c r="AP100" s="22">
        <v>40</v>
      </c>
      <c r="AQ100" s="23">
        <v>49</v>
      </c>
      <c r="AR100" s="24">
        <v>44.02</v>
      </c>
      <c r="AS100" s="43">
        <v>0.59</v>
      </c>
      <c r="AT100" s="24" t="s">
        <v>93</v>
      </c>
      <c r="AU100" s="24" t="str">
        <f t="shared" si="62"/>
        <v>B-18-40-49</v>
      </c>
      <c r="AV100" s="25">
        <v>89.22</v>
      </c>
      <c r="AW100" s="25">
        <v>133.83000000000001</v>
      </c>
      <c r="AX100" s="25">
        <v>178.44</v>
      </c>
      <c r="AY100" s="25">
        <v>223.05</v>
      </c>
      <c r="AZ100" s="25">
        <v>267.66000000000003</v>
      </c>
      <c r="BA100" s="25">
        <v>312.27</v>
      </c>
      <c r="BB100" s="25">
        <v>339.28</v>
      </c>
      <c r="BC100" s="25">
        <v>381.69</v>
      </c>
      <c r="BD100" s="25">
        <v>424.1</v>
      </c>
      <c r="BE100" s="25">
        <v>466.51</v>
      </c>
      <c r="BF100" s="28">
        <v>508.92</v>
      </c>
      <c r="BG100" s="29">
        <v>1.1499999999999999</v>
      </c>
      <c r="BI100" s="22">
        <v>40</v>
      </c>
      <c r="BJ100" s="23">
        <v>49</v>
      </c>
      <c r="BK100" s="24">
        <v>41.18</v>
      </c>
      <c r="BL100" s="43">
        <v>0.54</v>
      </c>
      <c r="BM100" s="24" t="s">
        <v>93</v>
      </c>
      <c r="BN100" s="24" t="str">
        <f t="shared" si="63"/>
        <v>B-18-40-49</v>
      </c>
      <c r="BO100" s="25">
        <v>83.44</v>
      </c>
      <c r="BP100" s="25">
        <v>125.16</v>
      </c>
      <c r="BQ100" s="25">
        <v>166.88</v>
      </c>
      <c r="BR100" s="25">
        <v>208.6</v>
      </c>
      <c r="BS100" s="25">
        <v>250.32</v>
      </c>
      <c r="BT100" s="25">
        <v>292.04000000000002</v>
      </c>
      <c r="BU100" s="25">
        <v>317.27999999999997</v>
      </c>
      <c r="BV100" s="25">
        <v>356.94</v>
      </c>
      <c r="BW100" s="25">
        <v>396.6</v>
      </c>
      <c r="BX100" s="25">
        <v>436.26</v>
      </c>
      <c r="BY100" s="28">
        <v>475.92</v>
      </c>
      <c r="BZ100" s="29">
        <v>1.1499999999999999</v>
      </c>
      <c r="CB100" s="22">
        <v>40</v>
      </c>
      <c r="CC100" s="23">
        <v>49</v>
      </c>
      <c r="CD100" s="24">
        <v>44.02</v>
      </c>
      <c r="CE100" s="43">
        <v>0</v>
      </c>
      <c r="CF100" s="24" t="s">
        <v>93</v>
      </c>
      <c r="CG100" s="24" t="str">
        <f t="shared" si="64"/>
        <v>B-18-40-49</v>
      </c>
      <c r="CH100" s="25">
        <v>88.04</v>
      </c>
      <c r="CI100" s="25">
        <v>132.06</v>
      </c>
      <c r="CJ100" s="25">
        <v>176.08</v>
      </c>
      <c r="CK100" s="25">
        <v>220.1</v>
      </c>
      <c r="CL100" s="25">
        <v>264.12</v>
      </c>
      <c r="CM100" s="25">
        <v>308.14</v>
      </c>
      <c r="CN100" s="25">
        <v>334.56</v>
      </c>
      <c r="CO100" s="25">
        <v>376.38</v>
      </c>
      <c r="CP100" s="25">
        <v>418.2</v>
      </c>
      <c r="CQ100" s="25">
        <v>460.02</v>
      </c>
      <c r="CR100" s="28">
        <v>501.84</v>
      </c>
      <c r="CS100" s="29">
        <v>1.1499999999999999</v>
      </c>
      <c r="CT100" s="28">
        <v>543.66</v>
      </c>
      <c r="CU100" s="28">
        <v>585.48</v>
      </c>
      <c r="CV100" s="28">
        <v>627.29999999999995</v>
      </c>
      <c r="CW100" s="28">
        <v>669.12</v>
      </c>
      <c r="CX100" s="28">
        <v>710.94</v>
      </c>
      <c r="CY100" s="28">
        <v>752.76</v>
      </c>
      <c r="CZ100" s="28">
        <v>794.58</v>
      </c>
      <c r="DA100" s="25">
        <v>836.4</v>
      </c>
      <c r="DB100" s="25">
        <v>878.22</v>
      </c>
      <c r="DC100" s="25">
        <v>920.04</v>
      </c>
      <c r="DD100" s="25">
        <v>961.86</v>
      </c>
      <c r="DE100" s="25">
        <v>1003.68</v>
      </c>
      <c r="DG100" s="22">
        <v>40</v>
      </c>
      <c r="DH100" s="23">
        <v>49</v>
      </c>
      <c r="DI100" s="24">
        <v>48.89</v>
      </c>
      <c r="DJ100" s="43">
        <v>0.65</v>
      </c>
      <c r="DK100" s="24" t="s">
        <v>93</v>
      </c>
      <c r="DL100" s="24" t="str">
        <f t="shared" si="65"/>
        <v>B-18-40-49</v>
      </c>
      <c r="DM100" s="25">
        <v>99.08</v>
      </c>
      <c r="DN100" s="25">
        <v>148.62</v>
      </c>
      <c r="DO100" s="25">
        <v>198.16</v>
      </c>
      <c r="DP100" s="25">
        <v>247.7</v>
      </c>
      <c r="DQ100" s="25">
        <v>297.24</v>
      </c>
      <c r="DR100" s="25">
        <v>346.78</v>
      </c>
      <c r="DS100" s="25">
        <v>376.8</v>
      </c>
      <c r="DT100" s="25">
        <v>423.9</v>
      </c>
      <c r="DU100" s="25">
        <v>471</v>
      </c>
      <c r="DV100" s="25">
        <v>518.1</v>
      </c>
      <c r="DW100" s="28">
        <v>565.20000000000005</v>
      </c>
      <c r="DX100" s="29">
        <v>1.1499999999999999</v>
      </c>
      <c r="DY100" s="49"/>
      <c r="DZ100" s="22">
        <v>40</v>
      </c>
      <c r="EA100" s="23">
        <v>49</v>
      </c>
      <c r="EB100" s="24">
        <v>48.89</v>
      </c>
      <c r="EC100" s="43">
        <v>0.65</v>
      </c>
      <c r="ED100" s="24" t="s">
        <v>93</v>
      </c>
      <c r="EE100" s="24" t="str">
        <f t="shared" si="66"/>
        <v>B-18-40-49</v>
      </c>
      <c r="EF100" s="25">
        <v>84.7</v>
      </c>
      <c r="EG100" s="25">
        <v>127.05</v>
      </c>
      <c r="EH100" s="25">
        <v>169.4</v>
      </c>
      <c r="EI100" s="25">
        <v>211.75</v>
      </c>
      <c r="EJ100" s="25">
        <v>254.1</v>
      </c>
      <c r="EK100" s="25">
        <v>296.45</v>
      </c>
      <c r="EL100" s="25">
        <v>322.08</v>
      </c>
      <c r="EM100" s="25">
        <v>362.34</v>
      </c>
      <c r="EN100" s="25">
        <v>402.6</v>
      </c>
      <c r="EO100" s="25">
        <v>442.86</v>
      </c>
      <c r="EP100" s="28">
        <v>483.12</v>
      </c>
      <c r="EQ100" s="29">
        <v>1.1499999999999999</v>
      </c>
      <c r="ER100" s="49"/>
      <c r="ES100" s="22">
        <v>40</v>
      </c>
      <c r="ET100" s="23">
        <v>49</v>
      </c>
      <c r="EU100" s="24">
        <v>44.02</v>
      </c>
      <c r="EV100" s="43">
        <v>0</v>
      </c>
      <c r="EW100" s="24" t="s">
        <v>93</v>
      </c>
      <c r="EX100" s="24" t="str">
        <f t="shared" si="67"/>
        <v>B-18-40-49</v>
      </c>
      <c r="EY100" s="25">
        <v>107.92</v>
      </c>
      <c r="EZ100" s="25">
        <v>161.88</v>
      </c>
      <c r="FA100" s="25">
        <v>215.84</v>
      </c>
      <c r="FB100" s="25">
        <v>269.8</v>
      </c>
      <c r="FC100" s="25">
        <v>323.76</v>
      </c>
      <c r="FD100" s="25">
        <v>377.72</v>
      </c>
      <c r="FE100" s="25">
        <v>410.08</v>
      </c>
      <c r="FF100" s="25">
        <v>461.34</v>
      </c>
      <c r="FG100" s="25">
        <v>512.6</v>
      </c>
      <c r="FH100" s="25">
        <v>563.86</v>
      </c>
      <c r="FI100" s="28">
        <v>615.12</v>
      </c>
      <c r="FJ100" s="29">
        <v>1.1499999999999999</v>
      </c>
      <c r="FK100" s="28">
        <v>666.38</v>
      </c>
      <c r="FL100" s="28">
        <v>717.64</v>
      </c>
      <c r="FM100" s="28">
        <v>768.9</v>
      </c>
      <c r="FN100" s="28">
        <v>820.16</v>
      </c>
      <c r="FO100" s="28">
        <v>871.42</v>
      </c>
      <c r="FP100" s="28">
        <v>922.68</v>
      </c>
      <c r="FQ100" s="28">
        <v>973.94</v>
      </c>
      <c r="FR100" s="25">
        <v>1025.2</v>
      </c>
      <c r="FS100" s="25">
        <v>1076.46</v>
      </c>
      <c r="FT100" s="25">
        <v>1127.72</v>
      </c>
      <c r="FU100" s="25">
        <v>1178.98</v>
      </c>
      <c r="FV100" s="25">
        <v>1230.24</v>
      </c>
      <c r="FW100" s="49"/>
      <c r="FX100" s="22">
        <v>40</v>
      </c>
      <c r="FY100" s="23">
        <v>49</v>
      </c>
      <c r="FZ100" s="24">
        <v>48.89</v>
      </c>
      <c r="GA100" s="43">
        <v>0.65</v>
      </c>
      <c r="GB100" s="24" t="s">
        <v>93</v>
      </c>
      <c r="GC100" s="24" t="str">
        <f t="shared" si="68"/>
        <v>B-18-40-49</v>
      </c>
      <c r="GD100" s="25">
        <v>99999</v>
      </c>
      <c r="GE100" s="25">
        <v>99999</v>
      </c>
      <c r="GF100" s="25">
        <v>99999</v>
      </c>
      <c r="GG100" s="25">
        <v>99999</v>
      </c>
      <c r="GH100" s="25">
        <v>99999</v>
      </c>
      <c r="GI100" s="25">
        <v>99999</v>
      </c>
      <c r="GJ100" s="25">
        <v>99999</v>
      </c>
      <c r="GK100" s="25">
        <v>99999</v>
      </c>
      <c r="GL100" s="25">
        <v>99999</v>
      </c>
      <c r="GM100" s="25">
        <v>99999</v>
      </c>
      <c r="GN100" s="25">
        <v>99999</v>
      </c>
      <c r="GO100" s="29">
        <v>100</v>
      </c>
      <c r="GP100" s="49"/>
      <c r="GQ100" s="22">
        <v>40</v>
      </c>
      <c r="GR100" s="23">
        <v>49</v>
      </c>
      <c r="GS100" s="24">
        <v>44.02</v>
      </c>
      <c r="GT100" s="43">
        <v>0</v>
      </c>
      <c r="GU100" s="24" t="s">
        <v>93</v>
      </c>
      <c r="GV100" s="24" t="str">
        <f t="shared" si="69"/>
        <v>B-18-40-49</v>
      </c>
      <c r="GW100" s="119">
        <v>185.32</v>
      </c>
      <c r="GX100" s="119">
        <v>277.98</v>
      </c>
      <c r="GY100" s="119">
        <v>370.64</v>
      </c>
      <c r="GZ100" s="119">
        <v>463.3</v>
      </c>
      <c r="HA100" s="119">
        <v>555.96</v>
      </c>
      <c r="HB100" s="119">
        <v>648.62</v>
      </c>
      <c r="HC100" s="119">
        <v>704.22</v>
      </c>
      <c r="HD100" s="119">
        <v>792.24</v>
      </c>
      <c r="HE100" s="119">
        <v>880.27</v>
      </c>
      <c r="HF100" s="119">
        <v>968.3</v>
      </c>
      <c r="HG100" s="120">
        <v>1056.32</v>
      </c>
      <c r="HH100" s="29">
        <v>100</v>
      </c>
      <c r="HI100" s="120">
        <v>1144.3499999999999</v>
      </c>
      <c r="HJ100" s="120">
        <v>1232.3800000000001</v>
      </c>
      <c r="HK100" s="120">
        <v>1320.41</v>
      </c>
      <c r="HL100" s="120">
        <v>1408.43</v>
      </c>
      <c r="HM100" s="120">
        <v>1496.46</v>
      </c>
      <c r="HN100" s="120">
        <v>1584.49</v>
      </c>
      <c r="HO100" s="120">
        <v>1672.51</v>
      </c>
      <c r="HP100" s="119">
        <v>1760.54</v>
      </c>
      <c r="HQ100" s="119">
        <v>1848.57</v>
      </c>
      <c r="HR100" s="119">
        <v>1936.59</v>
      </c>
      <c r="HS100" s="119">
        <v>2024.62</v>
      </c>
      <c r="HT100" s="119">
        <v>2112.65</v>
      </c>
      <c r="HU100" s="49"/>
    </row>
    <row r="101" spans="4:229" ht="14.4">
      <c r="D101" s="22">
        <v>50</v>
      </c>
      <c r="E101" s="23">
        <v>54</v>
      </c>
      <c r="F101" s="24">
        <v>88.04</v>
      </c>
      <c r="G101" s="43">
        <v>1.7</v>
      </c>
      <c r="H101" s="24" t="s">
        <v>94</v>
      </c>
      <c r="I101" s="24" t="str">
        <f t="shared" si="60"/>
        <v>B-18-50-54</v>
      </c>
      <c r="J101" s="25">
        <v>179.48</v>
      </c>
      <c r="K101" s="25">
        <v>269.22000000000003</v>
      </c>
      <c r="L101" s="25">
        <v>358.96</v>
      </c>
      <c r="M101" s="25">
        <v>448.7</v>
      </c>
      <c r="N101" s="25">
        <v>538.44000000000005</v>
      </c>
      <c r="O101" s="25">
        <v>628.17999999999995</v>
      </c>
      <c r="P101" s="25">
        <v>682.72</v>
      </c>
      <c r="Q101" s="25">
        <v>768.06</v>
      </c>
      <c r="R101" s="25">
        <v>853.4</v>
      </c>
      <c r="S101" s="25">
        <v>938.74</v>
      </c>
      <c r="T101" s="28">
        <v>1024.08</v>
      </c>
      <c r="U101" s="29">
        <v>1.1499999999999999</v>
      </c>
      <c r="W101" s="22">
        <v>50</v>
      </c>
      <c r="X101" s="23">
        <v>54</v>
      </c>
      <c r="Y101" s="24">
        <v>79.52</v>
      </c>
      <c r="Z101" s="43">
        <v>1.54</v>
      </c>
      <c r="AA101" s="24" t="s">
        <v>94</v>
      </c>
      <c r="AB101" s="24" t="str">
        <f t="shared" si="61"/>
        <v>B-18-50-54</v>
      </c>
      <c r="AC101" s="25">
        <v>162.12</v>
      </c>
      <c r="AD101" s="25">
        <v>243.18</v>
      </c>
      <c r="AE101" s="25">
        <v>324.24</v>
      </c>
      <c r="AF101" s="25">
        <v>405.3</v>
      </c>
      <c r="AG101" s="25">
        <v>486.36</v>
      </c>
      <c r="AH101" s="25">
        <v>567.41999999999996</v>
      </c>
      <c r="AI101" s="25">
        <v>616.64</v>
      </c>
      <c r="AJ101" s="25">
        <v>693.72</v>
      </c>
      <c r="AK101" s="25">
        <v>770.8</v>
      </c>
      <c r="AL101" s="25">
        <v>847.88</v>
      </c>
      <c r="AM101" s="28">
        <v>924.96</v>
      </c>
      <c r="AN101" s="29">
        <v>1.1499999999999999</v>
      </c>
      <c r="AP101" s="22">
        <v>50</v>
      </c>
      <c r="AQ101" s="23">
        <v>54</v>
      </c>
      <c r="AR101" s="24">
        <v>72.42</v>
      </c>
      <c r="AS101" s="43">
        <v>1.41</v>
      </c>
      <c r="AT101" s="24" t="s">
        <v>94</v>
      </c>
      <c r="AU101" s="24" t="str">
        <f t="shared" si="62"/>
        <v>B-18-50-54</v>
      </c>
      <c r="AV101" s="25">
        <v>147.66</v>
      </c>
      <c r="AW101" s="25">
        <v>221.49</v>
      </c>
      <c r="AX101" s="25">
        <v>295.32</v>
      </c>
      <c r="AY101" s="25">
        <v>369.15</v>
      </c>
      <c r="AZ101" s="25">
        <v>442.98</v>
      </c>
      <c r="BA101" s="25">
        <v>516.80999999999995</v>
      </c>
      <c r="BB101" s="25">
        <v>561.67999999999995</v>
      </c>
      <c r="BC101" s="25">
        <v>631.89</v>
      </c>
      <c r="BD101" s="25">
        <v>702.1</v>
      </c>
      <c r="BE101" s="25">
        <v>772.31</v>
      </c>
      <c r="BF101" s="28">
        <v>842.52</v>
      </c>
      <c r="BG101" s="29">
        <v>1.1499999999999999</v>
      </c>
      <c r="BI101" s="22">
        <v>50</v>
      </c>
      <c r="BJ101" s="23">
        <v>54</v>
      </c>
      <c r="BK101" s="24">
        <v>66.739999999999995</v>
      </c>
      <c r="BL101" s="43">
        <v>1.29</v>
      </c>
      <c r="BM101" s="24" t="s">
        <v>94</v>
      </c>
      <c r="BN101" s="24" t="str">
        <f t="shared" si="63"/>
        <v>B-18-50-54</v>
      </c>
      <c r="BO101" s="25">
        <v>136.06</v>
      </c>
      <c r="BP101" s="25">
        <v>204.09</v>
      </c>
      <c r="BQ101" s="25">
        <v>272.12</v>
      </c>
      <c r="BR101" s="25">
        <v>340.15</v>
      </c>
      <c r="BS101" s="25">
        <v>408.18</v>
      </c>
      <c r="BT101" s="25">
        <v>476.21</v>
      </c>
      <c r="BU101" s="25">
        <v>517.52</v>
      </c>
      <c r="BV101" s="25">
        <v>582.21</v>
      </c>
      <c r="BW101" s="25">
        <v>646.9</v>
      </c>
      <c r="BX101" s="25">
        <v>711.59</v>
      </c>
      <c r="BY101" s="28">
        <v>776.28</v>
      </c>
      <c r="BZ101" s="29">
        <v>1.1499999999999999</v>
      </c>
      <c r="CB101" s="22">
        <v>50</v>
      </c>
      <c r="CC101" s="23">
        <v>54</v>
      </c>
      <c r="CD101" s="24">
        <v>72.42</v>
      </c>
      <c r="CE101" s="43">
        <v>0</v>
      </c>
      <c r="CF101" s="24" t="s">
        <v>94</v>
      </c>
      <c r="CG101" s="24" t="str">
        <f t="shared" si="64"/>
        <v>B-18-50-54</v>
      </c>
      <c r="CH101" s="25">
        <v>144.84</v>
      </c>
      <c r="CI101" s="25">
        <v>217.26</v>
      </c>
      <c r="CJ101" s="25">
        <v>289.68</v>
      </c>
      <c r="CK101" s="25">
        <v>362.1</v>
      </c>
      <c r="CL101" s="25">
        <v>434.52</v>
      </c>
      <c r="CM101" s="25">
        <v>506.94</v>
      </c>
      <c r="CN101" s="25">
        <v>550.4</v>
      </c>
      <c r="CO101" s="25">
        <v>619.20000000000005</v>
      </c>
      <c r="CP101" s="25">
        <v>688</v>
      </c>
      <c r="CQ101" s="25">
        <v>756.8</v>
      </c>
      <c r="CR101" s="28">
        <v>825.6</v>
      </c>
      <c r="CS101" s="29">
        <v>1.1499999999999999</v>
      </c>
      <c r="CT101" s="28">
        <v>894.4</v>
      </c>
      <c r="CU101" s="28">
        <v>963.2</v>
      </c>
      <c r="CV101" s="28">
        <v>1032</v>
      </c>
      <c r="CW101" s="28">
        <v>1100.8</v>
      </c>
      <c r="CX101" s="28">
        <v>1169.5999999999999</v>
      </c>
      <c r="CY101" s="28">
        <v>1238.4000000000001</v>
      </c>
      <c r="CZ101" s="28">
        <v>1307.2</v>
      </c>
      <c r="DA101" s="25">
        <v>1376</v>
      </c>
      <c r="DB101" s="25">
        <v>1444.8</v>
      </c>
      <c r="DC101" s="25">
        <v>1513.6</v>
      </c>
      <c r="DD101" s="25">
        <v>1582.4</v>
      </c>
      <c r="DE101" s="25">
        <v>1651.2</v>
      </c>
      <c r="DG101" s="22">
        <v>50</v>
      </c>
      <c r="DH101" s="23">
        <v>54</v>
      </c>
      <c r="DI101" s="24">
        <v>80.510000000000005</v>
      </c>
      <c r="DJ101" s="43">
        <v>1.56</v>
      </c>
      <c r="DK101" s="24" t="s">
        <v>94</v>
      </c>
      <c r="DL101" s="24" t="str">
        <f t="shared" si="65"/>
        <v>B-18-50-54</v>
      </c>
      <c r="DM101" s="25">
        <v>164.14</v>
      </c>
      <c r="DN101" s="25">
        <v>246.21</v>
      </c>
      <c r="DO101" s="25">
        <v>328.28</v>
      </c>
      <c r="DP101" s="25">
        <v>410.35</v>
      </c>
      <c r="DQ101" s="25">
        <v>492.42</v>
      </c>
      <c r="DR101" s="25">
        <v>574.49</v>
      </c>
      <c r="DS101" s="25">
        <v>624.32000000000005</v>
      </c>
      <c r="DT101" s="25">
        <v>702.36</v>
      </c>
      <c r="DU101" s="25">
        <v>780.4</v>
      </c>
      <c r="DV101" s="25">
        <v>858.44</v>
      </c>
      <c r="DW101" s="28">
        <v>936.48</v>
      </c>
      <c r="DX101" s="29">
        <v>1.1499999999999999</v>
      </c>
      <c r="DY101" s="49"/>
      <c r="DZ101" s="22">
        <v>50</v>
      </c>
      <c r="EA101" s="23">
        <v>54</v>
      </c>
      <c r="EB101" s="24">
        <v>80.510000000000005</v>
      </c>
      <c r="EC101" s="43">
        <v>1.56</v>
      </c>
      <c r="ED101" s="24" t="s">
        <v>94</v>
      </c>
      <c r="EE101" s="24" t="str">
        <f t="shared" si="66"/>
        <v>B-18-50-54</v>
      </c>
      <c r="EF101" s="25">
        <v>138.12</v>
      </c>
      <c r="EG101" s="25">
        <v>207.18</v>
      </c>
      <c r="EH101" s="25">
        <v>276.24</v>
      </c>
      <c r="EI101" s="25">
        <v>345.3</v>
      </c>
      <c r="EJ101" s="25">
        <v>414.36</v>
      </c>
      <c r="EK101" s="25">
        <v>483.42</v>
      </c>
      <c r="EL101" s="25">
        <v>525.36</v>
      </c>
      <c r="EM101" s="25">
        <v>591.03</v>
      </c>
      <c r="EN101" s="25">
        <v>656.7</v>
      </c>
      <c r="EO101" s="25">
        <v>722.37</v>
      </c>
      <c r="EP101" s="28">
        <v>788.04</v>
      </c>
      <c r="EQ101" s="29">
        <v>1.1499999999999999</v>
      </c>
      <c r="ER101" s="49"/>
      <c r="ES101" s="22">
        <v>50</v>
      </c>
      <c r="ET101" s="23">
        <v>54</v>
      </c>
      <c r="EU101" s="24">
        <v>72.42</v>
      </c>
      <c r="EV101" s="43">
        <v>0</v>
      </c>
      <c r="EW101" s="24" t="s">
        <v>94</v>
      </c>
      <c r="EX101" s="24" t="str">
        <f t="shared" si="67"/>
        <v>B-18-50-54</v>
      </c>
      <c r="EY101" s="25">
        <v>176.08</v>
      </c>
      <c r="EZ101" s="25">
        <v>264.12</v>
      </c>
      <c r="FA101" s="25">
        <v>352.16</v>
      </c>
      <c r="FB101" s="25">
        <v>440.2</v>
      </c>
      <c r="FC101" s="25">
        <v>528.24</v>
      </c>
      <c r="FD101" s="25">
        <v>616.28</v>
      </c>
      <c r="FE101" s="25">
        <v>669.12</v>
      </c>
      <c r="FF101" s="25">
        <v>752.76</v>
      </c>
      <c r="FG101" s="25">
        <v>836.4</v>
      </c>
      <c r="FH101" s="25">
        <v>920.04</v>
      </c>
      <c r="FI101" s="28">
        <v>1003.68</v>
      </c>
      <c r="FJ101" s="29">
        <v>1.1499999999999999</v>
      </c>
      <c r="FK101" s="28">
        <v>1087.32</v>
      </c>
      <c r="FL101" s="28">
        <v>1170.96</v>
      </c>
      <c r="FM101" s="28">
        <v>1254.5999999999999</v>
      </c>
      <c r="FN101" s="28">
        <v>1338.24</v>
      </c>
      <c r="FO101" s="28">
        <v>1421.88</v>
      </c>
      <c r="FP101" s="28">
        <v>1505.52</v>
      </c>
      <c r="FQ101" s="28">
        <v>1589.16</v>
      </c>
      <c r="FR101" s="25">
        <v>1672.8</v>
      </c>
      <c r="FS101" s="25">
        <v>1756.44</v>
      </c>
      <c r="FT101" s="25">
        <v>1840.08</v>
      </c>
      <c r="FU101" s="25">
        <v>1923.72</v>
      </c>
      <c r="FV101" s="25">
        <v>2007.36</v>
      </c>
      <c r="FW101" s="49"/>
      <c r="FX101" s="22">
        <v>50</v>
      </c>
      <c r="FY101" s="23">
        <v>54</v>
      </c>
      <c r="FZ101" s="24">
        <v>80.510000000000005</v>
      </c>
      <c r="GA101" s="43">
        <v>1.56</v>
      </c>
      <c r="GB101" s="24" t="s">
        <v>94</v>
      </c>
      <c r="GC101" s="24" t="str">
        <f t="shared" si="68"/>
        <v>B-18-50-54</v>
      </c>
      <c r="GD101" s="25">
        <v>99999</v>
      </c>
      <c r="GE101" s="25">
        <v>99999</v>
      </c>
      <c r="GF101" s="25">
        <v>99999</v>
      </c>
      <c r="GG101" s="25">
        <v>99999</v>
      </c>
      <c r="GH101" s="25">
        <v>99999</v>
      </c>
      <c r="GI101" s="25">
        <v>99999</v>
      </c>
      <c r="GJ101" s="25">
        <v>99999</v>
      </c>
      <c r="GK101" s="25">
        <v>99999</v>
      </c>
      <c r="GL101" s="25">
        <v>99999</v>
      </c>
      <c r="GM101" s="25">
        <v>99999</v>
      </c>
      <c r="GN101" s="25">
        <v>99999</v>
      </c>
      <c r="GO101" s="29">
        <v>100</v>
      </c>
      <c r="GP101" s="49"/>
      <c r="GQ101" s="22">
        <v>50</v>
      </c>
      <c r="GR101" s="23">
        <v>54</v>
      </c>
      <c r="GS101" s="24">
        <v>72.42</v>
      </c>
      <c r="GT101" s="43">
        <v>0</v>
      </c>
      <c r="GU101" s="24" t="s">
        <v>94</v>
      </c>
      <c r="GV101" s="24" t="str">
        <f t="shared" si="69"/>
        <v>B-18-50-54</v>
      </c>
      <c r="GW101" s="119">
        <v>270.74</v>
      </c>
      <c r="GX101" s="119">
        <v>406.11</v>
      </c>
      <c r="GY101" s="119">
        <v>541.48</v>
      </c>
      <c r="GZ101" s="119">
        <v>676.85</v>
      </c>
      <c r="HA101" s="119">
        <v>812.22</v>
      </c>
      <c r="HB101" s="119">
        <v>947.59</v>
      </c>
      <c r="HC101" s="119">
        <v>1028.81</v>
      </c>
      <c r="HD101" s="119">
        <v>1157.4100000000001</v>
      </c>
      <c r="HE101" s="119">
        <v>1286.02</v>
      </c>
      <c r="HF101" s="119">
        <v>1414.62</v>
      </c>
      <c r="HG101" s="120">
        <v>1543.22</v>
      </c>
      <c r="HH101" s="29">
        <v>100</v>
      </c>
      <c r="HI101" s="120">
        <v>1671.82</v>
      </c>
      <c r="HJ101" s="120">
        <v>1800.42</v>
      </c>
      <c r="HK101" s="120">
        <v>1929.02</v>
      </c>
      <c r="HL101" s="120">
        <v>2057.62</v>
      </c>
      <c r="HM101" s="120">
        <v>2186.23</v>
      </c>
      <c r="HN101" s="120">
        <v>2314.83</v>
      </c>
      <c r="HO101" s="120">
        <v>2443.4299999999998</v>
      </c>
      <c r="HP101" s="119">
        <v>2572.0300000000002</v>
      </c>
      <c r="HQ101" s="119">
        <v>2700.63</v>
      </c>
      <c r="HR101" s="119">
        <v>2829.23</v>
      </c>
      <c r="HS101" s="119">
        <v>2957.83</v>
      </c>
      <c r="HT101" s="119">
        <v>3086.44</v>
      </c>
      <c r="HU101" s="49"/>
    </row>
    <row r="102" spans="4:229" ht="14.4">
      <c r="D102" s="22">
        <v>55</v>
      </c>
      <c r="E102" s="23">
        <v>59</v>
      </c>
      <c r="F102" s="24">
        <v>120.7</v>
      </c>
      <c r="G102" s="43">
        <v>3.35</v>
      </c>
      <c r="H102" s="24" t="s">
        <v>95</v>
      </c>
      <c r="I102" s="24" t="str">
        <f t="shared" si="60"/>
        <v>B-18-55-59</v>
      </c>
      <c r="J102" s="25">
        <v>248.1</v>
      </c>
      <c r="K102" s="25">
        <v>372.15</v>
      </c>
      <c r="L102" s="25">
        <v>496.2</v>
      </c>
      <c r="M102" s="25">
        <v>620.25</v>
      </c>
      <c r="N102" s="25">
        <v>744.3</v>
      </c>
      <c r="O102" s="25">
        <v>868.35</v>
      </c>
      <c r="P102" s="25">
        <v>944.16</v>
      </c>
      <c r="Q102" s="25">
        <v>1062.18</v>
      </c>
      <c r="R102" s="25">
        <v>1180.2</v>
      </c>
      <c r="S102" s="25">
        <v>1298.22</v>
      </c>
      <c r="T102" s="28">
        <v>1416.24</v>
      </c>
      <c r="U102" s="29">
        <v>1.2</v>
      </c>
      <c r="W102" s="22">
        <v>55</v>
      </c>
      <c r="X102" s="23">
        <v>59</v>
      </c>
      <c r="Y102" s="24">
        <v>109.34</v>
      </c>
      <c r="Z102" s="43">
        <v>3.03</v>
      </c>
      <c r="AA102" s="24" t="s">
        <v>95</v>
      </c>
      <c r="AB102" s="24" t="str">
        <f t="shared" si="61"/>
        <v>B-18-55-59</v>
      </c>
      <c r="AC102" s="25">
        <v>224.74</v>
      </c>
      <c r="AD102" s="25">
        <v>337.11</v>
      </c>
      <c r="AE102" s="25">
        <v>449.48</v>
      </c>
      <c r="AF102" s="25">
        <v>561.85</v>
      </c>
      <c r="AG102" s="25">
        <v>674.22</v>
      </c>
      <c r="AH102" s="25">
        <v>786.59</v>
      </c>
      <c r="AI102" s="25">
        <v>855.2</v>
      </c>
      <c r="AJ102" s="25">
        <v>962.1</v>
      </c>
      <c r="AK102" s="25">
        <v>1069</v>
      </c>
      <c r="AL102" s="25">
        <v>1175.9000000000001</v>
      </c>
      <c r="AM102" s="28">
        <v>1282.8</v>
      </c>
      <c r="AN102" s="29">
        <v>1.2</v>
      </c>
      <c r="AP102" s="22">
        <v>55</v>
      </c>
      <c r="AQ102" s="23">
        <v>59</v>
      </c>
      <c r="AR102" s="24">
        <v>100.82</v>
      </c>
      <c r="AS102" s="43">
        <v>2.76</v>
      </c>
      <c r="AT102" s="24" t="s">
        <v>95</v>
      </c>
      <c r="AU102" s="24" t="str">
        <f t="shared" si="62"/>
        <v>B-18-55-59</v>
      </c>
      <c r="AV102" s="25">
        <v>207.16</v>
      </c>
      <c r="AW102" s="25">
        <v>310.74</v>
      </c>
      <c r="AX102" s="25">
        <v>414.32</v>
      </c>
      <c r="AY102" s="25">
        <v>517.9</v>
      </c>
      <c r="AZ102" s="25">
        <v>621.48</v>
      </c>
      <c r="BA102" s="25">
        <v>725.06</v>
      </c>
      <c r="BB102" s="25">
        <v>788.32</v>
      </c>
      <c r="BC102" s="25">
        <v>886.86</v>
      </c>
      <c r="BD102" s="25">
        <v>985.4</v>
      </c>
      <c r="BE102" s="25">
        <v>1083.94</v>
      </c>
      <c r="BF102" s="28">
        <v>1182.48</v>
      </c>
      <c r="BG102" s="29">
        <v>1.2</v>
      </c>
      <c r="BI102" s="22">
        <v>55</v>
      </c>
      <c r="BJ102" s="23">
        <v>59</v>
      </c>
      <c r="BK102" s="24">
        <v>92.3</v>
      </c>
      <c r="BL102" s="43">
        <v>2.54</v>
      </c>
      <c r="BM102" s="24" t="s">
        <v>95</v>
      </c>
      <c r="BN102" s="24" t="str">
        <f t="shared" si="63"/>
        <v>B-18-55-59</v>
      </c>
      <c r="BO102" s="25">
        <v>189.68</v>
      </c>
      <c r="BP102" s="25">
        <v>284.52</v>
      </c>
      <c r="BQ102" s="25">
        <v>379.36</v>
      </c>
      <c r="BR102" s="25">
        <v>474.2</v>
      </c>
      <c r="BS102" s="25">
        <v>569.04</v>
      </c>
      <c r="BT102" s="25">
        <v>663.88</v>
      </c>
      <c r="BU102" s="25">
        <v>721.84</v>
      </c>
      <c r="BV102" s="25">
        <v>812.07</v>
      </c>
      <c r="BW102" s="25">
        <v>902.3</v>
      </c>
      <c r="BX102" s="25">
        <v>992.53</v>
      </c>
      <c r="BY102" s="28">
        <v>1082.76</v>
      </c>
      <c r="BZ102" s="29">
        <v>1.2</v>
      </c>
      <c r="CB102" s="22">
        <v>55</v>
      </c>
      <c r="CC102" s="23">
        <v>59</v>
      </c>
      <c r="CD102" s="24">
        <v>100.82</v>
      </c>
      <c r="CE102" s="43">
        <v>0</v>
      </c>
      <c r="CF102" s="24" t="s">
        <v>95</v>
      </c>
      <c r="CG102" s="24" t="str">
        <f t="shared" si="64"/>
        <v>B-18-55-59</v>
      </c>
      <c r="CH102" s="25">
        <v>201.64</v>
      </c>
      <c r="CI102" s="25">
        <v>302.45999999999998</v>
      </c>
      <c r="CJ102" s="25">
        <v>403.28</v>
      </c>
      <c r="CK102" s="25">
        <v>504.1</v>
      </c>
      <c r="CL102" s="25">
        <v>604.91999999999996</v>
      </c>
      <c r="CM102" s="25">
        <v>705.74</v>
      </c>
      <c r="CN102" s="25">
        <v>766.24</v>
      </c>
      <c r="CO102" s="25">
        <v>862.02</v>
      </c>
      <c r="CP102" s="25">
        <v>957.8</v>
      </c>
      <c r="CQ102" s="25">
        <v>1053.58</v>
      </c>
      <c r="CR102" s="28">
        <v>1149.3599999999999</v>
      </c>
      <c r="CS102" s="29">
        <v>1.2</v>
      </c>
      <c r="CT102" s="28">
        <v>1245.1400000000001</v>
      </c>
      <c r="CU102" s="28">
        <v>1340.92</v>
      </c>
      <c r="CV102" s="28">
        <v>1436.7</v>
      </c>
      <c r="CW102" s="28">
        <v>1532.48</v>
      </c>
      <c r="CX102" s="28">
        <v>1628.26</v>
      </c>
      <c r="CY102" s="28">
        <v>1724.04</v>
      </c>
      <c r="CZ102" s="28">
        <v>1819.82</v>
      </c>
      <c r="DA102" s="25">
        <v>1915.6</v>
      </c>
      <c r="DB102" s="25">
        <v>2011.38</v>
      </c>
      <c r="DC102" s="25">
        <v>2107.16</v>
      </c>
      <c r="DD102" s="25">
        <v>2202.94</v>
      </c>
      <c r="DE102" s="25">
        <v>2298.7199999999998</v>
      </c>
      <c r="DG102" s="22">
        <v>55</v>
      </c>
      <c r="DH102" s="23">
        <v>59</v>
      </c>
      <c r="DI102" s="24">
        <v>110.7</v>
      </c>
      <c r="DJ102" s="43">
        <v>3.07</v>
      </c>
      <c r="DK102" s="24" t="s">
        <v>95</v>
      </c>
      <c r="DL102" s="24" t="str">
        <f t="shared" si="65"/>
        <v>B-18-55-59</v>
      </c>
      <c r="DM102" s="25">
        <v>227.54</v>
      </c>
      <c r="DN102" s="25">
        <v>341.31</v>
      </c>
      <c r="DO102" s="25">
        <v>455.08</v>
      </c>
      <c r="DP102" s="25">
        <v>568.85</v>
      </c>
      <c r="DQ102" s="25">
        <v>682.62</v>
      </c>
      <c r="DR102" s="25">
        <v>796.39</v>
      </c>
      <c r="DS102" s="25">
        <v>865.92</v>
      </c>
      <c r="DT102" s="25">
        <v>974.16</v>
      </c>
      <c r="DU102" s="25">
        <v>1082.4000000000001</v>
      </c>
      <c r="DV102" s="25">
        <v>1190.6400000000001</v>
      </c>
      <c r="DW102" s="28">
        <v>1298.8800000000001</v>
      </c>
      <c r="DX102" s="29">
        <v>1.2</v>
      </c>
      <c r="DY102" s="49"/>
      <c r="DZ102" s="22">
        <v>55</v>
      </c>
      <c r="EA102" s="23">
        <v>59</v>
      </c>
      <c r="EB102" s="24">
        <v>110.7</v>
      </c>
      <c r="EC102" s="43">
        <v>3.07</v>
      </c>
      <c r="ED102" s="24" t="s">
        <v>95</v>
      </c>
      <c r="EE102" s="24" t="str">
        <f t="shared" si="66"/>
        <v>B-18-55-59</v>
      </c>
      <c r="EF102" s="25">
        <v>192.54</v>
      </c>
      <c r="EG102" s="25">
        <v>288.81</v>
      </c>
      <c r="EH102" s="25">
        <v>385.08</v>
      </c>
      <c r="EI102" s="25">
        <v>481.35</v>
      </c>
      <c r="EJ102" s="25">
        <v>577.62</v>
      </c>
      <c r="EK102" s="25">
        <v>673.89</v>
      </c>
      <c r="EL102" s="25">
        <v>732.72</v>
      </c>
      <c r="EM102" s="25">
        <v>824.31</v>
      </c>
      <c r="EN102" s="25">
        <v>915.9</v>
      </c>
      <c r="EO102" s="25">
        <v>1007.49</v>
      </c>
      <c r="EP102" s="28">
        <v>1099.08</v>
      </c>
      <c r="EQ102" s="29">
        <v>1.2</v>
      </c>
      <c r="ER102" s="49"/>
      <c r="ES102" s="22">
        <v>55</v>
      </c>
      <c r="ET102" s="23">
        <v>59</v>
      </c>
      <c r="EU102" s="24">
        <v>100.82</v>
      </c>
      <c r="EV102" s="43">
        <v>0</v>
      </c>
      <c r="EW102" s="24" t="s">
        <v>95</v>
      </c>
      <c r="EX102" s="24" t="str">
        <f t="shared" si="67"/>
        <v>B-18-55-59</v>
      </c>
      <c r="EY102" s="25">
        <v>241.4</v>
      </c>
      <c r="EZ102" s="25">
        <v>362.1</v>
      </c>
      <c r="FA102" s="25">
        <v>482.8</v>
      </c>
      <c r="FB102" s="25">
        <v>603.5</v>
      </c>
      <c r="FC102" s="25">
        <v>724.2</v>
      </c>
      <c r="FD102" s="25">
        <v>844.9</v>
      </c>
      <c r="FE102" s="25">
        <v>917.36</v>
      </c>
      <c r="FF102" s="25">
        <v>1032.03</v>
      </c>
      <c r="FG102" s="25">
        <v>1146.7</v>
      </c>
      <c r="FH102" s="25">
        <v>1261.3699999999999</v>
      </c>
      <c r="FI102" s="28">
        <v>1376.04</v>
      </c>
      <c r="FJ102" s="29">
        <v>1.2</v>
      </c>
      <c r="FK102" s="28">
        <v>1490.71</v>
      </c>
      <c r="FL102" s="28">
        <v>1605.38</v>
      </c>
      <c r="FM102" s="28">
        <v>1720.05</v>
      </c>
      <c r="FN102" s="28">
        <v>1834.72</v>
      </c>
      <c r="FO102" s="28">
        <v>1949.39</v>
      </c>
      <c r="FP102" s="28">
        <v>2064.06</v>
      </c>
      <c r="FQ102" s="28">
        <v>2178.73</v>
      </c>
      <c r="FR102" s="25">
        <v>2293.4</v>
      </c>
      <c r="FS102" s="25">
        <v>2408.0700000000002</v>
      </c>
      <c r="FT102" s="25">
        <v>2522.7399999999998</v>
      </c>
      <c r="FU102" s="25">
        <v>2637.41</v>
      </c>
      <c r="FV102" s="25">
        <v>2752.08</v>
      </c>
      <c r="FW102" s="49"/>
      <c r="FX102" s="22">
        <v>55</v>
      </c>
      <c r="FY102" s="23">
        <v>59</v>
      </c>
      <c r="FZ102" s="24">
        <v>110.7</v>
      </c>
      <c r="GA102" s="43">
        <v>3.07</v>
      </c>
      <c r="GB102" s="24" t="s">
        <v>95</v>
      </c>
      <c r="GC102" s="24" t="str">
        <f t="shared" si="68"/>
        <v>B-18-55-59</v>
      </c>
      <c r="GD102" s="25">
        <v>99999</v>
      </c>
      <c r="GE102" s="25">
        <v>99999</v>
      </c>
      <c r="GF102" s="25">
        <v>99999</v>
      </c>
      <c r="GG102" s="25">
        <v>99999</v>
      </c>
      <c r="GH102" s="25">
        <v>99999</v>
      </c>
      <c r="GI102" s="25">
        <v>99999</v>
      </c>
      <c r="GJ102" s="25">
        <v>99999</v>
      </c>
      <c r="GK102" s="25">
        <v>99999</v>
      </c>
      <c r="GL102" s="25">
        <v>99999</v>
      </c>
      <c r="GM102" s="25">
        <v>99999</v>
      </c>
      <c r="GN102" s="25">
        <v>99999</v>
      </c>
      <c r="GO102" s="29">
        <v>100</v>
      </c>
      <c r="GP102" s="49"/>
      <c r="GQ102" s="22">
        <v>55</v>
      </c>
      <c r="GR102" s="23">
        <v>59</v>
      </c>
      <c r="GS102" s="24">
        <v>100.82</v>
      </c>
      <c r="GT102" s="43">
        <v>0</v>
      </c>
      <c r="GU102" s="24" t="s">
        <v>95</v>
      </c>
      <c r="GV102" s="24" t="str">
        <f t="shared" si="69"/>
        <v>B-18-55-59</v>
      </c>
      <c r="GW102" s="119">
        <v>336.76</v>
      </c>
      <c r="GX102" s="119">
        <v>505.14</v>
      </c>
      <c r="GY102" s="119">
        <v>673.52</v>
      </c>
      <c r="GZ102" s="119">
        <v>841.9</v>
      </c>
      <c r="HA102" s="119">
        <v>1010.28</v>
      </c>
      <c r="HB102" s="119">
        <v>1178.6600000000001</v>
      </c>
      <c r="HC102" s="119">
        <v>1279.69</v>
      </c>
      <c r="HD102" s="119">
        <v>1439.65</v>
      </c>
      <c r="HE102" s="119">
        <v>1599.61</v>
      </c>
      <c r="HF102" s="119">
        <v>1759.57</v>
      </c>
      <c r="HG102" s="120">
        <v>1919.53</v>
      </c>
      <c r="HH102" s="29">
        <v>100</v>
      </c>
      <c r="HI102" s="120">
        <v>2079.4899999999998</v>
      </c>
      <c r="HJ102" s="120">
        <v>2239.4499999999998</v>
      </c>
      <c r="HK102" s="120">
        <v>2399.42</v>
      </c>
      <c r="HL102" s="120">
        <v>2559.38</v>
      </c>
      <c r="HM102" s="120">
        <v>2719.34</v>
      </c>
      <c r="HN102" s="120">
        <v>2879.3</v>
      </c>
      <c r="HO102" s="120">
        <v>3039.26</v>
      </c>
      <c r="HP102" s="119">
        <v>3199.22</v>
      </c>
      <c r="HQ102" s="119">
        <v>3359.18</v>
      </c>
      <c r="HR102" s="119">
        <v>3519.14</v>
      </c>
      <c r="HS102" s="119">
        <v>3679.1</v>
      </c>
      <c r="HT102" s="119">
        <v>3839.06</v>
      </c>
      <c r="HU102" s="49"/>
    </row>
    <row r="103" spans="4:229" ht="14.4">
      <c r="D103" s="22">
        <v>60</v>
      </c>
      <c r="E103" s="23">
        <v>64</v>
      </c>
      <c r="F103" s="24">
        <v>157.62</v>
      </c>
      <c r="G103" s="43">
        <v>6.28</v>
      </c>
      <c r="H103" s="24" t="s">
        <v>96</v>
      </c>
      <c r="I103" s="24" t="str">
        <f t="shared" si="60"/>
        <v>B-18-60-64</v>
      </c>
      <c r="J103" s="25">
        <v>327.8</v>
      </c>
      <c r="K103" s="25">
        <v>491.7</v>
      </c>
      <c r="L103" s="25">
        <v>655.6</v>
      </c>
      <c r="M103" s="25">
        <v>819.5</v>
      </c>
      <c r="N103" s="25">
        <v>983.4</v>
      </c>
      <c r="O103" s="25">
        <v>1147.3</v>
      </c>
      <c r="P103" s="25">
        <v>1248.1600000000001</v>
      </c>
      <c r="Q103" s="25">
        <v>1404.18</v>
      </c>
      <c r="R103" s="25">
        <v>1560.2</v>
      </c>
      <c r="S103" s="25">
        <v>1716.22</v>
      </c>
      <c r="T103" s="28">
        <v>1872.24</v>
      </c>
      <c r="U103" s="29">
        <v>1.25</v>
      </c>
      <c r="W103" s="22">
        <v>60</v>
      </c>
      <c r="X103" s="23">
        <v>64</v>
      </c>
      <c r="Y103" s="24">
        <v>142</v>
      </c>
      <c r="Z103" s="43">
        <v>5.68</v>
      </c>
      <c r="AA103" s="24" t="s">
        <v>96</v>
      </c>
      <c r="AB103" s="24" t="str">
        <f t="shared" si="61"/>
        <v>B-18-60-64</v>
      </c>
      <c r="AC103" s="25">
        <v>295.36</v>
      </c>
      <c r="AD103" s="25">
        <v>443.04</v>
      </c>
      <c r="AE103" s="25">
        <v>590.72</v>
      </c>
      <c r="AF103" s="25">
        <v>738.4</v>
      </c>
      <c r="AG103" s="25">
        <v>886.08</v>
      </c>
      <c r="AH103" s="25">
        <v>1033.76</v>
      </c>
      <c r="AI103" s="25">
        <v>1124.6400000000001</v>
      </c>
      <c r="AJ103" s="25">
        <v>1265.22</v>
      </c>
      <c r="AK103" s="25">
        <v>1405.8</v>
      </c>
      <c r="AL103" s="25">
        <v>1546.38</v>
      </c>
      <c r="AM103" s="28">
        <v>1686.96</v>
      </c>
      <c r="AN103" s="29">
        <v>1.25</v>
      </c>
      <c r="AP103" s="22">
        <v>60</v>
      </c>
      <c r="AQ103" s="23">
        <v>64</v>
      </c>
      <c r="AR103" s="24">
        <v>130.63999999999999</v>
      </c>
      <c r="AS103" s="43">
        <v>5.19</v>
      </c>
      <c r="AT103" s="24" t="s">
        <v>96</v>
      </c>
      <c r="AU103" s="24" t="str">
        <f t="shared" si="62"/>
        <v>B-18-60-64</v>
      </c>
      <c r="AV103" s="25">
        <v>271.66000000000003</v>
      </c>
      <c r="AW103" s="25">
        <v>407.49</v>
      </c>
      <c r="AX103" s="25">
        <v>543.32000000000005</v>
      </c>
      <c r="AY103" s="25">
        <v>679.15</v>
      </c>
      <c r="AZ103" s="25">
        <v>814.98</v>
      </c>
      <c r="BA103" s="25">
        <v>950.81</v>
      </c>
      <c r="BB103" s="25">
        <v>1034.4000000000001</v>
      </c>
      <c r="BC103" s="25">
        <v>1163.7</v>
      </c>
      <c r="BD103" s="25">
        <v>1293</v>
      </c>
      <c r="BE103" s="25">
        <v>1422.3</v>
      </c>
      <c r="BF103" s="28">
        <v>1551.6</v>
      </c>
      <c r="BG103" s="29">
        <v>1.25</v>
      </c>
      <c r="BI103" s="22">
        <v>60</v>
      </c>
      <c r="BJ103" s="23">
        <v>64</v>
      </c>
      <c r="BK103" s="24">
        <v>119.28</v>
      </c>
      <c r="BL103" s="43">
        <v>4.78</v>
      </c>
      <c r="BM103" s="24" t="s">
        <v>96</v>
      </c>
      <c r="BN103" s="24" t="str">
        <f t="shared" si="63"/>
        <v>B-18-60-64</v>
      </c>
      <c r="BO103" s="25">
        <v>248.12</v>
      </c>
      <c r="BP103" s="25">
        <v>372.18</v>
      </c>
      <c r="BQ103" s="25">
        <v>496.24</v>
      </c>
      <c r="BR103" s="25">
        <v>620.29999999999995</v>
      </c>
      <c r="BS103" s="25">
        <v>744.36</v>
      </c>
      <c r="BT103" s="25">
        <v>868.42</v>
      </c>
      <c r="BU103" s="25">
        <v>944.8</v>
      </c>
      <c r="BV103" s="25">
        <v>1062.9000000000001</v>
      </c>
      <c r="BW103" s="25">
        <v>1181</v>
      </c>
      <c r="BX103" s="25">
        <v>1299.0999999999999</v>
      </c>
      <c r="BY103" s="28">
        <v>1417.2</v>
      </c>
      <c r="BZ103" s="29">
        <v>1.22</v>
      </c>
      <c r="CB103" s="22">
        <v>60</v>
      </c>
      <c r="CC103" s="23">
        <v>64</v>
      </c>
      <c r="CD103" s="24">
        <v>130.63999999999999</v>
      </c>
      <c r="CE103" s="43">
        <v>0</v>
      </c>
      <c r="CF103" s="24" t="s">
        <v>96</v>
      </c>
      <c r="CG103" s="24" t="str">
        <f t="shared" si="64"/>
        <v>B-18-60-64</v>
      </c>
      <c r="CH103" s="25">
        <v>261.27999999999997</v>
      </c>
      <c r="CI103" s="25">
        <v>391.92</v>
      </c>
      <c r="CJ103" s="25">
        <v>522.55999999999995</v>
      </c>
      <c r="CK103" s="25">
        <v>653.20000000000005</v>
      </c>
      <c r="CL103" s="25">
        <v>783.84</v>
      </c>
      <c r="CM103" s="25">
        <v>914.48</v>
      </c>
      <c r="CN103" s="25">
        <v>992.88</v>
      </c>
      <c r="CO103" s="25">
        <v>1116.99</v>
      </c>
      <c r="CP103" s="25">
        <v>1241.0999999999999</v>
      </c>
      <c r="CQ103" s="25">
        <v>1365.21</v>
      </c>
      <c r="CR103" s="28">
        <v>1489.32</v>
      </c>
      <c r="CS103" s="29">
        <v>1.25</v>
      </c>
      <c r="CT103" s="28">
        <v>1613.43</v>
      </c>
      <c r="CU103" s="28">
        <v>1737.54</v>
      </c>
      <c r="CV103" s="28">
        <v>1861.65</v>
      </c>
      <c r="CW103" s="28">
        <v>1985.76</v>
      </c>
      <c r="CX103" s="28">
        <v>2109.87</v>
      </c>
      <c r="CY103" s="28">
        <v>2233.98</v>
      </c>
      <c r="CZ103" s="28">
        <v>2358.09</v>
      </c>
      <c r="DA103" s="25">
        <v>2482.1999999999998</v>
      </c>
      <c r="DB103" s="25">
        <v>2606.31</v>
      </c>
      <c r="DC103" s="25">
        <v>2730.42</v>
      </c>
      <c r="DD103" s="25">
        <v>2854.53</v>
      </c>
      <c r="DE103" s="25">
        <v>2978.64</v>
      </c>
      <c r="DG103" s="22">
        <v>60</v>
      </c>
      <c r="DH103" s="23">
        <v>64</v>
      </c>
      <c r="DI103" s="24">
        <v>143.78</v>
      </c>
      <c r="DJ103" s="43">
        <v>5.75</v>
      </c>
      <c r="DK103" s="24" t="s">
        <v>96</v>
      </c>
      <c r="DL103" s="24" t="str">
        <f t="shared" si="65"/>
        <v>B-18-60-64</v>
      </c>
      <c r="DM103" s="25">
        <v>299.06</v>
      </c>
      <c r="DN103" s="25">
        <v>448.59</v>
      </c>
      <c r="DO103" s="25">
        <v>598.12</v>
      </c>
      <c r="DP103" s="25">
        <v>747.65</v>
      </c>
      <c r="DQ103" s="25">
        <v>897.18</v>
      </c>
      <c r="DR103" s="25">
        <v>1046.71</v>
      </c>
      <c r="DS103" s="25">
        <v>1138.72</v>
      </c>
      <c r="DT103" s="25">
        <v>1281.06</v>
      </c>
      <c r="DU103" s="25">
        <v>1423.4</v>
      </c>
      <c r="DV103" s="25">
        <v>1565.74</v>
      </c>
      <c r="DW103" s="28">
        <v>1708.08</v>
      </c>
      <c r="DX103" s="29">
        <v>1.25</v>
      </c>
      <c r="DY103" s="49"/>
      <c r="DZ103" s="22">
        <v>60</v>
      </c>
      <c r="EA103" s="23">
        <v>64</v>
      </c>
      <c r="EB103" s="24">
        <v>143.78</v>
      </c>
      <c r="EC103" s="43">
        <v>5.75</v>
      </c>
      <c r="ED103" s="24" t="s">
        <v>96</v>
      </c>
      <c r="EE103" s="24" t="str">
        <f t="shared" si="66"/>
        <v>B-18-60-64</v>
      </c>
      <c r="EF103" s="25">
        <v>251.84</v>
      </c>
      <c r="EG103" s="25">
        <v>377.76</v>
      </c>
      <c r="EH103" s="25">
        <v>503.68</v>
      </c>
      <c r="EI103" s="25">
        <v>629.6</v>
      </c>
      <c r="EJ103" s="25">
        <v>755.52</v>
      </c>
      <c r="EK103" s="25">
        <v>881.44</v>
      </c>
      <c r="EL103" s="25">
        <v>958.96</v>
      </c>
      <c r="EM103" s="25">
        <v>1078.83</v>
      </c>
      <c r="EN103" s="25">
        <v>1198.7</v>
      </c>
      <c r="EO103" s="25">
        <v>1318.57</v>
      </c>
      <c r="EP103" s="28">
        <v>1438.44</v>
      </c>
      <c r="EQ103" s="29">
        <v>1.25</v>
      </c>
      <c r="ER103" s="49"/>
      <c r="ES103" s="22">
        <v>60</v>
      </c>
      <c r="ET103" s="23">
        <v>64</v>
      </c>
      <c r="EU103" s="24">
        <v>130.63999999999999</v>
      </c>
      <c r="EV103" s="43">
        <v>0</v>
      </c>
      <c r="EW103" s="24" t="s">
        <v>96</v>
      </c>
      <c r="EX103" s="24" t="str">
        <f t="shared" si="67"/>
        <v>B-18-60-64</v>
      </c>
      <c r="EY103" s="25">
        <v>315.24</v>
      </c>
      <c r="EZ103" s="25">
        <v>472.86</v>
      </c>
      <c r="FA103" s="25">
        <v>630.48</v>
      </c>
      <c r="FB103" s="25">
        <v>788.1</v>
      </c>
      <c r="FC103" s="25">
        <v>945.72</v>
      </c>
      <c r="FD103" s="25">
        <v>1103.3399999999999</v>
      </c>
      <c r="FE103" s="25">
        <v>1197.92</v>
      </c>
      <c r="FF103" s="25">
        <v>1347.66</v>
      </c>
      <c r="FG103" s="25">
        <v>1497.4</v>
      </c>
      <c r="FH103" s="25">
        <v>1647.14</v>
      </c>
      <c r="FI103" s="28">
        <v>1796.88</v>
      </c>
      <c r="FJ103" s="29">
        <v>1.25</v>
      </c>
      <c r="FK103" s="28">
        <v>1946.62</v>
      </c>
      <c r="FL103" s="28">
        <v>2096.36</v>
      </c>
      <c r="FM103" s="28">
        <v>2246.1</v>
      </c>
      <c r="FN103" s="28">
        <v>2395.84</v>
      </c>
      <c r="FO103" s="28">
        <v>2545.58</v>
      </c>
      <c r="FP103" s="28">
        <v>2695.32</v>
      </c>
      <c r="FQ103" s="28">
        <v>2845.06</v>
      </c>
      <c r="FR103" s="25">
        <v>2994.8</v>
      </c>
      <c r="FS103" s="25">
        <v>3144.54</v>
      </c>
      <c r="FT103" s="25">
        <v>3294.28</v>
      </c>
      <c r="FU103" s="25">
        <v>3444.02</v>
      </c>
      <c r="FV103" s="25">
        <v>3593.76</v>
      </c>
      <c r="FW103" s="49"/>
      <c r="FX103" s="22">
        <v>60</v>
      </c>
      <c r="FY103" s="23">
        <v>64</v>
      </c>
      <c r="FZ103" s="24">
        <v>143.78</v>
      </c>
      <c r="GA103" s="43">
        <v>5.75</v>
      </c>
      <c r="GB103" s="24" t="s">
        <v>96</v>
      </c>
      <c r="GC103" s="24" t="str">
        <f t="shared" si="68"/>
        <v>B-18-60-64</v>
      </c>
      <c r="GD103" s="25">
        <v>342.26</v>
      </c>
      <c r="GE103" s="25">
        <v>513.39</v>
      </c>
      <c r="GF103" s="25">
        <v>684.52</v>
      </c>
      <c r="GG103" s="25">
        <v>855.65</v>
      </c>
      <c r="GH103" s="25">
        <v>1026.78</v>
      </c>
      <c r="GI103" s="25">
        <v>1197.9100000000001</v>
      </c>
      <c r="GJ103" s="25">
        <v>1302.32</v>
      </c>
      <c r="GK103" s="25">
        <v>1465.11</v>
      </c>
      <c r="GL103" s="25">
        <v>1627.9</v>
      </c>
      <c r="GM103" s="25">
        <v>1790.69</v>
      </c>
      <c r="GN103" s="28">
        <v>1953.48</v>
      </c>
      <c r="GO103" s="29">
        <v>1.25</v>
      </c>
      <c r="GP103" s="49"/>
      <c r="GQ103" s="22">
        <v>60</v>
      </c>
      <c r="GR103" s="23">
        <v>64</v>
      </c>
      <c r="GS103" s="24">
        <v>130.63999999999999</v>
      </c>
      <c r="GT103" s="43">
        <v>0</v>
      </c>
      <c r="GU103" s="24" t="s">
        <v>96</v>
      </c>
      <c r="GV103" s="24" t="str">
        <f t="shared" si="69"/>
        <v>B-18-60-64</v>
      </c>
      <c r="GW103" s="119">
        <v>409.48</v>
      </c>
      <c r="GX103" s="119">
        <v>614.22</v>
      </c>
      <c r="GY103" s="119">
        <v>818.96</v>
      </c>
      <c r="GZ103" s="119">
        <v>1023.7</v>
      </c>
      <c r="HA103" s="119">
        <v>1228.44</v>
      </c>
      <c r="HB103" s="119">
        <v>1433.18</v>
      </c>
      <c r="HC103" s="119">
        <v>1556.02</v>
      </c>
      <c r="HD103" s="119">
        <v>1750.53</v>
      </c>
      <c r="HE103" s="119">
        <v>1945.03</v>
      </c>
      <c r="HF103" s="119">
        <v>2139.5300000000002</v>
      </c>
      <c r="HG103" s="120">
        <v>2334.04</v>
      </c>
      <c r="HH103" s="29">
        <v>100</v>
      </c>
      <c r="HI103" s="120">
        <v>2528.54</v>
      </c>
      <c r="HJ103" s="120">
        <v>2723.04</v>
      </c>
      <c r="HK103" s="120">
        <v>2917.55</v>
      </c>
      <c r="HL103" s="120">
        <v>3112.05</v>
      </c>
      <c r="HM103" s="120">
        <v>3306.55</v>
      </c>
      <c r="HN103" s="120">
        <v>3501.05</v>
      </c>
      <c r="HO103" s="120">
        <v>3695.56</v>
      </c>
      <c r="HP103" s="119">
        <v>3890.06</v>
      </c>
      <c r="HQ103" s="119">
        <v>4084.56</v>
      </c>
      <c r="HR103" s="119">
        <v>4279.07</v>
      </c>
      <c r="HS103" s="119">
        <v>4473.57</v>
      </c>
      <c r="HT103" s="119">
        <v>4668.07</v>
      </c>
      <c r="HU103" s="49"/>
    </row>
    <row r="104" spans="4:229" ht="14.4">
      <c r="D104" s="22">
        <v>65</v>
      </c>
      <c r="E104" s="23">
        <v>69</v>
      </c>
      <c r="F104" s="24">
        <v>193.12</v>
      </c>
      <c r="G104" s="43">
        <v>11.09</v>
      </c>
      <c r="H104" s="24" t="s">
        <v>97</v>
      </c>
      <c r="I104" s="24" t="str">
        <f t="shared" si="60"/>
        <v>B-18-65-69</v>
      </c>
      <c r="J104" s="25">
        <v>408.42</v>
      </c>
      <c r="K104" s="25">
        <v>612.63</v>
      </c>
      <c r="L104" s="25">
        <v>816.84</v>
      </c>
      <c r="M104" s="25">
        <v>1021.05</v>
      </c>
      <c r="N104" s="25">
        <v>1225.26</v>
      </c>
      <c r="O104" s="25">
        <v>1429.47</v>
      </c>
      <c r="P104" s="25">
        <v>1556.4</v>
      </c>
      <c r="Q104" s="25">
        <v>1750.95</v>
      </c>
      <c r="R104" s="25">
        <v>1945.5</v>
      </c>
      <c r="S104" s="25">
        <v>2140.0500000000002</v>
      </c>
      <c r="T104" s="28">
        <v>2334.6</v>
      </c>
      <c r="U104" s="29">
        <v>1.25</v>
      </c>
      <c r="W104" s="22">
        <v>65</v>
      </c>
      <c r="X104" s="23">
        <v>69</v>
      </c>
      <c r="Y104" s="24">
        <v>174.66</v>
      </c>
      <c r="Z104" s="43">
        <v>10.029999999999999</v>
      </c>
      <c r="AA104" s="24" t="s">
        <v>97</v>
      </c>
      <c r="AB104" s="24" t="str">
        <f t="shared" si="61"/>
        <v>B-18-65-69</v>
      </c>
      <c r="AC104" s="25">
        <v>369.38</v>
      </c>
      <c r="AD104" s="25">
        <v>554.07000000000005</v>
      </c>
      <c r="AE104" s="25">
        <v>738.76</v>
      </c>
      <c r="AF104" s="25">
        <v>923.45</v>
      </c>
      <c r="AG104" s="25">
        <v>1108.1400000000001</v>
      </c>
      <c r="AH104" s="25">
        <v>1292.83</v>
      </c>
      <c r="AI104" s="25">
        <v>1407.68</v>
      </c>
      <c r="AJ104" s="25">
        <v>1583.64</v>
      </c>
      <c r="AK104" s="25">
        <v>1759.6</v>
      </c>
      <c r="AL104" s="25">
        <v>1935.56</v>
      </c>
      <c r="AM104" s="28">
        <v>2111.52</v>
      </c>
      <c r="AN104" s="29">
        <v>1.25</v>
      </c>
      <c r="AP104" s="22">
        <v>65</v>
      </c>
      <c r="AQ104" s="23">
        <v>69</v>
      </c>
      <c r="AR104" s="24">
        <v>159.04</v>
      </c>
      <c r="AS104" s="43">
        <v>9.17</v>
      </c>
      <c r="AT104" s="24" t="s">
        <v>97</v>
      </c>
      <c r="AU104" s="24" t="str">
        <f t="shared" si="62"/>
        <v>B-18-65-69</v>
      </c>
      <c r="AV104" s="25">
        <v>336.42</v>
      </c>
      <c r="AW104" s="25">
        <v>504.63</v>
      </c>
      <c r="AX104" s="25">
        <v>672.84</v>
      </c>
      <c r="AY104" s="25">
        <v>841.05</v>
      </c>
      <c r="AZ104" s="25">
        <v>1009.26</v>
      </c>
      <c r="BA104" s="25">
        <v>1177.47</v>
      </c>
      <c r="BB104" s="25">
        <v>1282.08</v>
      </c>
      <c r="BC104" s="25">
        <v>1442.34</v>
      </c>
      <c r="BD104" s="25">
        <v>1602.6</v>
      </c>
      <c r="BE104" s="25">
        <v>1762.86</v>
      </c>
      <c r="BF104" s="28">
        <v>1923.12</v>
      </c>
      <c r="BG104" s="29">
        <v>1.25</v>
      </c>
      <c r="BI104" s="22">
        <v>65</v>
      </c>
      <c r="BJ104" s="23">
        <v>69</v>
      </c>
      <c r="BK104" s="24">
        <v>146.26</v>
      </c>
      <c r="BL104" s="43">
        <v>8.44</v>
      </c>
      <c r="BM104" s="24" t="s">
        <v>97</v>
      </c>
      <c r="BN104" s="24" t="str">
        <f t="shared" si="63"/>
        <v>B-18-65-69</v>
      </c>
      <c r="BO104" s="25">
        <v>309.39999999999998</v>
      </c>
      <c r="BP104" s="25">
        <v>464.1</v>
      </c>
      <c r="BQ104" s="25">
        <v>618.79999999999995</v>
      </c>
      <c r="BR104" s="25">
        <v>773.5</v>
      </c>
      <c r="BS104" s="25">
        <v>928.2</v>
      </c>
      <c r="BT104" s="25">
        <v>1082.9000000000001</v>
      </c>
      <c r="BU104" s="25">
        <v>1179.1199999999999</v>
      </c>
      <c r="BV104" s="25">
        <v>1326.51</v>
      </c>
      <c r="BW104" s="25">
        <v>1473.9</v>
      </c>
      <c r="BX104" s="25">
        <v>1621.29</v>
      </c>
      <c r="BY104" s="28">
        <v>1768.68</v>
      </c>
      <c r="BZ104" s="29">
        <v>1.22</v>
      </c>
      <c r="CB104" s="22">
        <v>65</v>
      </c>
      <c r="CC104" s="23">
        <v>69</v>
      </c>
      <c r="CD104" s="24">
        <v>159.04</v>
      </c>
      <c r="CE104" s="43">
        <v>0</v>
      </c>
      <c r="CF104" s="24" t="s">
        <v>97</v>
      </c>
      <c r="CG104" s="24" t="str">
        <f t="shared" si="64"/>
        <v>B-18-65-69</v>
      </c>
      <c r="CH104" s="25">
        <v>318.08</v>
      </c>
      <c r="CI104" s="25">
        <v>477.12</v>
      </c>
      <c r="CJ104" s="25">
        <v>636.16</v>
      </c>
      <c r="CK104" s="25">
        <v>795.2</v>
      </c>
      <c r="CL104" s="25">
        <v>954.24</v>
      </c>
      <c r="CM104" s="25">
        <v>1113.28</v>
      </c>
      <c r="CN104" s="25">
        <v>1208.72</v>
      </c>
      <c r="CO104" s="25">
        <v>1359.81</v>
      </c>
      <c r="CP104" s="25">
        <v>1510.9</v>
      </c>
      <c r="CQ104" s="25">
        <v>1661.99</v>
      </c>
      <c r="CR104" s="28">
        <v>1813.08</v>
      </c>
      <c r="CS104" s="29">
        <v>1.25</v>
      </c>
      <c r="CT104" s="28">
        <v>1964.17</v>
      </c>
      <c r="CU104" s="28">
        <v>2115.2600000000002</v>
      </c>
      <c r="CV104" s="28">
        <v>2266.35</v>
      </c>
      <c r="CW104" s="28">
        <v>2417.44</v>
      </c>
      <c r="CX104" s="28">
        <v>2568.5300000000002</v>
      </c>
      <c r="CY104" s="28">
        <v>2719.62</v>
      </c>
      <c r="CZ104" s="28">
        <v>2870.71</v>
      </c>
      <c r="DA104" s="25">
        <v>3021.8</v>
      </c>
      <c r="DB104" s="25">
        <v>3172.89</v>
      </c>
      <c r="DC104" s="25">
        <v>3323.98</v>
      </c>
      <c r="DD104" s="25">
        <v>3475.07</v>
      </c>
      <c r="DE104" s="25">
        <v>3626.16</v>
      </c>
      <c r="DG104" s="22">
        <v>65</v>
      </c>
      <c r="DH104" s="23">
        <v>69</v>
      </c>
      <c r="DI104" s="24">
        <v>176.85</v>
      </c>
      <c r="DJ104" s="43">
        <v>10.16</v>
      </c>
      <c r="DK104" s="24" t="s">
        <v>97</v>
      </c>
      <c r="DL104" s="24" t="str">
        <f t="shared" si="65"/>
        <v>B-18-65-69</v>
      </c>
      <c r="DM104" s="25">
        <v>374.02</v>
      </c>
      <c r="DN104" s="25">
        <v>561.03</v>
      </c>
      <c r="DO104" s="25">
        <v>748.04</v>
      </c>
      <c r="DP104" s="25">
        <v>935.05</v>
      </c>
      <c r="DQ104" s="25">
        <v>1122.06</v>
      </c>
      <c r="DR104" s="25">
        <v>1309.07</v>
      </c>
      <c r="DS104" s="25">
        <v>1425.36</v>
      </c>
      <c r="DT104" s="25">
        <v>1603.53</v>
      </c>
      <c r="DU104" s="25">
        <v>1781.7</v>
      </c>
      <c r="DV104" s="25">
        <v>1959.87</v>
      </c>
      <c r="DW104" s="28">
        <v>2138.04</v>
      </c>
      <c r="DX104" s="29">
        <v>1.25</v>
      </c>
      <c r="DY104" s="49"/>
      <c r="DZ104" s="22">
        <v>65</v>
      </c>
      <c r="EA104" s="23">
        <v>69</v>
      </c>
      <c r="EB104" s="24">
        <v>176.85</v>
      </c>
      <c r="EC104" s="43">
        <v>10.16</v>
      </c>
      <c r="ED104" s="24" t="s">
        <v>97</v>
      </c>
      <c r="EE104" s="24" t="str">
        <f t="shared" si="66"/>
        <v>B-18-65-69</v>
      </c>
      <c r="EF104" s="25">
        <v>314.06</v>
      </c>
      <c r="EG104" s="25">
        <v>471.09</v>
      </c>
      <c r="EH104" s="25">
        <v>628.12</v>
      </c>
      <c r="EI104" s="25">
        <v>785.15</v>
      </c>
      <c r="EJ104" s="25">
        <v>942.18</v>
      </c>
      <c r="EK104" s="25">
        <v>1099.21</v>
      </c>
      <c r="EL104" s="25">
        <v>1196.8800000000001</v>
      </c>
      <c r="EM104" s="25">
        <v>1346.49</v>
      </c>
      <c r="EN104" s="25">
        <v>1496.1</v>
      </c>
      <c r="EO104" s="25">
        <v>1645.71</v>
      </c>
      <c r="EP104" s="28">
        <v>1795.32</v>
      </c>
      <c r="EQ104" s="29">
        <v>1.25</v>
      </c>
      <c r="ER104" s="49"/>
      <c r="ES104" s="22">
        <v>65</v>
      </c>
      <c r="ET104" s="23">
        <v>69</v>
      </c>
      <c r="EU104" s="24">
        <v>159.04</v>
      </c>
      <c r="EV104" s="43">
        <v>0</v>
      </c>
      <c r="EW104" s="24" t="s">
        <v>97</v>
      </c>
      <c r="EX104" s="24" t="str">
        <f t="shared" si="67"/>
        <v>B-18-65-69</v>
      </c>
      <c r="EY104" s="25">
        <v>386.24</v>
      </c>
      <c r="EZ104" s="25">
        <v>579.36</v>
      </c>
      <c r="FA104" s="25">
        <v>772.48</v>
      </c>
      <c r="FB104" s="25">
        <v>965.6</v>
      </c>
      <c r="FC104" s="25">
        <v>1158.72</v>
      </c>
      <c r="FD104" s="25">
        <v>1351.84</v>
      </c>
      <c r="FE104" s="25">
        <v>1467.68</v>
      </c>
      <c r="FF104" s="25">
        <v>1651.14</v>
      </c>
      <c r="FG104" s="25">
        <v>1834.6</v>
      </c>
      <c r="FH104" s="25">
        <v>2018.06</v>
      </c>
      <c r="FI104" s="28">
        <v>2201.52</v>
      </c>
      <c r="FJ104" s="29">
        <v>1.25</v>
      </c>
      <c r="FK104" s="28">
        <v>2384.98</v>
      </c>
      <c r="FL104" s="28">
        <v>2568.44</v>
      </c>
      <c r="FM104" s="28">
        <v>2751.9</v>
      </c>
      <c r="FN104" s="28">
        <v>2935.36</v>
      </c>
      <c r="FO104" s="28">
        <v>3118.82</v>
      </c>
      <c r="FP104" s="28">
        <v>3302.28</v>
      </c>
      <c r="FQ104" s="28">
        <v>3485.74</v>
      </c>
      <c r="FR104" s="25">
        <v>3669.2</v>
      </c>
      <c r="FS104" s="25">
        <v>3852.66</v>
      </c>
      <c r="FT104" s="25">
        <v>4036.12</v>
      </c>
      <c r="FU104" s="25">
        <v>4219.58</v>
      </c>
      <c r="FV104" s="25">
        <v>4403.04</v>
      </c>
      <c r="FW104" s="49"/>
      <c r="FX104" s="22">
        <v>65</v>
      </c>
      <c r="FY104" s="23">
        <v>69</v>
      </c>
      <c r="FZ104" s="24">
        <v>176.85</v>
      </c>
      <c r="GA104" s="43">
        <v>10.16</v>
      </c>
      <c r="GB104" s="24" t="s">
        <v>97</v>
      </c>
      <c r="GC104" s="24" t="str">
        <f t="shared" si="68"/>
        <v>B-18-65-69</v>
      </c>
      <c r="GD104" s="25">
        <v>424.1</v>
      </c>
      <c r="GE104" s="25">
        <v>636.15</v>
      </c>
      <c r="GF104" s="25">
        <v>848.2</v>
      </c>
      <c r="GG104" s="25">
        <v>1060.25</v>
      </c>
      <c r="GH104" s="25">
        <v>1272.3</v>
      </c>
      <c r="GI104" s="25">
        <v>1484.35</v>
      </c>
      <c r="GJ104" s="25">
        <v>1614.64</v>
      </c>
      <c r="GK104" s="25">
        <v>1816.47</v>
      </c>
      <c r="GL104" s="25">
        <v>2018.3</v>
      </c>
      <c r="GM104" s="25">
        <v>2220.13</v>
      </c>
      <c r="GN104" s="28">
        <v>2421.96</v>
      </c>
      <c r="GO104" s="29">
        <v>1.25</v>
      </c>
      <c r="GP104" s="49"/>
      <c r="GQ104" s="22">
        <v>65</v>
      </c>
      <c r="GR104" s="23">
        <v>69</v>
      </c>
      <c r="GS104" s="24">
        <v>159.04</v>
      </c>
      <c r="GT104" s="43">
        <v>0</v>
      </c>
      <c r="GU104" s="24" t="s">
        <v>97</v>
      </c>
      <c r="GV104" s="24" t="str">
        <f t="shared" si="69"/>
        <v>B-18-65-69</v>
      </c>
      <c r="GW104" s="119">
        <v>472.76</v>
      </c>
      <c r="GX104" s="119">
        <v>709.14</v>
      </c>
      <c r="GY104" s="119">
        <v>945.52</v>
      </c>
      <c r="GZ104" s="119">
        <v>1181.9000000000001</v>
      </c>
      <c r="HA104" s="119">
        <v>1418.28</v>
      </c>
      <c r="HB104" s="119">
        <v>1654.66</v>
      </c>
      <c r="HC104" s="119">
        <v>1796.49</v>
      </c>
      <c r="HD104" s="119">
        <v>2021.05</v>
      </c>
      <c r="HE104" s="119">
        <v>2245.61</v>
      </c>
      <c r="HF104" s="119">
        <v>2470.17</v>
      </c>
      <c r="HG104" s="120">
        <v>2694.73</v>
      </c>
      <c r="HH104" s="29">
        <v>100</v>
      </c>
      <c r="HI104" s="120">
        <v>2919.29</v>
      </c>
      <c r="HJ104" s="120">
        <v>3143.85</v>
      </c>
      <c r="HK104" s="120">
        <v>3368.42</v>
      </c>
      <c r="HL104" s="120">
        <v>3592.98</v>
      </c>
      <c r="HM104" s="120">
        <v>3817.54</v>
      </c>
      <c r="HN104" s="120">
        <v>4042.1</v>
      </c>
      <c r="HO104" s="120">
        <v>4266.66</v>
      </c>
      <c r="HP104" s="119">
        <v>4491.22</v>
      </c>
      <c r="HQ104" s="119">
        <v>4715.78</v>
      </c>
      <c r="HR104" s="119">
        <v>4940.34</v>
      </c>
      <c r="HS104" s="119">
        <v>5164.8999999999996</v>
      </c>
      <c r="HT104" s="119">
        <v>5389.46</v>
      </c>
      <c r="HU104" s="49"/>
    </row>
    <row r="105" spans="4:229">
      <c r="D105" s="22">
        <v>70</v>
      </c>
      <c r="E105" s="23">
        <v>74</v>
      </c>
      <c r="F105" s="24">
        <v>227.2</v>
      </c>
      <c r="G105" s="43">
        <v>18.899999999999999</v>
      </c>
      <c r="H105" s="24" t="s">
        <v>98</v>
      </c>
      <c r="I105" s="24" t="str">
        <f t="shared" si="60"/>
        <v>B-18-70-74</v>
      </c>
      <c r="J105" s="25">
        <v>492.2</v>
      </c>
      <c r="K105" s="25">
        <v>738.3</v>
      </c>
      <c r="L105" s="25">
        <v>984.4</v>
      </c>
      <c r="M105" s="25">
        <v>1230.5</v>
      </c>
      <c r="N105" s="25">
        <v>1476.6</v>
      </c>
      <c r="O105" s="25">
        <v>1722.7</v>
      </c>
      <c r="P105" s="25">
        <v>1877.92</v>
      </c>
      <c r="Q105" s="25">
        <v>2112.66</v>
      </c>
      <c r="R105" s="25">
        <v>2347.4</v>
      </c>
      <c r="S105" s="25">
        <v>2582.14</v>
      </c>
      <c r="T105" s="28">
        <v>2816.88</v>
      </c>
      <c r="U105" s="30" t="s">
        <v>265</v>
      </c>
      <c r="W105" s="22">
        <v>70</v>
      </c>
      <c r="X105" s="23">
        <v>74</v>
      </c>
      <c r="Y105" s="24">
        <v>204.48</v>
      </c>
      <c r="Z105" s="43">
        <v>17.09</v>
      </c>
      <c r="AA105" s="24" t="s">
        <v>98</v>
      </c>
      <c r="AB105" s="24" t="str">
        <f t="shared" si="61"/>
        <v>B-18-70-74</v>
      </c>
      <c r="AC105" s="25">
        <v>443.14</v>
      </c>
      <c r="AD105" s="25">
        <v>664.71</v>
      </c>
      <c r="AE105" s="25">
        <v>886.28</v>
      </c>
      <c r="AF105" s="25">
        <v>1107.8499999999999</v>
      </c>
      <c r="AG105" s="25">
        <v>1329.42</v>
      </c>
      <c r="AH105" s="25">
        <v>1550.99</v>
      </c>
      <c r="AI105" s="25">
        <v>1690.8</v>
      </c>
      <c r="AJ105" s="25">
        <v>1902.15</v>
      </c>
      <c r="AK105" s="25">
        <v>2113.5</v>
      </c>
      <c r="AL105" s="25">
        <v>2324.85</v>
      </c>
      <c r="AM105" s="28">
        <v>2536.1999999999998</v>
      </c>
      <c r="AN105" s="30" t="s">
        <v>265</v>
      </c>
      <c r="AP105" s="22">
        <v>70</v>
      </c>
      <c r="AQ105" s="23">
        <v>74</v>
      </c>
      <c r="AR105" s="24">
        <v>187.44</v>
      </c>
      <c r="AS105" s="43">
        <v>15.63</v>
      </c>
      <c r="AT105" s="24" t="s">
        <v>98</v>
      </c>
      <c r="AU105" s="24" t="str">
        <f t="shared" si="62"/>
        <v>B-18-70-74</v>
      </c>
      <c r="AV105" s="25">
        <v>406.14</v>
      </c>
      <c r="AW105" s="25">
        <v>609.21</v>
      </c>
      <c r="AX105" s="25">
        <v>812.28</v>
      </c>
      <c r="AY105" s="25">
        <v>1015.35</v>
      </c>
      <c r="AZ105" s="25">
        <v>1218.42</v>
      </c>
      <c r="BA105" s="25">
        <v>1421.49</v>
      </c>
      <c r="BB105" s="25">
        <v>1549.6</v>
      </c>
      <c r="BC105" s="25">
        <v>1743.3</v>
      </c>
      <c r="BD105" s="25">
        <v>1937</v>
      </c>
      <c r="BE105" s="25">
        <v>2130.6999999999998</v>
      </c>
      <c r="BF105" s="28">
        <v>2324.4</v>
      </c>
      <c r="BG105" s="30" t="s">
        <v>265</v>
      </c>
      <c r="BI105" s="22">
        <v>70</v>
      </c>
      <c r="BJ105" s="23">
        <v>74</v>
      </c>
      <c r="BK105" s="24">
        <v>171.82</v>
      </c>
      <c r="BL105" s="43">
        <v>14.38</v>
      </c>
      <c r="BM105" s="24" t="s">
        <v>98</v>
      </c>
      <c r="BN105" s="24" t="str">
        <f t="shared" si="63"/>
        <v>B-18-70-74</v>
      </c>
      <c r="BO105" s="25">
        <v>372.4</v>
      </c>
      <c r="BP105" s="25">
        <v>558.6</v>
      </c>
      <c r="BQ105" s="25">
        <v>744.8</v>
      </c>
      <c r="BR105" s="25">
        <v>931</v>
      </c>
      <c r="BS105" s="25">
        <v>1117.2</v>
      </c>
      <c r="BT105" s="25">
        <v>1303.4000000000001</v>
      </c>
      <c r="BU105" s="25">
        <v>1420.88</v>
      </c>
      <c r="BV105" s="25">
        <v>1598.49</v>
      </c>
      <c r="BW105" s="25">
        <v>1776.1</v>
      </c>
      <c r="BX105" s="25">
        <v>1953.71</v>
      </c>
      <c r="BY105" s="28">
        <v>2131.3200000000002</v>
      </c>
      <c r="BZ105" s="30" t="s">
        <v>265</v>
      </c>
      <c r="CB105" s="22">
        <v>70</v>
      </c>
      <c r="CC105" s="23">
        <v>74</v>
      </c>
      <c r="CD105" s="24">
        <v>187.44</v>
      </c>
      <c r="CE105" s="43">
        <v>0</v>
      </c>
      <c r="CF105" s="24" t="s">
        <v>98</v>
      </c>
      <c r="CG105" s="24" t="str">
        <f t="shared" si="64"/>
        <v>B-18-70-74</v>
      </c>
      <c r="CH105" s="25">
        <v>374.88</v>
      </c>
      <c r="CI105" s="25">
        <v>562.32000000000005</v>
      </c>
      <c r="CJ105" s="25">
        <v>749.76</v>
      </c>
      <c r="CK105" s="25">
        <v>937.2</v>
      </c>
      <c r="CL105" s="25">
        <v>1124.6400000000001</v>
      </c>
      <c r="CM105" s="25">
        <v>1312.08</v>
      </c>
      <c r="CN105" s="25">
        <v>1424.56</v>
      </c>
      <c r="CO105" s="25">
        <v>1602.63</v>
      </c>
      <c r="CP105" s="25">
        <v>1780.7</v>
      </c>
      <c r="CQ105" s="25">
        <v>1958.77</v>
      </c>
      <c r="CR105" s="28">
        <v>2136.84</v>
      </c>
      <c r="CS105" s="30" t="s">
        <v>265</v>
      </c>
      <c r="CT105" s="28">
        <v>2314.91</v>
      </c>
      <c r="CU105" s="28">
        <v>2492.98</v>
      </c>
      <c r="CV105" s="28">
        <v>2671.05</v>
      </c>
      <c r="CW105" s="28">
        <v>2849.12</v>
      </c>
      <c r="CX105" s="28">
        <v>3027.19</v>
      </c>
      <c r="CY105" s="28">
        <v>3205.26</v>
      </c>
      <c r="CZ105" s="28">
        <v>3383.33</v>
      </c>
      <c r="DA105" s="25">
        <v>3561.4</v>
      </c>
      <c r="DB105" s="25">
        <v>3739.47</v>
      </c>
      <c r="DC105" s="25">
        <v>3917.54</v>
      </c>
      <c r="DD105" s="25">
        <v>4095.61</v>
      </c>
      <c r="DE105" s="25">
        <v>4273.68</v>
      </c>
      <c r="DG105" s="22">
        <v>70</v>
      </c>
      <c r="DH105" s="23">
        <v>74</v>
      </c>
      <c r="DI105" s="24">
        <v>207.04</v>
      </c>
      <c r="DJ105" s="43">
        <v>17.3</v>
      </c>
      <c r="DK105" s="24" t="s">
        <v>98</v>
      </c>
      <c r="DL105" s="24" t="str">
        <f t="shared" si="65"/>
        <v>B-18-70-74</v>
      </c>
      <c r="DM105" s="25">
        <v>448.68</v>
      </c>
      <c r="DN105" s="25">
        <v>673.02</v>
      </c>
      <c r="DO105" s="25">
        <v>897.36</v>
      </c>
      <c r="DP105" s="25">
        <v>1121.7</v>
      </c>
      <c r="DQ105" s="25">
        <v>1346.04</v>
      </c>
      <c r="DR105" s="25">
        <v>1570.38</v>
      </c>
      <c r="DS105" s="25">
        <v>1711.92</v>
      </c>
      <c r="DT105" s="25">
        <v>1925.91</v>
      </c>
      <c r="DU105" s="25">
        <v>2139.9</v>
      </c>
      <c r="DV105" s="25">
        <v>2353.89</v>
      </c>
      <c r="DW105" s="28">
        <v>2567.88</v>
      </c>
      <c r="DX105" s="30" t="s">
        <v>265</v>
      </c>
      <c r="DY105" s="49"/>
      <c r="DZ105" s="22">
        <v>70</v>
      </c>
      <c r="EA105" s="23">
        <v>74</v>
      </c>
      <c r="EB105" s="24">
        <v>207.04</v>
      </c>
      <c r="EC105" s="43">
        <v>17.3</v>
      </c>
      <c r="ED105" s="24" t="s">
        <v>98</v>
      </c>
      <c r="EE105" s="24" t="str">
        <f t="shared" si="66"/>
        <v>B-18-70-74</v>
      </c>
      <c r="EF105" s="25">
        <v>378</v>
      </c>
      <c r="EG105" s="25">
        <v>567</v>
      </c>
      <c r="EH105" s="25">
        <v>756</v>
      </c>
      <c r="EI105" s="25">
        <v>945</v>
      </c>
      <c r="EJ105" s="25">
        <v>1134</v>
      </c>
      <c r="EK105" s="25">
        <v>1323</v>
      </c>
      <c r="EL105" s="25">
        <v>1442.24</v>
      </c>
      <c r="EM105" s="25">
        <v>1622.52</v>
      </c>
      <c r="EN105" s="25">
        <v>1802.8</v>
      </c>
      <c r="EO105" s="25">
        <v>1983.08</v>
      </c>
      <c r="EP105" s="28">
        <v>2163.36</v>
      </c>
      <c r="EQ105" s="30" t="s">
        <v>265</v>
      </c>
      <c r="ER105" s="49"/>
      <c r="ES105" s="22">
        <v>70</v>
      </c>
      <c r="ET105" s="23">
        <v>74</v>
      </c>
      <c r="EU105" s="24">
        <v>187.44</v>
      </c>
      <c r="EV105" s="43">
        <v>0</v>
      </c>
      <c r="EW105" s="24" t="s">
        <v>98</v>
      </c>
      <c r="EX105" s="24" t="str">
        <f t="shared" si="67"/>
        <v>B-18-70-74</v>
      </c>
      <c r="EY105" s="25">
        <v>454.4</v>
      </c>
      <c r="EZ105" s="25">
        <v>681.6</v>
      </c>
      <c r="FA105" s="25">
        <v>908.8</v>
      </c>
      <c r="FB105" s="25">
        <v>1136</v>
      </c>
      <c r="FC105" s="25">
        <v>1363.2</v>
      </c>
      <c r="FD105" s="25">
        <v>1590.4</v>
      </c>
      <c r="FE105" s="25">
        <v>1726.72</v>
      </c>
      <c r="FF105" s="25">
        <v>1942.56</v>
      </c>
      <c r="FG105" s="25">
        <v>2158.4</v>
      </c>
      <c r="FH105" s="25">
        <v>2374.2399999999998</v>
      </c>
      <c r="FI105" s="28">
        <v>2590.08</v>
      </c>
      <c r="FJ105" s="30" t="s">
        <v>265</v>
      </c>
      <c r="FK105" s="28">
        <v>2805.92</v>
      </c>
      <c r="FL105" s="28">
        <v>3021.76</v>
      </c>
      <c r="FM105" s="28">
        <v>3237.6</v>
      </c>
      <c r="FN105" s="28">
        <v>3453.44</v>
      </c>
      <c r="FO105" s="28">
        <v>3669.28</v>
      </c>
      <c r="FP105" s="28">
        <v>3885.12</v>
      </c>
      <c r="FQ105" s="28">
        <v>4100.96</v>
      </c>
      <c r="FR105" s="25">
        <v>4316.8</v>
      </c>
      <c r="FS105" s="25">
        <v>4532.6400000000003</v>
      </c>
      <c r="FT105" s="25">
        <v>4748.4799999999996</v>
      </c>
      <c r="FU105" s="25">
        <v>4964.32</v>
      </c>
      <c r="FV105" s="25">
        <v>5180.16</v>
      </c>
      <c r="FW105" s="49"/>
      <c r="FX105" s="22">
        <v>70</v>
      </c>
      <c r="FY105" s="23">
        <v>74</v>
      </c>
      <c r="FZ105" s="24">
        <v>207.04</v>
      </c>
      <c r="GA105" s="43">
        <v>17.3</v>
      </c>
      <c r="GB105" s="24" t="s">
        <v>98</v>
      </c>
      <c r="GC105" s="24" t="str">
        <f t="shared" si="68"/>
        <v>B-18-70-74</v>
      </c>
      <c r="GD105" s="25">
        <v>507.32</v>
      </c>
      <c r="GE105" s="25">
        <v>760.98</v>
      </c>
      <c r="GF105" s="25">
        <v>1014.64</v>
      </c>
      <c r="GG105" s="25">
        <v>1268.3</v>
      </c>
      <c r="GH105" s="25">
        <v>1521.96</v>
      </c>
      <c r="GI105" s="25">
        <v>1775.62</v>
      </c>
      <c r="GJ105" s="25">
        <v>1933.04</v>
      </c>
      <c r="GK105" s="25">
        <v>2174.67</v>
      </c>
      <c r="GL105" s="25">
        <v>2416.3000000000002</v>
      </c>
      <c r="GM105" s="25">
        <v>2657.93</v>
      </c>
      <c r="GN105" s="28">
        <v>2899.56</v>
      </c>
      <c r="GO105" s="30" t="s">
        <v>265</v>
      </c>
      <c r="GP105" s="49"/>
      <c r="GQ105" s="22">
        <v>70</v>
      </c>
      <c r="GR105" s="23">
        <v>74</v>
      </c>
      <c r="GS105" s="24">
        <v>187.44</v>
      </c>
      <c r="GT105" s="43">
        <v>0</v>
      </c>
      <c r="GU105" s="24" t="s">
        <v>98</v>
      </c>
      <c r="GV105" s="24" t="str">
        <f t="shared" si="69"/>
        <v>B-18-70-74</v>
      </c>
      <c r="GW105" s="119">
        <v>530.29999999999995</v>
      </c>
      <c r="GX105" s="119">
        <v>795.45</v>
      </c>
      <c r="GY105" s="119">
        <v>1060.5999999999999</v>
      </c>
      <c r="GZ105" s="119">
        <v>1325.75</v>
      </c>
      <c r="HA105" s="119">
        <v>1590.9</v>
      </c>
      <c r="HB105" s="119">
        <v>1856.05</v>
      </c>
      <c r="HC105" s="119">
        <v>2015.14</v>
      </c>
      <c r="HD105" s="119">
        <v>2267.0300000000002</v>
      </c>
      <c r="HE105" s="119">
        <v>2518.9299999999998</v>
      </c>
      <c r="HF105" s="119">
        <v>2770.82</v>
      </c>
      <c r="HG105" s="120">
        <v>3022.71</v>
      </c>
      <c r="HH105" s="30" t="s">
        <v>265</v>
      </c>
      <c r="HI105" s="120">
        <v>3274.6</v>
      </c>
      <c r="HJ105" s="120">
        <v>3526.5</v>
      </c>
      <c r="HK105" s="120">
        <v>3778.39</v>
      </c>
      <c r="HL105" s="120">
        <v>4030.28</v>
      </c>
      <c r="HM105" s="120">
        <v>4282.17</v>
      </c>
      <c r="HN105" s="120">
        <v>4534.07</v>
      </c>
      <c r="HO105" s="120">
        <v>4785.96</v>
      </c>
      <c r="HP105" s="119">
        <v>5037.8500000000004</v>
      </c>
      <c r="HQ105" s="119">
        <v>5289.74</v>
      </c>
      <c r="HR105" s="119">
        <v>5541.64</v>
      </c>
      <c r="HS105" s="119">
        <v>5793.53</v>
      </c>
      <c r="HT105" s="119">
        <v>6045.42</v>
      </c>
      <c r="HU105" s="49"/>
    </row>
    <row r="106" spans="4:229">
      <c r="D106" s="22">
        <v>75</v>
      </c>
      <c r="E106" s="23">
        <v>79</v>
      </c>
      <c r="F106" s="24">
        <v>262.7</v>
      </c>
      <c r="G106" s="43">
        <v>30.17</v>
      </c>
      <c r="H106" s="24" t="s">
        <v>99</v>
      </c>
      <c r="I106" s="24" t="str">
        <f t="shared" si="60"/>
        <v>B-18-75-79</v>
      </c>
      <c r="J106" s="25">
        <v>585.74</v>
      </c>
      <c r="K106" s="25">
        <v>878.61</v>
      </c>
      <c r="L106" s="25">
        <v>1171.48</v>
      </c>
      <c r="M106" s="25">
        <v>1464.35</v>
      </c>
      <c r="N106" s="25">
        <v>1757.22</v>
      </c>
      <c r="O106" s="25">
        <v>2050.09</v>
      </c>
      <c r="P106" s="25">
        <v>2237.92</v>
      </c>
      <c r="Q106" s="25">
        <v>2517.66</v>
      </c>
      <c r="R106" s="25">
        <v>2797.4</v>
      </c>
      <c r="S106" s="25">
        <v>3077.14</v>
      </c>
      <c r="T106" s="28">
        <v>3356.88</v>
      </c>
      <c r="U106" s="30" t="s">
        <v>265</v>
      </c>
      <c r="W106" s="22">
        <v>75</v>
      </c>
      <c r="X106" s="23">
        <v>79</v>
      </c>
      <c r="Y106" s="24">
        <v>237.14</v>
      </c>
      <c r="Z106" s="43">
        <v>27.27</v>
      </c>
      <c r="AA106" s="24" t="s">
        <v>99</v>
      </c>
      <c r="AB106" s="24" t="str">
        <f t="shared" si="61"/>
        <v>B-18-75-79</v>
      </c>
      <c r="AC106" s="25">
        <v>528.82000000000005</v>
      </c>
      <c r="AD106" s="25">
        <v>793.23</v>
      </c>
      <c r="AE106" s="25">
        <v>1057.6400000000001</v>
      </c>
      <c r="AF106" s="25">
        <v>1322.05</v>
      </c>
      <c r="AG106" s="25">
        <v>1586.46</v>
      </c>
      <c r="AH106" s="25">
        <v>1850.87</v>
      </c>
      <c r="AI106" s="25">
        <v>2020.4</v>
      </c>
      <c r="AJ106" s="25">
        <v>2272.9499999999998</v>
      </c>
      <c r="AK106" s="25">
        <v>2525.5</v>
      </c>
      <c r="AL106" s="25">
        <v>2778.05</v>
      </c>
      <c r="AM106" s="28">
        <v>3030.6</v>
      </c>
      <c r="AN106" s="30" t="s">
        <v>265</v>
      </c>
      <c r="AP106" s="22">
        <v>75</v>
      </c>
      <c r="AQ106" s="23">
        <v>79</v>
      </c>
      <c r="AR106" s="24">
        <v>217.26</v>
      </c>
      <c r="AS106" s="43">
        <v>24.95</v>
      </c>
      <c r="AT106" s="24" t="s">
        <v>99</v>
      </c>
      <c r="AU106" s="24" t="str">
        <f t="shared" si="62"/>
        <v>B-18-75-79</v>
      </c>
      <c r="AV106" s="25">
        <v>484.42</v>
      </c>
      <c r="AW106" s="25">
        <v>726.63</v>
      </c>
      <c r="AX106" s="25">
        <v>968.84</v>
      </c>
      <c r="AY106" s="25">
        <v>1211.05</v>
      </c>
      <c r="AZ106" s="25">
        <v>1453.26</v>
      </c>
      <c r="BA106" s="25">
        <v>1695.47</v>
      </c>
      <c r="BB106" s="25">
        <v>1850.8</v>
      </c>
      <c r="BC106" s="25">
        <v>2082.15</v>
      </c>
      <c r="BD106" s="25">
        <v>2313.5</v>
      </c>
      <c r="BE106" s="25">
        <v>2544.85</v>
      </c>
      <c r="BF106" s="28">
        <v>2776.2</v>
      </c>
      <c r="BG106" s="30" t="s">
        <v>265</v>
      </c>
      <c r="BI106" s="22">
        <v>75</v>
      </c>
      <c r="BJ106" s="23">
        <v>79</v>
      </c>
      <c r="BK106" s="24">
        <v>198.8</v>
      </c>
      <c r="BL106" s="43">
        <v>22.96</v>
      </c>
      <c r="BM106" s="24" t="s">
        <v>99</v>
      </c>
      <c r="BN106" s="24" t="str">
        <f t="shared" si="63"/>
        <v>B-18-75-79</v>
      </c>
      <c r="BO106" s="25">
        <v>443.52</v>
      </c>
      <c r="BP106" s="25">
        <v>665.28</v>
      </c>
      <c r="BQ106" s="25">
        <v>887.04</v>
      </c>
      <c r="BR106" s="25">
        <v>1108.8</v>
      </c>
      <c r="BS106" s="25">
        <v>1330.56</v>
      </c>
      <c r="BT106" s="25">
        <v>1552.32</v>
      </c>
      <c r="BU106" s="25">
        <v>1694.56</v>
      </c>
      <c r="BV106" s="25">
        <v>1906.38</v>
      </c>
      <c r="BW106" s="25">
        <v>2118.1999999999998</v>
      </c>
      <c r="BX106" s="25">
        <v>2330.02</v>
      </c>
      <c r="BY106" s="28">
        <v>2541.84</v>
      </c>
      <c r="BZ106" s="30" t="s">
        <v>265</v>
      </c>
      <c r="CB106" s="22">
        <v>75</v>
      </c>
      <c r="CC106" s="23">
        <v>79</v>
      </c>
      <c r="CD106" s="24">
        <v>217.26</v>
      </c>
      <c r="CE106" s="43">
        <v>0</v>
      </c>
      <c r="CF106" s="24" t="s">
        <v>99</v>
      </c>
      <c r="CG106" s="24" t="str">
        <f t="shared" si="64"/>
        <v>B-18-75-79</v>
      </c>
      <c r="CH106" s="25">
        <v>434.52</v>
      </c>
      <c r="CI106" s="25">
        <v>651.78</v>
      </c>
      <c r="CJ106" s="25">
        <v>869.04</v>
      </c>
      <c r="CK106" s="25">
        <v>1086.3</v>
      </c>
      <c r="CL106" s="25">
        <v>1303.56</v>
      </c>
      <c r="CM106" s="25">
        <v>1520.82</v>
      </c>
      <c r="CN106" s="25">
        <v>1651.2</v>
      </c>
      <c r="CO106" s="25">
        <v>1857.6</v>
      </c>
      <c r="CP106" s="25">
        <v>2064</v>
      </c>
      <c r="CQ106" s="25">
        <v>2270.4</v>
      </c>
      <c r="CR106" s="28">
        <v>2476.8000000000002</v>
      </c>
      <c r="CS106" s="30" t="s">
        <v>265</v>
      </c>
      <c r="CT106" s="28">
        <v>2683.2</v>
      </c>
      <c r="CU106" s="28">
        <v>2889.6</v>
      </c>
      <c r="CV106" s="28">
        <v>3096</v>
      </c>
      <c r="CW106" s="28">
        <v>3302.4</v>
      </c>
      <c r="CX106" s="28">
        <v>3508.8</v>
      </c>
      <c r="CY106" s="28">
        <v>3715.2</v>
      </c>
      <c r="CZ106" s="28">
        <v>3921.6</v>
      </c>
      <c r="DA106" s="25">
        <v>4128</v>
      </c>
      <c r="DB106" s="25">
        <v>4334.3999999999996</v>
      </c>
      <c r="DC106" s="25">
        <v>4540.8</v>
      </c>
      <c r="DD106" s="25">
        <v>4747.2</v>
      </c>
      <c r="DE106" s="25">
        <v>4953.6000000000004</v>
      </c>
      <c r="DG106" s="22">
        <v>75</v>
      </c>
      <c r="DH106" s="23">
        <v>79</v>
      </c>
      <c r="DI106" s="24">
        <v>240.11</v>
      </c>
      <c r="DJ106" s="43">
        <v>27.61</v>
      </c>
      <c r="DK106" s="24" t="s">
        <v>99</v>
      </c>
      <c r="DL106" s="24" t="str">
        <f t="shared" si="65"/>
        <v>B-18-75-79</v>
      </c>
      <c r="DM106" s="25">
        <v>535.44000000000005</v>
      </c>
      <c r="DN106" s="25">
        <v>803.16</v>
      </c>
      <c r="DO106" s="25">
        <v>1070.8800000000001</v>
      </c>
      <c r="DP106" s="25">
        <v>1338.6</v>
      </c>
      <c r="DQ106" s="25">
        <v>1606.32</v>
      </c>
      <c r="DR106" s="25">
        <v>1874.04</v>
      </c>
      <c r="DS106" s="25">
        <v>2045.68</v>
      </c>
      <c r="DT106" s="25">
        <v>2301.39</v>
      </c>
      <c r="DU106" s="25">
        <v>2557.1</v>
      </c>
      <c r="DV106" s="25">
        <v>2812.81</v>
      </c>
      <c r="DW106" s="28">
        <v>3068.52</v>
      </c>
      <c r="DX106" s="30" t="s">
        <v>265</v>
      </c>
      <c r="DY106" s="49"/>
      <c r="DZ106" s="22">
        <v>75</v>
      </c>
      <c r="EA106" s="23">
        <v>79</v>
      </c>
      <c r="EB106" s="24">
        <v>240.11</v>
      </c>
      <c r="EC106" s="43">
        <v>27.61</v>
      </c>
      <c r="ED106" s="24" t="s">
        <v>99</v>
      </c>
      <c r="EE106" s="24" t="str">
        <f t="shared" si="66"/>
        <v>B-18-75-79</v>
      </c>
      <c r="EF106" s="25">
        <v>450.16</v>
      </c>
      <c r="EG106" s="25">
        <v>675.24</v>
      </c>
      <c r="EH106" s="25">
        <v>900.32</v>
      </c>
      <c r="EI106" s="25">
        <v>1125.4000000000001</v>
      </c>
      <c r="EJ106" s="25">
        <v>1350.48</v>
      </c>
      <c r="EK106" s="25">
        <v>1575.56</v>
      </c>
      <c r="EL106" s="25">
        <v>1719.92</v>
      </c>
      <c r="EM106" s="25">
        <v>1934.91</v>
      </c>
      <c r="EN106" s="25">
        <v>2149.9</v>
      </c>
      <c r="EO106" s="25">
        <v>2364.89</v>
      </c>
      <c r="EP106" s="28">
        <v>2579.88</v>
      </c>
      <c r="EQ106" s="30" t="s">
        <v>265</v>
      </c>
      <c r="ER106" s="49"/>
      <c r="ES106" s="22">
        <v>75</v>
      </c>
      <c r="ET106" s="23">
        <v>79</v>
      </c>
      <c r="EU106" s="24">
        <v>217.26</v>
      </c>
      <c r="EV106" s="43">
        <v>0</v>
      </c>
      <c r="EW106" s="24" t="s">
        <v>99</v>
      </c>
      <c r="EX106" s="24" t="str">
        <f t="shared" si="67"/>
        <v>B-18-75-79</v>
      </c>
      <c r="EY106" s="25">
        <v>525.4</v>
      </c>
      <c r="EZ106" s="25">
        <v>788.1</v>
      </c>
      <c r="FA106" s="25">
        <v>1050.8</v>
      </c>
      <c r="FB106" s="25">
        <v>1313.5</v>
      </c>
      <c r="FC106" s="25">
        <v>1576.2</v>
      </c>
      <c r="FD106" s="25">
        <v>1838.9</v>
      </c>
      <c r="FE106" s="25">
        <v>1996.56</v>
      </c>
      <c r="FF106" s="25">
        <v>2246.13</v>
      </c>
      <c r="FG106" s="25">
        <v>2495.6999999999998</v>
      </c>
      <c r="FH106" s="25">
        <v>2745.27</v>
      </c>
      <c r="FI106" s="28">
        <v>2994.84</v>
      </c>
      <c r="FJ106" s="30" t="s">
        <v>265</v>
      </c>
      <c r="FK106" s="28">
        <v>3244.41</v>
      </c>
      <c r="FL106" s="28">
        <v>3493.98</v>
      </c>
      <c r="FM106" s="28">
        <v>3743.55</v>
      </c>
      <c r="FN106" s="28">
        <v>3993.12</v>
      </c>
      <c r="FO106" s="28">
        <v>4242.6899999999996</v>
      </c>
      <c r="FP106" s="28">
        <v>4492.26</v>
      </c>
      <c r="FQ106" s="28">
        <v>4741.83</v>
      </c>
      <c r="FR106" s="25">
        <v>4991.3999999999996</v>
      </c>
      <c r="FS106" s="25">
        <v>5240.97</v>
      </c>
      <c r="FT106" s="25">
        <v>5490.54</v>
      </c>
      <c r="FU106" s="25">
        <v>5740.11</v>
      </c>
      <c r="FV106" s="25">
        <v>5989.68</v>
      </c>
      <c r="FW106" s="49"/>
      <c r="FX106" s="22">
        <v>75</v>
      </c>
      <c r="FY106" s="23">
        <v>79</v>
      </c>
      <c r="FZ106" s="24">
        <v>240.11</v>
      </c>
      <c r="GA106" s="43">
        <v>27.61</v>
      </c>
      <c r="GB106" s="24" t="s">
        <v>99</v>
      </c>
      <c r="GC106" s="24" t="str">
        <f t="shared" si="68"/>
        <v>B-18-75-79</v>
      </c>
      <c r="GD106" s="25">
        <v>598.05999999999995</v>
      </c>
      <c r="GE106" s="25">
        <v>897.09</v>
      </c>
      <c r="GF106" s="25">
        <v>1196.1199999999999</v>
      </c>
      <c r="GG106" s="25">
        <v>1495.15</v>
      </c>
      <c r="GH106" s="25">
        <v>1794.18</v>
      </c>
      <c r="GI106" s="25">
        <v>2093.21</v>
      </c>
      <c r="GJ106" s="25">
        <v>2280.96</v>
      </c>
      <c r="GK106" s="25">
        <v>2566.08</v>
      </c>
      <c r="GL106" s="25">
        <v>2851.2</v>
      </c>
      <c r="GM106" s="25">
        <v>3136.32</v>
      </c>
      <c r="GN106" s="28">
        <v>3421.44</v>
      </c>
      <c r="GO106" s="30" t="s">
        <v>265</v>
      </c>
      <c r="GP106" s="49"/>
      <c r="GQ106" s="22">
        <v>75</v>
      </c>
      <c r="GR106" s="23">
        <v>79</v>
      </c>
      <c r="GS106" s="24">
        <v>217.26</v>
      </c>
      <c r="GT106" s="43">
        <v>0</v>
      </c>
      <c r="GU106" s="24" t="s">
        <v>99</v>
      </c>
      <c r="GV106" s="24" t="str">
        <f t="shared" si="69"/>
        <v>B-18-75-79</v>
      </c>
      <c r="GW106" s="119">
        <v>570.9</v>
      </c>
      <c r="GX106" s="119">
        <v>856.35</v>
      </c>
      <c r="GY106" s="119">
        <v>1141.8</v>
      </c>
      <c r="GZ106" s="119">
        <v>1427.25</v>
      </c>
      <c r="HA106" s="119">
        <v>1712.7</v>
      </c>
      <c r="HB106" s="119">
        <v>1998.15</v>
      </c>
      <c r="HC106" s="119">
        <v>2169.42</v>
      </c>
      <c r="HD106" s="119">
        <v>2440.6</v>
      </c>
      <c r="HE106" s="119">
        <v>2711.78</v>
      </c>
      <c r="HF106" s="119">
        <v>2982.95</v>
      </c>
      <c r="HG106" s="120">
        <v>3254.13</v>
      </c>
      <c r="HH106" s="30" t="s">
        <v>265</v>
      </c>
      <c r="HI106" s="120">
        <v>3525.31</v>
      </c>
      <c r="HJ106" s="120">
        <v>3796.49</v>
      </c>
      <c r="HK106" s="120">
        <v>4067.66</v>
      </c>
      <c r="HL106" s="120">
        <v>4338.84</v>
      </c>
      <c r="HM106" s="120">
        <v>4610.0200000000004</v>
      </c>
      <c r="HN106" s="120">
        <v>4881.2</v>
      </c>
      <c r="HO106" s="120">
        <v>5152.37</v>
      </c>
      <c r="HP106" s="119">
        <v>5423.55</v>
      </c>
      <c r="HQ106" s="119">
        <v>5694.73</v>
      </c>
      <c r="HR106" s="119">
        <v>5965.91</v>
      </c>
      <c r="HS106" s="119">
        <v>6237.08</v>
      </c>
      <c r="HT106" s="119">
        <v>6508.26</v>
      </c>
      <c r="HU106" s="49"/>
    </row>
    <row r="107" spans="4:229" ht="13.8" thickBot="1">
      <c r="D107" s="31">
        <v>80</v>
      </c>
      <c r="E107" s="32">
        <v>84</v>
      </c>
      <c r="F107" s="33">
        <v>282.58</v>
      </c>
      <c r="G107" s="45">
        <v>44.43</v>
      </c>
      <c r="H107" s="33" t="s">
        <v>100</v>
      </c>
      <c r="I107" s="24" t="str">
        <f t="shared" si="60"/>
        <v>B-18-80-84</v>
      </c>
      <c r="J107" s="34">
        <v>654.02</v>
      </c>
      <c r="K107" s="34">
        <v>981.03</v>
      </c>
      <c r="L107" s="34">
        <v>1308.04</v>
      </c>
      <c r="M107" s="34">
        <v>1635.05</v>
      </c>
      <c r="N107" s="34">
        <v>1962.06</v>
      </c>
      <c r="O107" s="34">
        <v>2289.0700000000002</v>
      </c>
      <c r="P107" s="34">
        <v>2503.04</v>
      </c>
      <c r="Q107" s="34">
        <v>2815.92</v>
      </c>
      <c r="R107" s="34">
        <v>3128.8</v>
      </c>
      <c r="S107" s="34">
        <v>3441.68</v>
      </c>
      <c r="T107" s="35">
        <v>3754.56</v>
      </c>
      <c r="U107" s="36" t="s">
        <v>265</v>
      </c>
      <c r="W107" s="31">
        <v>80</v>
      </c>
      <c r="X107" s="32">
        <v>84</v>
      </c>
      <c r="Y107" s="33">
        <v>255.6</v>
      </c>
      <c r="Z107" s="45">
        <v>40.159999999999997</v>
      </c>
      <c r="AA107" s="33" t="s">
        <v>100</v>
      </c>
      <c r="AB107" s="24" t="str">
        <f t="shared" si="61"/>
        <v>B-18-80-84</v>
      </c>
      <c r="AC107" s="34">
        <v>591.52</v>
      </c>
      <c r="AD107" s="34">
        <v>887.28</v>
      </c>
      <c r="AE107" s="34">
        <v>1183.04</v>
      </c>
      <c r="AF107" s="34">
        <v>1478.8</v>
      </c>
      <c r="AG107" s="34">
        <v>1774.56</v>
      </c>
      <c r="AH107" s="34">
        <v>2070.3200000000002</v>
      </c>
      <c r="AI107" s="34">
        <v>2263.84</v>
      </c>
      <c r="AJ107" s="34">
        <v>2546.8200000000002</v>
      </c>
      <c r="AK107" s="34">
        <v>2829.8</v>
      </c>
      <c r="AL107" s="34">
        <v>3112.78</v>
      </c>
      <c r="AM107" s="35">
        <v>3395.76</v>
      </c>
      <c r="AN107" s="36" t="s">
        <v>265</v>
      </c>
      <c r="AP107" s="31">
        <v>80</v>
      </c>
      <c r="AQ107" s="32">
        <v>84</v>
      </c>
      <c r="AR107" s="33">
        <v>234.3</v>
      </c>
      <c r="AS107" s="45">
        <v>36.74</v>
      </c>
      <c r="AT107" s="33" t="s">
        <v>100</v>
      </c>
      <c r="AU107" s="24" t="str">
        <f t="shared" si="62"/>
        <v>B-18-80-84</v>
      </c>
      <c r="AV107" s="34">
        <v>542.08000000000004</v>
      </c>
      <c r="AW107" s="34">
        <v>813.12</v>
      </c>
      <c r="AX107" s="34">
        <v>1084.1600000000001</v>
      </c>
      <c r="AY107" s="34">
        <v>1355.2</v>
      </c>
      <c r="AZ107" s="34">
        <v>1626.24</v>
      </c>
      <c r="BA107" s="34">
        <v>1897.28</v>
      </c>
      <c r="BB107" s="34">
        <v>2074.64</v>
      </c>
      <c r="BC107" s="34">
        <v>2333.9699999999998</v>
      </c>
      <c r="BD107" s="34">
        <v>2593.3000000000002</v>
      </c>
      <c r="BE107" s="34">
        <v>2852.63</v>
      </c>
      <c r="BF107" s="35">
        <v>3111.96</v>
      </c>
      <c r="BG107" s="36" t="s">
        <v>265</v>
      </c>
      <c r="BI107" s="31">
        <v>80</v>
      </c>
      <c r="BJ107" s="32">
        <v>84</v>
      </c>
      <c r="BK107" s="33">
        <v>215.84</v>
      </c>
      <c r="BL107" s="45">
        <v>33.799999999999997</v>
      </c>
      <c r="BM107" s="33" t="s">
        <v>100</v>
      </c>
      <c r="BN107" s="24" t="str">
        <f t="shared" si="63"/>
        <v>B-18-80-84</v>
      </c>
      <c r="BO107" s="34">
        <v>499.28</v>
      </c>
      <c r="BP107" s="34">
        <v>748.92</v>
      </c>
      <c r="BQ107" s="34">
        <v>998.56</v>
      </c>
      <c r="BR107" s="34">
        <v>1248.2</v>
      </c>
      <c r="BS107" s="34">
        <v>1497.84</v>
      </c>
      <c r="BT107" s="34">
        <v>1747.48</v>
      </c>
      <c r="BU107" s="34">
        <v>1910.8</v>
      </c>
      <c r="BV107" s="34">
        <v>2149.65</v>
      </c>
      <c r="BW107" s="34">
        <v>2388.5</v>
      </c>
      <c r="BX107" s="34">
        <v>2627.35</v>
      </c>
      <c r="BY107" s="35">
        <v>2866.2</v>
      </c>
      <c r="BZ107" s="36" t="s">
        <v>265</v>
      </c>
      <c r="CB107" s="31">
        <v>80</v>
      </c>
      <c r="CC107" s="32">
        <v>84</v>
      </c>
      <c r="CD107" s="33">
        <v>234.3</v>
      </c>
      <c r="CE107" s="43">
        <v>0</v>
      </c>
      <c r="CF107" s="33" t="s">
        <v>100</v>
      </c>
      <c r="CG107" s="24" t="str">
        <f t="shared" si="64"/>
        <v>B-18-80-84</v>
      </c>
      <c r="CH107" s="34">
        <v>468.6</v>
      </c>
      <c r="CI107" s="34">
        <v>702.9</v>
      </c>
      <c r="CJ107" s="34">
        <v>937.2</v>
      </c>
      <c r="CK107" s="34">
        <v>1171.5</v>
      </c>
      <c r="CL107" s="34">
        <v>1405.8</v>
      </c>
      <c r="CM107" s="34">
        <v>1640.1</v>
      </c>
      <c r="CN107" s="34">
        <v>1780.72</v>
      </c>
      <c r="CO107" s="34">
        <v>2003.31</v>
      </c>
      <c r="CP107" s="34">
        <v>2225.9</v>
      </c>
      <c r="CQ107" s="34">
        <v>2448.4899999999998</v>
      </c>
      <c r="CR107" s="35">
        <v>2671.08</v>
      </c>
      <c r="CS107" s="36" t="s">
        <v>265</v>
      </c>
      <c r="CT107" s="35">
        <v>2893.67</v>
      </c>
      <c r="CU107" s="35">
        <v>3116.26</v>
      </c>
      <c r="CV107" s="35">
        <v>3338.85</v>
      </c>
      <c r="CW107" s="35">
        <v>3561.44</v>
      </c>
      <c r="CX107" s="35">
        <v>3784.03</v>
      </c>
      <c r="CY107" s="35">
        <v>4006.62</v>
      </c>
      <c r="CZ107" s="35">
        <v>4229.21</v>
      </c>
      <c r="DA107" s="34">
        <v>4451.8</v>
      </c>
      <c r="DB107" s="34">
        <v>4674.3900000000003</v>
      </c>
      <c r="DC107" s="34">
        <v>4896.9799999999996</v>
      </c>
      <c r="DD107" s="34">
        <v>5119.57</v>
      </c>
      <c r="DE107" s="34">
        <v>5342.16</v>
      </c>
      <c r="DG107" s="31">
        <v>80</v>
      </c>
      <c r="DH107" s="32">
        <v>84</v>
      </c>
      <c r="DI107" s="33">
        <v>258.8</v>
      </c>
      <c r="DJ107" s="45">
        <v>40.659999999999997</v>
      </c>
      <c r="DK107" s="33" t="s">
        <v>100</v>
      </c>
      <c r="DL107" s="24" t="str">
        <f t="shared" si="65"/>
        <v>B-18-80-84</v>
      </c>
      <c r="DM107" s="34">
        <v>598.91999999999996</v>
      </c>
      <c r="DN107" s="34">
        <v>898.38</v>
      </c>
      <c r="DO107" s="34">
        <v>1197.8399999999999</v>
      </c>
      <c r="DP107" s="34">
        <v>1497.3</v>
      </c>
      <c r="DQ107" s="34">
        <v>1796.76</v>
      </c>
      <c r="DR107" s="34">
        <v>2096.2199999999998</v>
      </c>
      <c r="DS107" s="34">
        <v>2292.16</v>
      </c>
      <c r="DT107" s="34">
        <v>2578.6799999999998</v>
      </c>
      <c r="DU107" s="34">
        <v>2865.2</v>
      </c>
      <c r="DV107" s="34">
        <v>3151.72</v>
      </c>
      <c r="DW107" s="35">
        <v>3438.24</v>
      </c>
      <c r="DX107" s="36" t="s">
        <v>265</v>
      </c>
      <c r="DY107" s="49"/>
      <c r="DZ107" s="31">
        <v>80</v>
      </c>
      <c r="EA107" s="32">
        <v>84</v>
      </c>
      <c r="EB107" s="33">
        <v>258.8</v>
      </c>
      <c r="EC107" s="45">
        <v>40.659999999999997</v>
      </c>
      <c r="ED107" s="33" t="s">
        <v>100</v>
      </c>
      <c r="EE107" s="24" t="str">
        <f t="shared" si="66"/>
        <v>B-18-80-84</v>
      </c>
      <c r="EF107" s="34">
        <v>506.78</v>
      </c>
      <c r="EG107" s="34">
        <v>760.17</v>
      </c>
      <c r="EH107" s="34">
        <v>1013.56</v>
      </c>
      <c r="EI107" s="34">
        <v>1266.95</v>
      </c>
      <c r="EJ107" s="34">
        <v>1520.34</v>
      </c>
      <c r="EK107" s="34">
        <v>1773.73</v>
      </c>
      <c r="EL107" s="34">
        <v>1939.52</v>
      </c>
      <c r="EM107" s="34">
        <v>2181.96</v>
      </c>
      <c r="EN107" s="34">
        <v>2424.4</v>
      </c>
      <c r="EO107" s="34">
        <v>2666.84</v>
      </c>
      <c r="EP107" s="35">
        <v>2909.28</v>
      </c>
      <c r="EQ107" s="36" t="s">
        <v>265</v>
      </c>
      <c r="ER107" s="49"/>
      <c r="ES107" s="31">
        <v>80</v>
      </c>
      <c r="ET107" s="32">
        <v>84</v>
      </c>
      <c r="EU107" s="33">
        <v>234.3</v>
      </c>
      <c r="EV107" s="43">
        <v>0</v>
      </c>
      <c r="EW107" s="33" t="s">
        <v>100</v>
      </c>
      <c r="EX107" s="24" t="str">
        <f t="shared" si="67"/>
        <v>B-18-80-84</v>
      </c>
      <c r="EY107" s="34">
        <v>565.16</v>
      </c>
      <c r="EZ107" s="34">
        <v>847.74</v>
      </c>
      <c r="FA107" s="34">
        <v>1130.32</v>
      </c>
      <c r="FB107" s="34">
        <v>1412.9</v>
      </c>
      <c r="FC107" s="34">
        <v>1695.48</v>
      </c>
      <c r="FD107" s="34">
        <v>1978.06</v>
      </c>
      <c r="FE107" s="34">
        <v>2147.6</v>
      </c>
      <c r="FF107" s="34">
        <v>2416.0500000000002</v>
      </c>
      <c r="FG107" s="34">
        <v>2684.5</v>
      </c>
      <c r="FH107" s="34">
        <v>2952.95</v>
      </c>
      <c r="FI107" s="35">
        <v>3221.4</v>
      </c>
      <c r="FJ107" s="36" t="s">
        <v>265</v>
      </c>
      <c r="FK107" s="35">
        <v>3489.85</v>
      </c>
      <c r="FL107" s="35">
        <v>3758.3</v>
      </c>
      <c r="FM107" s="35">
        <v>4026.75</v>
      </c>
      <c r="FN107" s="35">
        <v>4295.2</v>
      </c>
      <c r="FO107" s="35">
        <v>4563.6499999999996</v>
      </c>
      <c r="FP107" s="35">
        <v>4832.1000000000004</v>
      </c>
      <c r="FQ107" s="35">
        <v>5100.55</v>
      </c>
      <c r="FR107" s="34">
        <v>5369</v>
      </c>
      <c r="FS107" s="34">
        <v>5637.45</v>
      </c>
      <c r="FT107" s="34">
        <v>5905.9</v>
      </c>
      <c r="FU107" s="34">
        <v>6174.35</v>
      </c>
      <c r="FV107" s="34">
        <v>6442.8</v>
      </c>
      <c r="FW107" s="49"/>
      <c r="FX107" s="31">
        <v>80</v>
      </c>
      <c r="FY107" s="32">
        <v>84</v>
      </c>
      <c r="FZ107" s="33">
        <v>258.8</v>
      </c>
      <c r="GA107" s="45">
        <v>40.659999999999997</v>
      </c>
      <c r="GB107" s="33" t="s">
        <v>100</v>
      </c>
      <c r="GC107" s="24" t="str">
        <f t="shared" si="68"/>
        <v>B-18-80-84</v>
      </c>
      <c r="GD107" s="34">
        <v>661.48</v>
      </c>
      <c r="GE107" s="34">
        <v>992.22</v>
      </c>
      <c r="GF107" s="34">
        <v>1322.96</v>
      </c>
      <c r="GG107" s="34">
        <v>1653.7</v>
      </c>
      <c r="GH107" s="34">
        <v>1984.44</v>
      </c>
      <c r="GI107" s="34">
        <v>2315.1799999999998</v>
      </c>
      <c r="GJ107" s="34">
        <v>2525.92</v>
      </c>
      <c r="GK107" s="34">
        <v>2841.66</v>
      </c>
      <c r="GL107" s="34">
        <v>3157.4</v>
      </c>
      <c r="GM107" s="34">
        <v>3473.14</v>
      </c>
      <c r="GN107" s="35">
        <v>3788.88</v>
      </c>
      <c r="GO107" s="36" t="s">
        <v>265</v>
      </c>
      <c r="GP107" s="49"/>
      <c r="GQ107" s="31">
        <v>80</v>
      </c>
      <c r="GR107" s="32">
        <v>84</v>
      </c>
      <c r="GS107" s="33">
        <v>234.3</v>
      </c>
      <c r="GT107" s="43">
        <v>0</v>
      </c>
      <c r="GU107" s="33" t="s">
        <v>100</v>
      </c>
      <c r="GV107" s="24" t="str">
        <f t="shared" si="69"/>
        <v>B-18-80-84</v>
      </c>
      <c r="GW107" s="121">
        <v>587.08000000000004</v>
      </c>
      <c r="GX107" s="121">
        <v>880.62</v>
      </c>
      <c r="GY107" s="121">
        <v>1174.1600000000001</v>
      </c>
      <c r="GZ107" s="121">
        <v>1467.7</v>
      </c>
      <c r="HA107" s="121">
        <v>1761.24</v>
      </c>
      <c r="HB107" s="121">
        <v>2054.7800000000002</v>
      </c>
      <c r="HC107" s="121">
        <v>2230.9</v>
      </c>
      <c r="HD107" s="121">
        <v>2509.77</v>
      </c>
      <c r="HE107" s="121">
        <v>2788.63</v>
      </c>
      <c r="HF107" s="121">
        <v>3067.49</v>
      </c>
      <c r="HG107" s="122">
        <v>3346.36</v>
      </c>
      <c r="HH107" s="36" t="s">
        <v>265</v>
      </c>
      <c r="HI107" s="122">
        <v>3625.22</v>
      </c>
      <c r="HJ107" s="122">
        <v>3904.08</v>
      </c>
      <c r="HK107" s="122">
        <v>4182.95</v>
      </c>
      <c r="HL107" s="122">
        <v>4461.8100000000004</v>
      </c>
      <c r="HM107" s="122">
        <v>4740.67</v>
      </c>
      <c r="HN107" s="122">
        <v>5019.53</v>
      </c>
      <c r="HO107" s="122">
        <v>5298.4</v>
      </c>
      <c r="HP107" s="121">
        <v>5577.26</v>
      </c>
      <c r="HQ107" s="121">
        <v>5856.12</v>
      </c>
      <c r="HR107" s="121">
        <v>6134.99</v>
      </c>
      <c r="HS107" s="121">
        <v>6413.85</v>
      </c>
      <c r="HT107" s="121">
        <v>6692.71</v>
      </c>
      <c r="HU107" s="49"/>
    </row>
    <row r="108" spans="4:229" ht="16.2" thickBot="1">
      <c r="D108" s="46"/>
      <c r="E108" s="46"/>
      <c r="F108" s="46"/>
      <c r="G108" s="46"/>
      <c r="H108" s="46"/>
      <c r="I108" s="46"/>
      <c r="J108" s="46"/>
      <c r="K108" s="46"/>
      <c r="L108" s="46"/>
      <c r="M108" s="46"/>
      <c r="N108" s="46"/>
      <c r="O108" s="46"/>
      <c r="P108" s="46"/>
      <c r="Q108" s="46"/>
      <c r="R108" s="46"/>
      <c r="S108" s="46"/>
      <c r="T108" s="46"/>
      <c r="U108" s="46"/>
      <c r="W108" s="46"/>
      <c r="X108" s="46"/>
      <c r="Y108" s="46"/>
      <c r="Z108" s="46"/>
      <c r="AA108" s="46"/>
      <c r="AB108" s="46"/>
      <c r="AC108" s="46"/>
      <c r="AD108" s="46"/>
      <c r="AE108" s="46"/>
      <c r="AF108" s="46"/>
      <c r="AG108" s="46"/>
      <c r="AH108" s="46"/>
      <c r="AI108" s="46"/>
      <c r="AJ108" s="46"/>
      <c r="AK108" s="46"/>
      <c r="AL108" s="46"/>
      <c r="AM108" s="46"/>
      <c r="AN108" s="46"/>
      <c r="AP108" s="46"/>
      <c r="AQ108" s="46"/>
      <c r="AR108" s="46"/>
      <c r="AS108" s="46"/>
      <c r="AT108" s="46"/>
      <c r="AU108" s="46"/>
      <c r="AV108" s="46"/>
      <c r="AW108" s="46"/>
      <c r="AX108" s="46"/>
      <c r="AY108" s="46"/>
      <c r="AZ108" s="46"/>
      <c r="BA108" s="46"/>
      <c r="BB108" s="46"/>
      <c r="BC108" s="46"/>
      <c r="BD108" s="46"/>
      <c r="BE108" s="46"/>
      <c r="BF108" s="46"/>
      <c r="BG108" s="46"/>
      <c r="BI108" s="46"/>
      <c r="BJ108" s="46"/>
      <c r="BK108" s="46"/>
      <c r="BL108" s="46"/>
      <c r="BM108" s="46"/>
      <c r="BN108" s="46"/>
      <c r="BO108" s="46"/>
      <c r="BP108" s="46"/>
      <c r="BQ108" s="46"/>
      <c r="BR108" s="46"/>
      <c r="BS108" s="46"/>
      <c r="BT108" s="46"/>
      <c r="BU108" s="46"/>
      <c r="BV108" s="46"/>
      <c r="BW108" s="46"/>
      <c r="BX108" s="46"/>
      <c r="BY108" s="46"/>
      <c r="BZ108" s="46"/>
      <c r="CB108" s="46"/>
      <c r="CC108" s="46"/>
      <c r="CD108" s="46"/>
      <c r="CE108" s="46"/>
      <c r="CF108" s="46"/>
      <c r="CG108" s="46"/>
      <c r="CH108" s="46"/>
      <c r="CI108" s="46"/>
      <c r="CJ108" s="46"/>
      <c r="CK108" s="46"/>
      <c r="CL108" s="46"/>
      <c r="CM108" s="46"/>
      <c r="CN108" s="46"/>
      <c r="CO108" s="46"/>
      <c r="CP108" s="46"/>
      <c r="CQ108" s="46"/>
      <c r="CR108" s="46"/>
      <c r="CS108" s="46"/>
      <c r="DG108" s="46"/>
      <c r="DH108" s="46"/>
      <c r="DI108" s="46"/>
      <c r="DJ108" s="46"/>
      <c r="DK108" s="46"/>
      <c r="DL108" s="46"/>
      <c r="DM108" s="46"/>
      <c r="DN108" s="46"/>
      <c r="DO108" s="46"/>
      <c r="DP108" s="46"/>
      <c r="DQ108" s="46"/>
      <c r="DR108" s="46"/>
      <c r="DS108" s="46"/>
      <c r="DT108" s="46"/>
      <c r="DU108" s="46"/>
      <c r="DV108" s="46"/>
      <c r="DW108" s="46"/>
      <c r="DX108" s="46"/>
      <c r="DY108" s="49"/>
      <c r="DZ108" s="46"/>
      <c r="EA108" s="46"/>
      <c r="EB108" s="46"/>
      <c r="EC108" s="46"/>
      <c r="ED108" s="46"/>
      <c r="EE108" s="46"/>
      <c r="EF108" s="46"/>
      <c r="EG108" s="46"/>
      <c r="EH108" s="46"/>
      <c r="EI108" s="46"/>
      <c r="EJ108" s="46"/>
      <c r="EK108" s="46"/>
      <c r="EL108" s="46"/>
      <c r="EM108" s="46"/>
      <c r="EN108" s="46"/>
      <c r="EO108" s="46"/>
      <c r="EP108" s="46"/>
      <c r="EQ108" s="46"/>
      <c r="ER108" s="49"/>
      <c r="ES108" s="46"/>
      <c r="ET108" s="46"/>
      <c r="EU108" s="46"/>
      <c r="EV108" s="46"/>
      <c r="EW108" s="46"/>
      <c r="EX108" s="46"/>
      <c r="EY108" s="46"/>
      <c r="EZ108" s="46"/>
      <c r="FA108" s="46"/>
      <c r="FB108" s="46"/>
      <c r="FC108" s="46"/>
      <c r="FD108" s="46"/>
      <c r="FE108" s="46"/>
      <c r="FF108" s="46"/>
      <c r="FG108" s="46"/>
      <c r="FH108" s="46"/>
      <c r="FI108" s="46"/>
      <c r="FJ108" s="46"/>
      <c r="FW108" s="49"/>
      <c r="FX108" s="46"/>
      <c r="FY108" s="46"/>
      <c r="FZ108" s="46"/>
      <c r="GA108" s="46"/>
      <c r="GB108" s="46"/>
      <c r="GC108" s="46"/>
      <c r="GD108" s="46"/>
      <c r="GE108" s="46"/>
      <c r="GF108" s="46"/>
      <c r="GG108" s="46"/>
      <c r="GH108" s="46"/>
      <c r="GI108" s="46"/>
      <c r="GJ108" s="46"/>
      <c r="GK108" s="46"/>
      <c r="GL108" s="46"/>
      <c r="GM108" s="46"/>
      <c r="GN108" s="46"/>
      <c r="GO108" s="46"/>
      <c r="GP108" s="49"/>
      <c r="GQ108" s="46"/>
      <c r="GR108" s="46"/>
      <c r="GS108" s="46"/>
      <c r="GT108" s="46"/>
      <c r="GU108" s="46"/>
      <c r="GV108" s="46"/>
      <c r="GW108" s="46"/>
      <c r="GX108" s="46"/>
      <c r="GY108" s="46"/>
      <c r="GZ108" s="46"/>
      <c r="HA108" s="46"/>
      <c r="HB108" s="46"/>
      <c r="HC108" s="46"/>
      <c r="HD108" s="46"/>
      <c r="HE108" s="46"/>
      <c r="HF108" s="46"/>
      <c r="HG108" s="46"/>
      <c r="HH108" s="46"/>
      <c r="HU108" s="49"/>
    </row>
    <row r="109" spans="4:229">
      <c r="D109" s="9"/>
      <c r="E109" s="10"/>
      <c r="F109" s="10"/>
      <c r="G109" s="10"/>
      <c r="H109" s="10"/>
      <c r="I109" s="10"/>
      <c r="J109" s="11">
        <v>500</v>
      </c>
      <c r="K109" s="12">
        <v>750</v>
      </c>
      <c r="L109" s="11">
        <v>1000</v>
      </c>
      <c r="M109" s="11">
        <v>1250</v>
      </c>
      <c r="N109" s="11">
        <v>1500</v>
      </c>
      <c r="O109" s="11">
        <v>1750</v>
      </c>
      <c r="P109" s="11">
        <v>2000</v>
      </c>
      <c r="Q109" s="11">
        <v>2250</v>
      </c>
      <c r="R109" s="11">
        <v>2500</v>
      </c>
      <c r="S109" s="11">
        <v>2750</v>
      </c>
      <c r="T109" s="14">
        <v>3000</v>
      </c>
      <c r="U109" s="15" t="s">
        <v>74</v>
      </c>
      <c r="W109" s="9"/>
      <c r="X109" s="10"/>
      <c r="Y109" s="10"/>
      <c r="Z109" s="10"/>
      <c r="AA109" s="10"/>
      <c r="AB109" s="10"/>
      <c r="AC109" s="11">
        <v>500</v>
      </c>
      <c r="AD109" s="12">
        <v>750</v>
      </c>
      <c r="AE109" s="11">
        <v>1000</v>
      </c>
      <c r="AF109" s="11">
        <v>1250</v>
      </c>
      <c r="AG109" s="11">
        <v>1500</v>
      </c>
      <c r="AH109" s="11">
        <v>1750</v>
      </c>
      <c r="AI109" s="11">
        <v>2000</v>
      </c>
      <c r="AJ109" s="11">
        <v>2250</v>
      </c>
      <c r="AK109" s="11">
        <v>2500</v>
      </c>
      <c r="AL109" s="11">
        <v>2750</v>
      </c>
      <c r="AM109" s="14">
        <v>3000</v>
      </c>
      <c r="AN109" s="15" t="s">
        <v>74</v>
      </c>
      <c r="AP109" s="9"/>
      <c r="AQ109" s="10"/>
      <c r="AR109" s="10"/>
      <c r="AS109" s="10"/>
      <c r="AT109" s="10"/>
      <c r="AU109" s="10"/>
      <c r="AV109" s="11">
        <v>500</v>
      </c>
      <c r="AW109" s="12">
        <v>750</v>
      </c>
      <c r="AX109" s="11">
        <v>1000</v>
      </c>
      <c r="AY109" s="11">
        <v>1250</v>
      </c>
      <c r="AZ109" s="11">
        <v>1500</v>
      </c>
      <c r="BA109" s="11">
        <v>1750</v>
      </c>
      <c r="BB109" s="11">
        <v>2000</v>
      </c>
      <c r="BC109" s="11">
        <v>2250</v>
      </c>
      <c r="BD109" s="11">
        <v>2500</v>
      </c>
      <c r="BE109" s="11">
        <v>2750</v>
      </c>
      <c r="BF109" s="14">
        <v>3000</v>
      </c>
      <c r="BG109" s="15" t="s">
        <v>74</v>
      </c>
      <c r="BI109" s="9"/>
      <c r="BJ109" s="10"/>
      <c r="BK109" s="10"/>
      <c r="BL109" s="10"/>
      <c r="BM109" s="10"/>
      <c r="BN109" s="10"/>
      <c r="BO109" s="11">
        <v>500</v>
      </c>
      <c r="BP109" s="12">
        <v>750</v>
      </c>
      <c r="BQ109" s="11">
        <v>1000</v>
      </c>
      <c r="BR109" s="11">
        <v>1250</v>
      </c>
      <c r="BS109" s="11">
        <v>1500</v>
      </c>
      <c r="BT109" s="11">
        <v>1750</v>
      </c>
      <c r="BU109" s="11">
        <v>2000</v>
      </c>
      <c r="BV109" s="11">
        <v>2250</v>
      </c>
      <c r="BW109" s="11">
        <v>2500</v>
      </c>
      <c r="BX109" s="11">
        <v>2750</v>
      </c>
      <c r="BY109" s="14">
        <v>3000</v>
      </c>
      <c r="BZ109" s="15" t="s">
        <v>74</v>
      </c>
      <c r="CB109" s="9"/>
      <c r="CC109" s="10"/>
      <c r="CD109" s="10"/>
      <c r="CE109" s="10"/>
      <c r="CF109" s="10"/>
      <c r="CG109" s="10"/>
      <c r="CH109" s="11">
        <v>500</v>
      </c>
      <c r="CI109" s="12">
        <v>750</v>
      </c>
      <c r="CJ109" s="11">
        <v>1000</v>
      </c>
      <c r="CK109" s="11">
        <v>1250</v>
      </c>
      <c r="CL109" s="11">
        <v>1500</v>
      </c>
      <c r="CM109" s="11">
        <v>1750</v>
      </c>
      <c r="CN109" s="11">
        <v>2000</v>
      </c>
      <c r="CO109" s="11">
        <v>2250</v>
      </c>
      <c r="CP109" s="11">
        <v>2500</v>
      </c>
      <c r="CQ109" s="11">
        <v>2750</v>
      </c>
      <c r="CR109" s="14">
        <v>3000</v>
      </c>
      <c r="CS109" s="15" t="s">
        <v>74</v>
      </c>
      <c r="CT109" s="11">
        <v>3250</v>
      </c>
      <c r="CU109" s="12">
        <v>3500</v>
      </c>
      <c r="CV109" s="11">
        <v>3750</v>
      </c>
      <c r="CW109" s="11">
        <v>4000</v>
      </c>
      <c r="CX109" s="11">
        <v>4250</v>
      </c>
      <c r="CY109" s="11">
        <v>4500</v>
      </c>
      <c r="CZ109" s="11">
        <v>4750</v>
      </c>
      <c r="DA109" s="11">
        <v>5000</v>
      </c>
      <c r="DB109" s="11">
        <v>5250</v>
      </c>
      <c r="DC109" s="11">
        <v>5500</v>
      </c>
      <c r="DD109" s="11">
        <v>5750</v>
      </c>
      <c r="DE109" s="14">
        <v>6000</v>
      </c>
      <c r="DG109" s="9"/>
      <c r="DH109" s="10"/>
      <c r="DI109" s="10"/>
      <c r="DJ109" s="10"/>
      <c r="DK109" s="10"/>
      <c r="DL109" s="10"/>
      <c r="DM109" s="11">
        <v>500</v>
      </c>
      <c r="DN109" s="12">
        <v>750</v>
      </c>
      <c r="DO109" s="11">
        <v>1000</v>
      </c>
      <c r="DP109" s="11">
        <v>1250</v>
      </c>
      <c r="DQ109" s="11">
        <v>1500</v>
      </c>
      <c r="DR109" s="11">
        <v>1750</v>
      </c>
      <c r="DS109" s="11">
        <v>2000</v>
      </c>
      <c r="DT109" s="11">
        <v>2250</v>
      </c>
      <c r="DU109" s="11">
        <v>2500</v>
      </c>
      <c r="DV109" s="11">
        <v>2750</v>
      </c>
      <c r="DW109" s="14">
        <v>3000</v>
      </c>
      <c r="DX109" s="15" t="s">
        <v>74</v>
      </c>
      <c r="DY109" s="49"/>
      <c r="DZ109" s="9"/>
      <c r="EA109" s="10"/>
      <c r="EB109" s="10"/>
      <c r="EC109" s="10"/>
      <c r="ED109" s="10"/>
      <c r="EE109" s="10"/>
      <c r="EF109" s="11">
        <v>500</v>
      </c>
      <c r="EG109" s="12">
        <v>750</v>
      </c>
      <c r="EH109" s="11">
        <v>1000</v>
      </c>
      <c r="EI109" s="11">
        <v>1250</v>
      </c>
      <c r="EJ109" s="11">
        <v>1500</v>
      </c>
      <c r="EK109" s="11">
        <v>1750</v>
      </c>
      <c r="EL109" s="11">
        <v>2000</v>
      </c>
      <c r="EM109" s="11">
        <v>2250</v>
      </c>
      <c r="EN109" s="11">
        <v>2500</v>
      </c>
      <c r="EO109" s="11">
        <v>2750</v>
      </c>
      <c r="EP109" s="14">
        <v>3000</v>
      </c>
      <c r="EQ109" s="15" t="s">
        <v>74</v>
      </c>
      <c r="ER109" s="49"/>
      <c r="ES109" s="9"/>
      <c r="ET109" s="10"/>
      <c r="EU109" s="10"/>
      <c r="EV109" s="10"/>
      <c r="EW109" s="10"/>
      <c r="EX109" s="10"/>
      <c r="EY109" s="11">
        <v>500</v>
      </c>
      <c r="EZ109" s="12">
        <v>750</v>
      </c>
      <c r="FA109" s="11">
        <v>1000</v>
      </c>
      <c r="FB109" s="11">
        <v>1250</v>
      </c>
      <c r="FC109" s="11">
        <v>1500</v>
      </c>
      <c r="FD109" s="11">
        <v>1750</v>
      </c>
      <c r="FE109" s="11">
        <v>2000</v>
      </c>
      <c r="FF109" s="11">
        <v>2250</v>
      </c>
      <c r="FG109" s="11">
        <v>2500</v>
      </c>
      <c r="FH109" s="11">
        <v>2750</v>
      </c>
      <c r="FI109" s="14">
        <v>3000</v>
      </c>
      <c r="FJ109" s="15" t="s">
        <v>74</v>
      </c>
      <c r="FK109" s="11">
        <v>3250</v>
      </c>
      <c r="FL109" s="12">
        <v>3500</v>
      </c>
      <c r="FM109" s="11">
        <v>3750</v>
      </c>
      <c r="FN109" s="11">
        <v>4000</v>
      </c>
      <c r="FO109" s="11">
        <v>4250</v>
      </c>
      <c r="FP109" s="11">
        <v>4500</v>
      </c>
      <c r="FQ109" s="11">
        <v>4750</v>
      </c>
      <c r="FR109" s="11">
        <v>5000</v>
      </c>
      <c r="FS109" s="11">
        <v>5250</v>
      </c>
      <c r="FT109" s="11">
        <v>5500</v>
      </c>
      <c r="FU109" s="11">
        <v>5750</v>
      </c>
      <c r="FV109" s="14">
        <v>6000</v>
      </c>
      <c r="FW109" s="49"/>
      <c r="FX109" s="9"/>
      <c r="FY109" s="10"/>
      <c r="FZ109" s="10"/>
      <c r="GA109" s="10"/>
      <c r="GB109" s="10"/>
      <c r="GC109" s="10"/>
      <c r="GD109" s="11">
        <v>500</v>
      </c>
      <c r="GE109" s="12">
        <v>750</v>
      </c>
      <c r="GF109" s="11">
        <v>1000</v>
      </c>
      <c r="GG109" s="11">
        <v>1250</v>
      </c>
      <c r="GH109" s="11">
        <v>1500</v>
      </c>
      <c r="GI109" s="11">
        <v>1750</v>
      </c>
      <c r="GJ109" s="11">
        <v>2000</v>
      </c>
      <c r="GK109" s="11">
        <v>2250</v>
      </c>
      <c r="GL109" s="11">
        <v>2500</v>
      </c>
      <c r="GM109" s="11">
        <v>2750</v>
      </c>
      <c r="GN109" s="14">
        <v>3000</v>
      </c>
      <c r="GO109" s="15" t="s">
        <v>74</v>
      </c>
      <c r="GP109" s="49"/>
      <c r="GQ109" s="9"/>
      <c r="GR109" s="10"/>
      <c r="GS109" s="10"/>
      <c r="GT109" s="10"/>
      <c r="GU109" s="10"/>
      <c r="GV109" s="10"/>
      <c r="GW109" s="11">
        <v>500</v>
      </c>
      <c r="GX109" s="12">
        <v>750</v>
      </c>
      <c r="GY109" s="11">
        <v>1000</v>
      </c>
      <c r="GZ109" s="11">
        <v>1250</v>
      </c>
      <c r="HA109" s="11">
        <v>1500</v>
      </c>
      <c r="HB109" s="11">
        <v>1750</v>
      </c>
      <c r="HC109" s="11">
        <v>2000</v>
      </c>
      <c r="HD109" s="11">
        <v>2250</v>
      </c>
      <c r="HE109" s="11">
        <v>2500</v>
      </c>
      <c r="HF109" s="11">
        <v>2750</v>
      </c>
      <c r="HG109" s="14">
        <v>3000</v>
      </c>
      <c r="HH109" s="15" t="s">
        <v>74</v>
      </c>
      <c r="HI109" s="11">
        <v>3250</v>
      </c>
      <c r="HJ109" s="12">
        <v>3500</v>
      </c>
      <c r="HK109" s="11">
        <v>3750</v>
      </c>
      <c r="HL109" s="11">
        <v>4000</v>
      </c>
      <c r="HM109" s="11">
        <v>4250</v>
      </c>
      <c r="HN109" s="11">
        <v>4500</v>
      </c>
      <c r="HO109" s="11">
        <v>4750</v>
      </c>
      <c r="HP109" s="11">
        <v>5000</v>
      </c>
      <c r="HQ109" s="11">
        <v>5250</v>
      </c>
      <c r="HR109" s="11">
        <v>5500</v>
      </c>
      <c r="HS109" s="11">
        <v>5750</v>
      </c>
      <c r="HT109" s="14">
        <v>6000</v>
      </c>
      <c r="HU109" s="49"/>
    </row>
    <row r="110" spans="4:229">
      <c r="D110" s="16"/>
      <c r="E110" s="17"/>
      <c r="F110" s="17"/>
      <c r="G110" s="17"/>
      <c r="H110" s="17"/>
      <c r="I110" s="70" t="s">
        <v>150</v>
      </c>
      <c r="J110" s="18">
        <v>2</v>
      </c>
      <c r="K110" s="19">
        <v>3</v>
      </c>
      <c r="L110" s="18">
        <v>4</v>
      </c>
      <c r="M110" s="18">
        <v>5</v>
      </c>
      <c r="N110" s="18">
        <v>6</v>
      </c>
      <c r="O110" s="18">
        <v>7</v>
      </c>
      <c r="P110" s="18">
        <v>8</v>
      </c>
      <c r="Q110" s="18">
        <v>9</v>
      </c>
      <c r="R110" s="18">
        <v>10</v>
      </c>
      <c r="S110" s="18">
        <v>11</v>
      </c>
      <c r="T110" s="20">
        <v>12</v>
      </c>
      <c r="U110" s="21"/>
      <c r="W110" s="16"/>
      <c r="X110" s="17"/>
      <c r="Y110" s="17"/>
      <c r="Z110" s="17"/>
      <c r="AA110" s="17"/>
      <c r="AB110" s="70" t="s">
        <v>150</v>
      </c>
      <c r="AC110" s="18">
        <v>2</v>
      </c>
      <c r="AD110" s="19">
        <v>3</v>
      </c>
      <c r="AE110" s="18">
        <v>4</v>
      </c>
      <c r="AF110" s="18">
        <v>5</v>
      </c>
      <c r="AG110" s="18">
        <v>6</v>
      </c>
      <c r="AH110" s="18">
        <v>7</v>
      </c>
      <c r="AI110" s="18">
        <v>8</v>
      </c>
      <c r="AJ110" s="18">
        <v>9</v>
      </c>
      <c r="AK110" s="18">
        <v>10</v>
      </c>
      <c r="AL110" s="18">
        <v>11</v>
      </c>
      <c r="AM110" s="20">
        <v>12</v>
      </c>
      <c r="AN110" s="21"/>
      <c r="AP110" s="16"/>
      <c r="AQ110" s="17"/>
      <c r="AR110" s="17"/>
      <c r="AS110" s="17"/>
      <c r="AT110" s="17"/>
      <c r="AU110" s="70" t="s">
        <v>150</v>
      </c>
      <c r="AV110" s="18">
        <v>2</v>
      </c>
      <c r="AW110" s="19">
        <v>3</v>
      </c>
      <c r="AX110" s="18">
        <v>4</v>
      </c>
      <c r="AY110" s="18">
        <v>5</v>
      </c>
      <c r="AZ110" s="18">
        <v>6</v>
      </c>
      <c r="BA110" s="18">
        <v>7</v>
      </c>
      <c r="BB110" s="18">
        <v>8</v>
      </c>
      <c r="BC110" s="18">
        <v>9</v>
      </c>
      <c r="BD110" s="18">
        <v>10</v>
      </c>
      <c r="BE110" s="18">
        <v>11</v>
      </c>
      <c r="BF110" s="20">
        <v>12</v>
      </c>
      <c r="BG110" s="21"/>
      <c r="BI110" s="16"/>
      <c r="BJ110" s="17"/>
      <c r="BK110" s="17"/>
      <c r="BL110" s="17"/>
      <c r="BM110" s="17"/>
      <c r="BN110" s="70" t="s">
        <v>150</v>
      </c>
      <c r="BO110" s="18">
        <v>2</v>
      </c>
      <c r="BP110" s="19">
        <v>3</v>
      </c>
      <c r="BQ110" s="18">
        <v>4</v>
      </c>
      <c r="BR110" s="18">
        <v>5</v>
      </c>
      <c r="BS110" s="18">
        <v>6</v>
      </c>
      <c r="BT110" s="18">
        <v>7</v>
      </c>
      <c r="BU110" s="18">
        <v>8</v>
      </c>
      <c r="BV110" s="18">
        <v>9</v>
      </c>
      <c r="BW110" s="18">
        <v>10</v>
      </c>
      <c r="BX110" s="18">
        <v>11</v>
      </c>
      <c r="BY110" s="20">
        <v>12</v>
      </c>
      <c r="BZ110" s="21"/>
      <c r="CB110" s="16"/>
      <c r="CC110" s="17"/>
      <c r="CD110" s="17"/>
      <c r="CE110" s="17"/>
      <c r="CF110" s="17"/>
      <c r="CG110" s="70" t="s">
        <v>150</v>
      </c>
      <c r="CH110" s="18">
        <v>2</v>
      </c>
      <c r="CI110" s="19">
        <v>3</v>
      </c>
      <c r="CJ110" s="18">
        <v>4</v>
      </c>
      <c r="CK110" s="18">
        <v>5</v>
      </c>
      <c r="CL110" s="18">
        <v>6</v>
      </c>
      <c r="CM110" s="18">
        <v>7</v>
      </c>
      <c r="CN110" s="18">
        <v>8</v>
      </c>
      <c r="CO110" s="18">
        <v>9</v>
      </c>
      <c r="CP110" s="18">
        <v>10</v>
      </c>
      <c r="CQ110" s="18">
        <v>11</v>
      </c>
      <c r="CR110" s="20">
        <v>12</v>
      </c>
      <c r="CS110" s="21"/>
      <c r="CT110" s="18">
        <v>13</v>
      </c>
      <c r="CU110" s="19">
        <v>14</v>
      </c>
      <c r="CV110" s="18">
        <v>15</v>
      </c>
      <c r="CW110" s="18">
        <v>16</v>
      </c>
      <c r="CX110" s="18">
        <v>17</v>
      </c>
      <c r="CY110" s="18">
        <v>18</v>
      </c>
      <c r="CZ110" s="18">
        <v>19</v>
      </c>
      <c r="DA110" s="18">
        <v>20</v>
      </c>
      <c r="DB110" s="18">
        <v>21</v>
      </c>
      <c r="DC110" s="18">
        <v>22</v>
      </c>
      <c r="DD110" s="18">
        <v>23</v>
      </c>
      <c r="DE110" s="20">
        <v>24</v>
      </c>
      <c r="DG110" s="16"/>
      <c r="DH110" s="17"/>
      <c r="DI110" s="17"/>
      <c r="DJ110" s="17"/>
      <c r="DK110" s="17"/>
      <c r="DL110" s="70" t="s">
        <v>150</v>
      </c>
      <c r="DM110" s="18">
        <v>2</v>
      </c>
      <c r="DN110" s="19">
        <v>3</v>
      </c>
      <c r="DO110" s="18">
        <v>4</v>
      </c>
      <c r="DP110" s="18">
        <v>5</v>
      </c>
      <c r="DQ110" s="18">
        <v>6</v>
      </c>
      <c r="DR110" s="18">
        <v>7</v>
      </c>
      <c r="DS110" s="18">
        <v>8</v>
      </c>
      <c r="DT110" s="18">
        <v>9</v>
      </c>
      <c r="DU110" s="18">
        <v>10</v>
      </c>
      <c r="DV110" s="18">
        <v>11</v>
      </c>
      <c r="DW110" s="20">
        <v>12</v>
      </c>
      <c r="DX110" s="21"/>
      <c r="DY110" s="49"/>
      <c r="DZ110" s="16"/>
      <c r="EA110" s="17"/>
      <c r="EB110" s="17"/>
      <c r="EC110" s="17"/>
      <c r="ED110" s="17"/>
      <c r="EE110" s="70" t="s">
        <v>150</v>
      </c>
      <c r="EF110" s="18">
        <v>2</v>
      </c>
      <c r="EG110" s="19">
        <v>3</v>
      </c>
      <c r="EH110" s="18">
        <v>4</v>
      </c>
      <c r="EI110" s="18">
        <v>5</v>
      </c>
      <c r="EJ110" s="18">
        <v>6</v>
      </c>
      <c r="EK110" s="18">
        <v>7</v>
      </c>
      <c r="EL110" s="18">
        <v>8</v>
      </c>
      <c r="EM110" s="18">
        <v>9</v>
      </c>
      <c r="EN110" s="18">
        <v>10</v>
      </c>
      <c r="EO110" s="18">
        <v>11</v>
      </c>
      <c r="EP110" s="20">
        <v>12</v>
      </c>
      <c r="EQ110" s="21"/>
      <c r="ER110" s="49"/>
      <c r="ES110" s="16"/>
      <c r="ET110" s="17"/>
      <c r="EU110" s="17"/>
      <c r="EV110" s="17"/>
      <c r="EW110" s="17"/>
      <c r="EX110" s="70" t="s">
        <v>150</v>
      </c>
      <c r="EY110" s="18">
        <v>2</v>
      </c>
      <c r="EZ110" s="19">
        <v>3</v>
      </c>
      <c r="FA110" s="18">
        <v>4</v>
      </c>
      <c r="FB110" s="18">
        <v>5</v>
      </c>
      <c r="FC110" s="18">
        <v>6</v>
      </c>
      <c r="FD110" s="18">
        <v>7</v>
      </c>
      <c r="FE110" s="18">
        <v>8</v>
      </c>
      <c r="FF110" s="18">
        <v>9</v>
      </c>
      <c r="FG110" s="18">
        <v>10</v>
      </c>
      <c r="FH110" s="18">
        <v>11</v>
      </c>
      <c r="FI110" s="20">
        <v>12</v>
      </c>
      <c r="FJ110" s="21"/>
      <c r="FK110" s="18">
        <v>13</v>
      </c>
      <c r="FL110" s="19">
        <v>14</v>
      </c>
      <c r="FM110" s="18">
        <v>15</v>
      </c>
      <c r="FN110" s="18">
        <v>16</v>
      </c>
      <c r="FO110" s="18">
        <v>17</v>
      </c>
      <c r="FP110" s="18">
        <v>18</v>
      </c>
      <c r="FQ110" s="18">
        <v>19</v>
      </c>
      <c r="FR110" s="18">
        <v>20</v>
      </c>
      <c r="FS110" s="18">
        <v>21</v>
      </c>
      <c r="FT110" s="18">
        <v>22</v>
      </c>
      <c r="FU110" s="18">
        <v>23</v>
      </c>
      <c r="FV110" s="20">
        <v>24</v>
      </c>
      <c r="FW110" s="49"/>
      <c r="FX110" s="16"/>
      <c r="FY110" s="17"/>
      <c r="FZ110" s="17"/>
      <c r="GA110" s="17"/>
      <c r="GB110" s="17"/>
      <c r="GC110" s="70" t="s">
        <v>150</v>
      </c>
      <c r="GD110" s="18">
        <v>2</v>
      </c>
      <c r="GE110" s="19">
        <v>3</v>
      </c>
      <c r="GF110" s="18">
        <v>4</v>
      </c>
      <c r="GG110" s="18">
        <v>5</v>
      </c>
      <c r="GH110" s="18">
        <v>6</v>
      </c>
      <c r="GI110" s="18">
        <v>7</v>
      </c>
      <c r="GJ110" s="18">
        <v>8</v>
      </c>
      <c r="GK110" s="18">
        <v>9</v>
      </c>
      <c r="GL110" s="18">
        <v>10</v>
      </c>
      <c r="GM110" s="18">
        <v>11</v>
      </c>
      <c r="GN110" s="20">
        <v>12</v>
      </c>
      <c r="GO110" s="21"/>
      <c r="GP110" s="49"/>
      <c r="GQ110" s="16"/>
      <c r="GR110" s="17"/>
      <c r="GS110" s="17"/>
      <c r="GT110" s="17"/>
      <c r="GU110" s="17"/>
      <c r="GV110" s="70" t="s">
        <v>150</v>
      </c>
      <c r="GW110" s="18">
        <v>2</v>
      </c>
      <c r="GX110" s="19">
        <v>3</v>
      </c>
      <c r="GY110" s="18">
        <v>4</v>
      </c>
      <c r="GZ110" s="18">
        <v>5</v>
      </c>
      <c r="HA110" s="18">
        <v>6</v>
      </c>
      <c r="HB110" s="18">
        <v>7</v>
      </c>
      <c r="HC110" s="18">
        <v>8</v>
      </c>
      <c r="HD110" s="18">
        <v>9</v>
      </c>
      <c r="HE110" s="18">
        <v>10</v>
      </c>
      <c r="HF110" s="18">
        <v>11</v>
      </c>
      <c r="HG110" s="20">
        <v>12</v>
      </c>
      <c r="HH110" s="21"/>
      <c r="HI110" s="18">
        <v>13</v>
      </c>
      <c r="HJ110" s="19">
        <v>14</v>
      </c>
      <c r="HK110" s="18">
        <v>15</v>
      </c>
      <c r="HL110" s="18">
        <v>16</v>
      </c>
      <c r="HM110" s="18">
        <v>17</v>
      </c>
      <c r="HN110" s="18">
        <v>18</v>
      </c>
      <c r="HO110" s="18">
        <v>19</v>
      </c>
      <c r="HP110" s="18">
        <v>20</v>
      </c>
      <c r="HQ110" s="18">
        <v>21</v>
      </c>
      <c r="HR110" s="18">
        <v>22</v>
      </c>
      <c r="HS110" s="18">
        <v>23</v>
      </c>
      <c r="HT110" s="20">
        <v>24</v>
      </c>
      <c r="HU110" s="49"/>
    </row>
    <row r="111" spans="4:229">
      <c r="D111" s="254" t="s">
        <v>85</v>
      </c>
      <c r="E111" s="255"/>
      <c r="F111" s="24">
        <v>9.08</v>
      </c>
      <c r="G111" s="43">
        <v>0.31</v>
      </c>
      <c r="H111" s="43" t="s">
        <v>110</v>
      </c>
      <c r="I111" s="24" t="str">
        <f>CONCATENATE(I$110,"-",H111)</f>
        <v>B-24-D</v>
      </c>
      <c r="J111" s="25">
        <v>18.78</v>
      </c>
      <c r="K111" s="252" t="s">
        <v>84</v>
      </c>
      <c r="L111" s="252"/>
      <c r="M111" s="252"/>
      <c r="N111" s="252"/>
      <c r="O111" s="252"/>
      <c r="P111" s="252"/>
      <c r="Q111" s="252"/>
      <c r="R111" s="252"/>
      <c r="S111" s="252"/>
      <c r="T111" s="253"/>
      <c r="U111" s="27">
        <v>1.1000000000000001</v>
      </c>
      <c r="W111" s="254" t="s">
        <v>85</v>
      </c>
      <c r="X111" s="255"/>
      <c r="Y111" s="24">
        <v>8.1999999999999993</v>
      </c>
      <c r="Z111" s="43">
        <v>0.27</v>
      </c>
      <c r="AA111" s="43" t="s">
        <v>110</v>
      </c>
      <c r="AB111" s="24" t="str">
        <f>CONCATENATE(AB$110,"-",AA111)</f>
        <v>B-24-D</v>
      </c>
      <c r="AC111" s="25">
        <v>16.940000000000001</v>
      </c>
      <c r="AD111" s="252" t="s">
        <v>84</v>
      </c>
      <c r="AE111" s="252"/>
      <c r="AF111" s="252"/>
      <c r="AG111" s="252"/>
      <c r="AH111" s="252"/>
      <c r="AI111" s="252"/>
      <c r="AJ111" s="252"/>
      <c r="AK111" s="252"/>
      <c r="AL111" s="252"/>
      <c r="AM111" s="253"/>
      <c r="AN111" s="27">
        <v>1.1000000000000001</v>
      </c>
      <c r="AP111" s="254" t="s">
        <v>85</v>
      </c>
      <c r="AQ111" s="255"/>
      <c r="AR111" s="24">
        <v>7.51</v>
      </c>
      <c r="AS111" s="43">
        <v>0.26</v>
      </c>
      <c r="AT111" s="43" t="s">
        <v>110</v>
      </c>
      <c r="AU111" s="24" t="str">
        <f>CONCATENATE(AU$110,"-",AT111)</f>
        <v>B-24-D</v>
      </c>
      <c r="AV111" s="25">
        <v>15.54</v>
      </c>
      <c r="AW111" s="252" t="s">
        <v>84</v>
      </c>
      <c r="AX111" s="252"/>
      <c r="AY111" s="252"/>
      <c r="AZ111" s="252"/>
      <c r="BA111" s="252"/>
      <c r="BB111" s="252"/>
      <c r="BC111" s="252"/>
      <c r="BD111" s="252"/>
      <c r="BE111" s="252"/>
      <c r="BF111" s="253"/>
      <c r="BG111" s="27">
        <v>1.1000000000000001</v>
      </c>
      <c r="BI111" s="254" t="s">
        <v>85</v>
      </c>
      <c r="BJ111" s="255"/>
      <c r="BK111" s="24">
        <v>6.92</v>
      </c>
      <c r="BL111" s="43">
        <v>0.23</v>
      </c>
      <c r="BM111" s="43" t="s">
        <v>110</v>
      </c>
      <c r="BN111" s="24" t="str">
        <f>CONCATENATE(BN$110,"-",BM111)</f>
        <v>B-24-D</v>
      </c>
      <c r="BO111" s="25">
        <v>14.3</v>
      </c>
      <c r="BP111" s="252" t="s">
        <v>84</v>
      </c>
      <c r="BQ111" s="252"/>
      <c r="BR111" s="252"/>
      <c r="BS111" s="252"/>
      <c r="BT111" s="252"/>
      <c r="BU111" s="252"/>
      <c r="BV111" s="252"/>
      <c r="BW111" s="252"/>
      <c r="BX111" s="252"/>
      <c r="BY111" s="253"/>
      <c r="BZ111" s="27">
        <v>1.1000000000000001</v>
      </c>
      <c r="CB111" s="254" t="s">
        <v>85</v>
      </c>
      <c r="CC111" s="255"/>
      <c r="CD111" s="24">
        <v>7.51</v>
      </c>
      <c r="CE111" s="43">
        <v>0</v>
      </c>
      <c r="CF111" s="43" t="s">
        <v>110</v>
      </c>
      <c r="CG111" s="24" t="str">
        <f>CONCATENATE(CG$110,"-",CF111)</f>
        <v>B-24-D</v>
      </c>
      <c r="CH111" s="25">
        <v>15.02</v>
      </c>
      <c r="CI111" s="252" t="s">
        <v>84</v>
      </c>
      <c r="CJ111" s="252"/>
      <c r="CK111" s="252"/>
      <c r="CL111" s="252"/>
      <c r="CM111" s="252"/>
      <c r="CN111" s="252"/>
      <c r="CO111" s="252"/>
      <c r="CP111" s="252"/>
      <c r="CQ111" s="252"/>
      <c r="CR111" s="253"/>
      <c r="CS111" s="27">
        <v>1.1000000000000001</v>
      </c>
      <c r="CT111" s="25"/>
      <c r="CU111" s="252" t="s">
        <v>84</v>
      </c>
      <c r="CV111" s="252"/>
      <c r="CW111" s="252"/>
      <c r="CX111" s="252"/>
      <c r="CY111" s="252"/>
      <c r="CZ111" s="252"/>
      <c r="DA111" s="252"/>
      <c r="DB111" s="252"/>
      <c r="DC111" s="252"/>
      <c r="DD111" s="252"/>
      <c r="DE111" s="58"/>
      <c r="DG111" s="254" t="s">
        <v>85</v>
      </c>
      <c r="DH111" s="255"/>
      <c r="DI111" s="24">
        <v>8.31</v>
      </c>
      <c r="DJ111" s="43">
        <v>0.27</v>
      </c>
      <c r="DK111" s="43" t="s">
        <v>110</v>
      </c>
      <c r="DL111" s="24" t="str">
        <f>CONCATENATE(DL$110,"-",DK111)</f>
        <v>B-24-D</v>
      </c>
      <c r="DM111" s="25">
        <v>17.16</v>
      </c>
      <c r="DN111" s="252" t="s">
        <v>84</v>
      </c>
      <c r="DO111" s="252"/>
      <c r="DP111" s="252"/>
      <c r="DQ111" s="252"/>
      <c r="DR111" s="252"/>
      <c r="DS111" s="252"/>
      <c r="DT111" s="252"/>
      <c r="DU111" s="252"/>
      <c r="DV111" s="252"/>
      <c r="DW111" s="253"/>
      <c r="DX111" s="27">
        <v>1.1000000000000001</v>
      </c>
      <c r="DY111" s="49"/>
      <c r="DZ111" s="254" t="s">
        <v>85</v>
      </c>
      <c r="EA111" s="255"/>
      <c r="EB111" s="24">
        <v>8.31</v>
      </c>
      <c r="EC111" s="43">
        <v>0.27</v>
      </c>
      <c r="ED111" s="43" t="s">
        <v>110</v>
      </c>
      <c r="EE111" s="24" t="str">
        <f>CONCATENATE(EE$110,"-",ED111)</f>
        <v>B-24-D</v>
      </c>
      <c r="EF111" s="25">
        <v>14.5</v>
      </c>
      <c r="EG111" s="252" t="s">
        <v>84</v>
      </c>
      <c r="EH111" s="252"/>
      <c r="EI111" s="252"/>
      <c r="EJ111" s="252"/>
      <c r="EK111" s="252"/>
      <c r="EL111" s="252"/>
      <c r="EM111" s="252"/>
      <c r="EN111" s="252"/>
      <c r="EO111" s="252"/>
      <c r="EP111" s="253"/>
      <c r="EQ111" s="27">
        <v>1.1000000000000001</v>
      </c>
      <c r="ER111" s="49"/>
      <c r="ES111" s="254" t="s">
        <v>85</v>
      </c>
      <c r="ET111" s="255"/>
      <c r="EU111" s="24">
        <v>7.51</v>
      </c>
      <c r="EV111" s="43">
        <v>0</v>
      </c>
      <c r="EW111" s="43" t="s">
        <v>110</v>
      </c>
      <c r="EX111" s="24" t="str">
        <f>CONCATENATE(EX$110,"-",EW111)</f>
        <v>B-24-D</v>
      </c>
      <c r="EY111" s="25">
        <v>18.16</v>
      </c>
      <c r="EZ111" s="252" t="s">
        <v>84</v>
      </c>
      <c r="FA111" s="252"/>
      <c r="FB111" s="252"/>
      <c r="FC111" s="252"/>
      <c r="FD111" s="252"/>
      <c r="FE111" s="252"/>
      <c r="FF111" s="252"/>
      <c r="FG111" s="252"/>
      <c r="FH111" s="252"/>
      <c r="FI111" s="253"/>
      <c r="FJ111" s="27">
        <v>1.1000000000000001</v>
      </c>
      <c r="FK111" s="25"/>
      <c r="FL111" s="252" t="s">
        <v>84</v>
      </c>
      <c r="FM111" s="252"/>
      <c r="FN111" s="252"/>
      <c r="FO111" s="252"/>
      <c r="FP111" s="252"/>
      <c r="FQ111" s="252"/>
      <c r="FR111" s="252"/>
      <c r="FS111" s="252"/>
      <c r="FT111" s="252"/>
      <c r="FU111" s="252"/>
      <c r="FV111" s="58"/>
      <c r="FW111" s="49"/>
      <c r="FX111" s="254" t="s">
        <v>85</v>
      </c>
      <c r="FY111" s="255"/>
      <c r="FZ111" s="24">
        <v>8.31</v>
      </c>
      <c r="GA111" s="43">
        <v>0.27</v>
      </c>
      <c r="GB111" s="43" t="s">
        <v>110</v>
      </c>
      <c r="GC111" s="24" t="str">
        <f>CONCATENATE(GC$110,"-",GB111)</f>
        <v>B-24-D</v>
      </c>
      <c r="GD111" s="25">
        <v>99999</v>
      </c>
      <c r="GE111" s="252" t="s">
        <v>84</v>
      </c>
      <c r="GF111" s="252"/>
      <c r="GG111" s="252"/>
      <c r="GH111" s="252"/>
      <c r="GI111" s="252"/>
      <c r="GJ111" s="252"/>
      <c r="GK111" s="252"/>
      <c r="GL111" s="252"/>
      <c r="GM111" s="252"/>
      <c r="GN111" s="253"/>
      <c r="GO111" s="27">
        <v>100</v>
      </c>
      <c r="GP111" s="49"/>
      <c r="GQ111" s="254" t="s">
        <v>85</v>
      </c>
      <c r="GR111" s="255"/>
      <c r="GS111" s="24">
        <v>7.51</v>
      </c>
      <c r="GT111" s="43">
        <v>0</v>
      </c>
      <c r="GU111" s="43" t="s">
        <v>110</v>
      </c>
      <c r="GV111" s="24" t="str">
        <f>CONCATENATE(GV$110,"-",GU111)</f>
        <v>B-24-D</v>
      </c>
      <c r="GW111" s="25">
        <v>17.84</v>
      </c>
      <c r="GX111" s="252" t="s">
        <v>84</v>
      </c>
      <c r="GY111" s="252"/>
      <c r="GZ111" s="252"/>
      <c r="HA111" s="252"/>
      <c r="HB111" s="252"/>
      <c r="HC111" s="252"/>
      <c r="HD111" s="252"/>
      <c r="HE111" s="252"/>
      <c r="HF111" s="252"/>
      <c r="HG111" s="253"/>
      <c r="HH111" s="27">
        <v>100</v>
      </c>
      <c r="HI111" s="25"/>
      <c r="HJ111" s="252" t="s">
        <v>84</v>
      </c>
      <c r="HK111" s="252"/>
      <c r="HL111" s="252"/>
      <c r="HM111" s="252"/>
      <c r="HN111" s="252"/>
      <c r="HO111" s="252"/>
      <c r="HP111" s="252"/>
      <c r="HQ111" s="252"/>
      <c r="HR111" s="252"/>
      <c r="HS111" s="252"/>
      <c r="HT111" s="58"/>
      <c r="HU111" s="49"/>
    </row>
    <row r="112" spans="4:229" ht="14.4">
      <c r="D112" s="22">
        <v>18</v>
      </c>
      <c r="E112" s="23">
        <v>29</v>
      </c>
      <c r="F112" s="24">
        <v>19.97</v>
      </c>
      <c r="G112" s="43">
        <v>0.31</v>
      </c>
      <c r="H112" s="24" t="s">
        <v>91</v>
      </c>
      <c r="I112" s="24" t="str">
        <f t="shared" ref="I112:I121" si="70">CONCATENATE(I$110,"-",H112)</f>
        <v>B-24-18-29</v>
      </c>
      <c r="J112" s="25">
        <v>40.56</v>
      </c>
      <c r="K112" s="25">
        <v>60.84</v>
      </c>
      <c r="L112" s="25">
        <v>81.12</v>
      </c>
      <c r="M112" s="25">
        <v>101.4</v>
      </c>
      <c r="N112" s="25">
        <v>121.68</v>
      </c>
      <c r="O112" s="25">
        <v>141.96</v>
      </c>
      <c r="P112" s="25">
        <v>154.24</v>
      </c>
      <c r="Q112" s="25">
        <v>173.52</v>
      </c>
      <c r="R112" s="25">
        <v>192.8</v>
      </c>
      <c r="S112" s="25">
        <v>212.08</v>
      </c>
      <c r="T112" s="28">
        <v>231.36</v>
      </c>
      <c r="U112" s="29">
        <v>1.1000000000000001</v>
      </c>
      <c r="W112" s="22">
        <v>18</v>
      </c>
      <c r="X112" s="23">
        <v>29</v>
      </c>
      <c r="Y112" s="24">
        <v>18.149999999999999</v>
      </c>
      <c r="Z112" s="43">
        <v>0.27</v>
      </c>
      <c r="AA112" s="24" t="s">
        <v>91</v>
      </c>
      <c r="AB112" s="24" t="str">
        <f t="shared" ref="AB112:AB121" si="71">CONCATENATE(AB$110,"-",AA112)</f>
        <v>B-24-18-29</v>
      </c>
      <c r="AC112" s="25">
        <v>36.840000000000003</v>
      </c>
      <c r="AD112" s="25">
        <v>55.26</v>
      </c>
      <c r="AE112" s="25">
        <v>73.680000000000007</v>
      </c>
      <c r="AF112" s="25">
        <v>92.1</v>
      </c>
      <c r="AG112" s="25">
        <v>110.52</v>
      </c>
      <c r="AH112" s="25">
        <v>128.94</v>
      </c>
      <c r="AI112" s="25">
        <v>140.08000000000001</v>
      </c>
      <c r="AJ112" s="25">
        <v>157.59</v>
      </c>
      <c r="AK112" s="25">
        <v>175.1</v>
      </c>
      <c r="AL112" s="25">
        <v>192.61</v>
      </c>
      <c r="AM112" s="28">
        <v>210.12</v>
      </c>
      <c r="AN112" s="29">
        <v>1.1000000000000001</v>
      </c>
      <c r="AP112" s="22">
        <v>18</v>
      </c>
      <c r="AQ112" s="23">
        <v>29</v>
      </c>
      <c r="AR112" s="24">
        <v>16.34</v>
      </c>
      <c r="AS112" s="43">
        <v>0.26</v>
      </c>
      <c r="AT112" s="24" t="s">
        <v>91</v>
      </c>
      <c r="AU112" s="24" t="str">
        <f t="shared" ref="AU112:AU121" si="72">CONCATENATE(AU$110,"-",AT112)</f>
        <v>B-24-18-29</v>
      </c>
      <c r="AV112" s="25">
        <v>33.200000000000003</v>
      </c>
      <c r="AW112" s="25">
        <v>49.8</v>
      </c>
      <c r="AX112" s="25">
        <v>66.400000000000006</v>
      </c>
      <c r="AY112" s="25">
        <v>83</v>
      </c>
      <c r="AZ112" s="25">
        <v>99.6</v>
      </c>
      <c r="BA112" s="25">
        <v>116.2</v>
      </c>
      <c r="BB112" s="25">
        <v>126.24</v>
      </c>
      <c r="BC112" s="25">
        <v>142.02000000000001</v>
      </c>
      <c r="BD112" s="25">
        <v>157.80000000000001</v>
      </c>
      <c r="BE112" s="25">
        <v>173.58</v>
      </c>
      <c r="BF112" s="28">
        <v>189.36</v>
      </c>
      <c r="BG112" s="29">
        <v>1.1000000000000001</v>
      </c>
      <c r="BI112" s="22">
        <v>18</v>
      </c>
      <c r="BJ112" s="23">
        <v>29</v>
      </c>
      <c r="BK112" s="24">
        <v>16.34</v>
      </c>
      <c r="BL112" s="43">
        <v>0.23</v>
      </c>
      <c r="BM112" s="24" t="s">
        <v>91</v>
      </c>
      <c r="BN112" s="24" t="str">
        <f t="shared" ref="BN112:BN121" si="73">CONCATENATE(BN$110,"-",BM112)</f>
        <v>B-24-18-29</v>
      </c>
      <c r="BO112" s="25">
        <v>33.14</v>
      </c>
      <c r="BP112" s="25">
        <v>49.71</v>
      </c>
      <c r="BQ112" s="25">
        <v>66.28</v>
      </c>
      <c r="BR112" s="25">
        <v>82.85</v>
      </c>
      <c r="BS112" s="25">
        <v>99.42</v>
      </c>
      <c r="BT112" s="25">
        <v>115.99</v>
      </c>
      <c r="BU112" s="25">
        <v>126</v>
      </c>
      <c r="BV112" s="25">
        <v>141.75</v>
      </c>
      <c r="BW112" s="25">
        <v>157.5</v>
      </c>
      <c r="BX112" s="25">
        <v>173.25</v>
      </c>
      <c r="BY112" s="28">
        <v>189</v>
      </c>
      <c r="BZ112" s="29">
        <v>1.1000000000000001</v>
      </c>
      <c r="CB112" s="22">
        <v>18</v>
      </c>
      <c r="CC112" s="23">
        <v>29</v>
      </c>
      <c r="CD112" s="24">
        <v>16.34</v>
      </c>
      <c r="CE112" s="43">
        <v>0</v>
      </c>
      <c r="CF112" s="24" t="s">
        <v>91</v>
      </c>
      <c r="CG112" s="24" t="str">
        <f t="shared" ref="CG112:CG121" si="74">CONCATENATE(CG$110,"-",CF112)</f>
        <v>B-24-18-29</v>
      </c>
      <c r="CH112" s="25">
        <v>32.68</v>
      </c>
      <c r="CI112" s="25">
        <v>49.02</v>
      </c>
      <c r="CJ112" s="25">
        <v>65.36</v>
      </c>
      <c r="CK112" s="25">
        <v>81.7</v>
      </c>
      <c r="CL112" s="25">
        <v>98.04</v>
      </c>
      <c r="CM112" s="25">
        <v>114.38</v>
      </c>
      <c r="CN112" s="25">
        <v>124.16</v>
      </c>
      <c r="CO112" s="25">
        <v>139.68</v>
      </c>
      <c r="CP112" s="25">
        <v>155.19999999999999</v>
      </c>
      <c r="CQ112" s="25">
        <v>170.72</v>
      </c>
      <c r="CR112" s="28">
        <v>186.24</v>
      </c>
      <c r="CS112" s="29">
        <v>1.1000000000000001</v>
      </c>
      <c r="CT112" s="28">
        <v>201.76</v>
      </c>
      <c r="CU112" s="28">
        <v>217.28</v>
      </c>
      <c r="CV112" s="28">
        <v>232.8</v>
      </c>
      <c r="CW112" s="28">
        <v>248.32</v>
      </c>
      <c r="CX112" s="28">
        <v>263.83999999999997</v>
      </c>
      <c r="CY112" s="28">
        <v>279.36</v>
      </c>
      <c r="CZ112" s="28">
        <v>294.88</v>
      </c>
      <c r="DA112" s="25">
        <v>310.39999999999998</v>
      </c>
      <c r="DB112" s="25">
        <v>325.92</v>
      </c>
      <c r="DC112" s="25">
        <v>341.44</v>
      </c>
      <c r="DD112" s="25">
        <v>356.96</v>
      </c>
      <c r="DE112" s="25">
        <v>372.48</v>
      </c>
      <c r="DG112" s="22">
        <v>18</v>
      </c>
      <c r="DH112" s="23">
        <v>29</v>
      </c>
      <c r="DI112" s="24">
        <v>18.39</v>
      </c>
      <c r="DJ112" s="43">
        <v>0.27</v>
      </c>
      <c r="DK112" s="24" t="s">
        <v>91</v>
      </c>
      <c r="DL112" s="24" t="str">
        <f t="shared" ref="DL112:DL121" si="75">CONCATENATE(DL$110,"-",DK112)</f>
        <v>B-24-18-29</v>
      </c>
      <c r="DM112" s="25">
        <v>37.32</v>
      </c>
      <c r="DN112" s="25">
        <v>55.98</v>
      </c>
      <c r="DO112" s="25">
        <v>74.64</v>
      </c>
      <c r="DP112" s="25">
        <v>93.3</v>
      </c>
      <c r="DQ112" s="25">
        <v>111.96</v>
      </c>
      <c r="DR112" s="25">
        <v>130.62</v>
      </c>
      <c r="DS112" s="25">
        <v>141.91999999999999</v>
      </c>
      <c r="DT112" s="25">
        <v>159.66</v>
      </c>
      <c r="DU112" s="25">
        <v>177.4</v>
      </c>
      <c r="DV112" s="25">
        <v>195.14</v>
      </c>
      <c r="DW112" s="28">
        <v>212.88</v>
      </c>
      <c r="DX112" s="29">
        <v>1.1000000000000001</v>
      </c>
      <c r="DY112" s="49"/>
      <c r="DZ112" s="22">
        <v>18</v>
      </c>
      <c r="EA112" s="23">
        <v>29</v>
      </c>
      <c r="EB112" s="24">
        <v>18.39</v>
      </c>
      <c r="EC112" s="43">
        <v>0.27</v>
      </c>
      <c r="ED112" s="24" t="s">
        <v>91</v>
      </c>
      <c r="EE112" s="24" t="str">
        <f t="shared" ref="EE112:EE121" si="76">CONCATENATE(EE$110,"-",ED112)</f>
        <v>B-24-18-29</v>
      </c>
      <c r="EF112" s="25">
        <v>33.64</v>
      </c>
      <c r="EG112" s="25">
        <v>50.46</v>
      </c>
      <c r="EH112" s="25">
        <v>67.28</v>
      </c>
      <c r="EI112" s="25">
        <v>84.1</v>
      </c>
      <c r="EJ112" s="25">
        <v>100.92</v>
      </c>
      <c r="EK112" s="25">
        <v>117.74</v>
      </c>
      <c r="EL112" s="25">
        <v>127.92</v>
      </c>
      <c r="EM112" s="25">
        <v>143.91</v>
      </c>
      <c r="EN112" s="25">
        <v>159.9</v>
      </c>
      <c r="EO112" s="25">
        <v>175.89</v>
      </c>
      <c r="EP112" s="28">
        <v>191.88</v>
      </c>
      <c r="EQ112" s="29">
        <v>1.1000000000000001</v>
      </c>
      <c r="ER112" s="49"/>
      <c r="ES112" s="22">
        <v>18</v>
      </c>
      <c r="ET112" s="23">
        <v>29</v>
      </c>
      <c r="EU112" s="24">
        <v>16.34</v>
      </c>
      <c r="EV112" s="43">
        <v>0</v>
      </c>
      <c r="EW112" s="24" t="s">
        <v>91</v>
      </c>
      <c r="EX112" s="24" t="str">
        <f t="shared" ref="EX112:EX121" si="77">CONCATENATE(EX$110,"-",EW112)</f>
        <v>B-24-18-29</v>
      </c>
      <c r="EY112" s="25">
        <v>39.94</v>
      </c>
      <c r="EZ112" s="25">
        <v>59.91</v>
      </c>
      <c r="FA112" s="25">
        <v>79.88</v>
      </c>
      <c r="FB112" s="25">
        <v>99.85</v>
      </c>
      <c r="FC112" s="25">
        <v>119.82</v>
      </c>
      <c r="FD112" s="25">
        <v>139.79</v>
      </c>
      <c r="FE112" s="25">
        <v>151.76</v>
      </c>
      <c r="FF112" s="25">
        <v>170.73</v>
      </c>
      <c r="FG112" s="25">
        <v>189.7</v>
      </c>
      <c r="FH112" s="25">
        <v>208.67</v>
      </c>
      <c r="FI112" s="28">
        <v>227.64</v>
      </c>
      <c r="FJ112" s="29">
        <v>1.1000000000000001</v>
      </c>
      <c r="FK112" s="28">
        <v>246.61</v>
      </c>
      <c r="FL112" s="28">
        <v>265.58</v>
      </c>
      <c r="FM112" s="28">
        <v>284.55</v>
      </c>
      <c r="FN112" s="28">
        <v>303.52</v>
      </c>
      <c r="FO112" s="28">
        <v>322.49</v>
      </c>
      <c r="FP112" s="28">
        <v>341.46</v>
      </c>
      <c r="FQ112" s="28">
        <v>360.43</v>
      </c>
      <c r="FR112" s="25">
        <v>379.4</v>
      </c>
      <c r="FS112" s="25">
        <v>398.37</v>
      </c>
      <c r="FT112" s="25">
        <v>417.34</v>
      </c>
      <c r="FU112" s="25">
        <v>436.31</v>
      </c>
      <c r="FV112" s="25">
        <v>455.28</v>
      </c>
      <c r="FW112" s="49"/>
      <c r="FX112" s="22">
        <v>18</v>
      </c>
      <c r="FY112" s="23">
        <v>29</v>
      </c>
      <c r="FZ112" s="24">
        <v>18.39</v>
      </c>
      <c r="GA112" s="43">
        <v>0.27</v>
      </c>
      <c r="GB112" s="24" t="s">
        <v>91</v>
      </c>
      <c r="GC112" s="24" t="str">
        <f t="shared" ref="GC112:GC121" si="78">CONCATENATE(GC$110,"-",GB112)</f>
        <v>B-24-18-29</v>
      </c>
      <c r="GD112" s="25">
        <v>99999</v>
      </c>
      <c r="GE112" s="25">
        <v>99999</v>
      </c>
      <c r="GF112" s="25">
        <v>99999</v>
      </c>
      <c r="GG112" s="25">
        <v>99999</v>
      </c>
      <c r="GH112" s="25">
        <v>99999</v>
      </c>
      <c r="GI112" s="25">
        <v>99999</v>
      </c>
      <c r="GJ112" s="25">
        <v>99999</v>
      </c>
      <c r="GK112" s="25">
        <v>99999</v>
      </c>
      <c r="GL112" s="25">
        <v>99999</v>
      </c>
      <c r="GM112" s="25">
        <v>99999</v>
      </c>
      <c r="GN112" s="25">
        <v>99999</v>
      </c>
      <c r="GO112" s="29">
        <v>100</v>
      </c>
      <c r="GP112" s="49"/>
      <c r="GQ112" s="22">
        <v>18</v>
      </c>
      <c r="GR112" s="23">
        <v>29</v>
      </c>
      <c r="GS112" s="24">
        <v>16.34</v>
      </c>
      <c r="GT112" s="43">
        <v>0</v>
      </c>
      <c r="GU112" s="24" t="s">
        <v>91</v>
      </c>
      <c r="GV112" s="24" t="str">
        <f t="shared" ref="GV112:GV121" si="79">CONCATENATE(GV$110,"-",GU112)</f>
        <v>B-24-18-29</v>
      </c>
      <c r="GW112" s="119">
        <v>57.78</v>
      </c>
      <c r="GX112" s="119">
        <v>86.67</v>
      </c>
      <c r="GY112" s="119">
        <v>115.56</v>
      </c>
      <c r="GZ112" s="119">
        <v>144.44999999999999</v>
      </c>
      <c r="HA112" s="119">
        <v>173.34</v>
      </c>
      <c r="HB112" s="119">
        <v>202.23</v>
      </c>
      <c r="HC112" s="119">
        <v>219.56</v>
      </c>
      <c r="HD112" s="119">
        <v>247.01</v>
      </c>
      <c r="HE112" s="119">
        <v>274.45999999999998</v>
      </c>
      <c r="HF112" s="119">
        <v>301.89999999999998</v>
      </c>
      <c r="HG112" s="120">
        <v>329.35</v>
      </c>
      <c r="HH112" s="29">
        <v>100</v>
      </c>
      <c r="HI112" s="120">
        <v>356.79</v>
      </c>
      <c r="HJ112" s="120">
        <v>384.24</v>
      </c>
      <c r="HK112" s="120">
        <v>411.68</v>
      </c>
      <c r="HL112" s="120">
        <v>439.13</v>
      </c>
      <c r="HM112" s="120">
        <v>466.57</v>
      </c>
      <c r="HN112" s="120">
        <v>494.02</v>
      </c>
      <c r="HO112" s="120">
        <v>521.46</v>
      </c>
      <c r="HP112" s="119">
        <v>548.91</v>
      </c>
      <c r="HQ112" s="119">
        <v>576.36</v>
      </c>
      <c r="HR112" s="119">
        <v>603.79999999999995</v>
      </c>
      <c r="HS112" s="119">
        <v>631.25</v>
      </c>
      <c r="HT112" s="119">
        <v>658.69</v>
      </c>
      <c r="HU112" s="49"/>
    </row>
    <row r="113" spans="4:229" ht="14.4">
      <c r="D113" s="22">
        <v>30</v>
      </c>
      <c r="E113" s="23">
        <v>39</v>
      </c>
      <c r="F113" s="24">
        <v>29.04</v>
      </c>
      <c r="G113" s="43">
        <v>0.46</v>
      </c>
      <c r="H113" s="24" t="s">
        <v>92</v>
      </c>
      <c r="I113" s="24" t="str">
        <f t="shared" si="70"/>
        <v>B-24-30-39</v>
      </c>
      <c r="J113" s="25">
        <v>59</v>
      </c>
      <c r="K113" s="25">
        <v>88.5</v>
      </c>
      <c r="L113" s="25">
        <v>118</v>
      </c>
      <c r="M113" s="25">
        <v>147.5</v>
      </c>
      <c r="N113" s="25">
        <v>177</v>
      </c>
      <c r="O113" s="25">
        <v>206.5</v>
      </c>
      <c r="P113" s="25">
        <v>224.4</v>
      </c>
      <c r="Q113" s="25">
        <v>252.45</v>
      </c>
      <c r="R113" s="25">
        <v>280.5</v>
      </c>
      <c r="S113" s="25">
        <v>308.55</v>
      </c>
      <c r="T113" s="28">
        <v>336.6</v>
      </c>
      <c r="U113" s="29">
        <v>1.1000000000000001</v>
      </c>
      <c r="W113" s="22">
        <v>30</v>
      </c>
      <c r="X113" s="23">
        <v>39</v>
      </c>
      <c r="Y113" s="24">
        <v>25.41</v>
      </c>
      <c r="Z113" s="43">
        <v>0.42</v>
      </c>
      <c r="AA113" s="24" t="s">
        <v>92</v>
      </c>
      <c r="AB113" s="24" t="str">
        <f t="shared" si="71"/>
        <v>B-24-30-39</v>
      </c>
      <c r="AC113" s="25">
        <v>51.66</v>
      </c>
      <c r="AD113" s="25">
        <v>77.489999999999995</v>
      </c>
      <c r="AE113" s="25">
        <v>103.32</v>
      </c>
      <c r="AF113" s="25">
        <v>129.15</v>
      </c>
      <c r="AG113" s="25">
        <v>154.97999999999999</v>
      </c>
      <c r="AH113" s="25">
        <v>180.81</v>
      </c>
      <c r="AI113" s="25">
        <v>196.48</v>
      </c>
      <c r="AJ113" s="25">
        <v>221.04</v>
      </c>
      <c r="AK113" s="25">
        <v>245.6</v>
      </c>
      <c r="AL113" s="25">
        <v>270.16000000000003</v>
      </c>
      <c r="AM113" s="28">
        <v>294.72000000000003</v>
      </c>
      <c r="AN113" s="29">
        <v>1.1000000000000001</v>
      </c>
      <c r="AP113" s="22">
        <v>30</v>
      </c>
      <c r="AQ113" s="23">
        <v>39</v>
      </c>
      <c r="AR113" s="24">
        <v>23.6</v>
      </c>
      <c r="AS113" s="43">
        <v>0.37</v>
      </c>
      <c r="AT113" s="24" t="s">
        <v>92</v>
      </c>
      <c r="AU113" s="24" t="str">
        <f t="shared" si="72"/>
        <v>B-24-30-39</v>
      </c>
      <c r="AV113" s="25">
        <v>47.94</v>
      </c>
      <c r="AW113" s="25">
        <v>71.91</v>
      </c>
      <c r="AX113" s="25">
        <v>95.88</v>
      </c>
      <c r="AY113" s="25">
        <v>119.85</v>
      </c>
      <c r="AZ113" s="25">
        <v>143.82</v>
      </c>
      <c r="BA113" s="25">
        <v>167.79</v>
      </c>
      <c r="BB113" s="25">
        <v>182.32</v>
      </c>
      <c r="BC113" s="25">
        <v>205.11</v>
      </c>
      <c r="BD113" s="25">
        <v>227.9</v>
      </c>
      <c r="BE113" s="25">
        <v>250.69</v>
      </c>
      <c r="BF113" s="28">
        <v>273.48</v>
      </c>
      <c r="BG113" s="29">
        <v>1.1000000000000001</v>
      </c>
      <c r="BI113" s="22">
        <v>30</v>
      </c>
      <c r="BJ113" s="23">
        <v>39</v>
      </c>
      <c r="BK113" s="24">
        <v>21.78</v>
      </c>
      <c r="BL113" s="43">
        <v>0.35</v>
      </c>
      <c r="BM113" s="24" t="s">
        <v>92</v>
      </c>
      <c r="BN113" s="24" t="str">
        <f t="shared" si="73"/>
        <v>B-24-30-39</v>
      </c>
      <c r="BO113" s="25">
        <v>44.26</v>
      </c>
      <c r="BP113" s="25">
        <v>66.39</v>
      </c>
      <c r="BQ113" s="25">
        <v>88.52</v>
      </c>
      <c r="BR113" s="25">
        <v>110.65</v>
      </c>
      <c r="BS113" s="25">
        <v>132.78</v>
      </c>
      <c r="BT113" s="25">
        <v>154.91</v>
      </c>
      <c r="BU113" s="25">
        <v>168.32</v>
      </c>
      <c r="BV113" s="25">
        <v>189.36</v>
      </c>
      <c r="BW113" s="25">
        <v>210.4</v>
      </c>
      <c r="BX113" s="25">
        <v>231.44</v>
      </c>
      <c r="BY113" s="28">
        <v>252.48</v>
      </c>
      <c r="BZ113" s="29">
        <v>1.1000000000000001</v>
      </c>
      <c r="CB113" s="22">
        <v>30</v>
      </c>
      <c r="CC113" s="23">
        <v>39</v>
      </c>
      <c r="CD113" s="24">
        <v>23.6</v>
      </c>
      <c r="CE113" s="43">
        <v>0</v>
      </c>
      <c r="CF113" s="24" t="s">
        <v>92</v>
      </c>
      <c r="CG113" s="24" t="str">
        <f t="shared" si="74"/>
        <v>B-24-30-39</v>
      </c>
      <c r="CH113" s="25">
        <v>47.2</v>
      </c>
      <c r="CI113" s="25">
        <v>70.8</v>
      </c>
      <c r="CJ113" s="25">
        <v>94.4</v>
      </c>
      <c r="CK113" s="25">
        <v>118</v>
      </c>
      <c r="CL113" s="25">
        <v>141.6</v>
      </c>
      <c r="CM113" s="25">
        <v>165.2</v>
      </c>
      <c r="CN113" s="25">
        <v>179.36</v>
      </c>
      <c r="CO113" s="25">
        <v>201.78</v>
      </c>
      <c r="CP113" s="25">
        <v>224.2</v>
      </c>
      <c r="CQ113" s="25">
        <v>246.62</v>
      </c>
      <c r="CR113" s="28">
        <v>269.04000000000002</v>
      </c>
      <c r="CS113" s="29">
        <v>1.1000000000000001</v>
      </c>
      <c r="CT113" s="28">
        <v>291.45999999999998</v>
      </c>
      <c r="CU113" s="28">
        <v>313.88</v>
      </c>
      <c r="CV113" s="28">
        <v>336.3</v>
      </c>
      <c r="CW113" s="28">
        <v>358.72</v>
      </c>
      <c r="CX113" s="28">
        <v>381.14</v>
      </c>
      <c r="CY113" s="28">
        <v>403.56</v>
      </c>
      <c r="CZ113" s="28">
        <v>425.98</v>
      </c>
      <c r="DA113" s="25">
        <v>448.4</v>
      </c>
      <c r="DB113" s="25">
        <v>470.82</v>
      </c>
      <c r="DC113" s="25">
        <v>493.24</v>
      </c>
      <c r="DD113" s="25">
        <v>515.66</v>
      </c>
      <c r="DE113" s="25">
        <v>538.08000000000004</v>
      </c>
      <c r="DG113" s="22">
        <v>30</v>
      </c>
      <c r="DH113" s="23">
        <v>39</v>
      </c>
      <c r="DI113" s="24">
        <v>25.74</v>
      </c>
      <c r="DJ113" s="43">
        <v>0.43</v>
      </c>
      <c r="DK113" s="24" t="s">
        <v>92</v>
      </c>
      <c r="DL113" s="24" t="str">
        <f t="shared" si="75"/>
        <v>B-24-30-39</v>
      </c>
      <c r="DM113" s="25">
        <v>52.34</v>
      </c>
      <c r="DN113" s="25">
        <v>78.510000000000005</v>
      </c>
      <c r="DO113" s="25">
        <v>104.68</v>
      </c>
      <c r="DP113" s="25">
        <v>130.85</v>
      </c>
      <c r="DQ113" s="25">
        <v>157.02000000000001</v>
      </c>
      <c r="DR113" s="25">
        <v>183.19</v>
      </c>
      <c r="DS113" s="25">
        <v>199.04</v>
      </c>
      <c r="DT113" s="25">
        <v>223.92</v>
      </c>
      <c r="DU113" s="25">
        <v>248.8</v>
      </c>
      <c r="DV113" s="25">
        <v>273.68</v>
      </c>
      <c r="DW113" s="28">
        <v>298.56</v>
      </c>
      <c r="DX113" s="29">
        <v>1.1000000000000001</v>
      </c>
      <c r="DY113" s="49"/>
      <c r="DZ113" s="22">
        <v>30</v>
      </c>
      <c r="EA113" s="23">
        <v>39</v>
      </c>
      <c r="EB113" s="24">
        <v>25.74</v>
      </c>
      <c r="EC113" s="43">
        <v>0.43</v>
      </c>
      <c r="ED113" s="24" t="s">
        <v>92</v>
      </c>
      <c r="EE113" s="24" t="str">
        <f t="shared" si="76"/>
        <v>B-24-30-39</v>
      </c>
      <c r="EF113" s="25">
        <v>44.94</v>
      </c>
      <c r="EG113" s="25">
        <v>67.41</v>
      </c>
      <c r="EH113" s="25">
        <v>89.88</v>
      </c>
      <c r="EI113" s="25">
        <v>112.35</v>
      </c>
      <c r="EJ113" s="25">
        <v>134.82</v>
      </c>
      <c r="EK113" s="25">
        <v>157.29</v>
      </c>
      <c r="EL113" s="25">
        <v>170.88</v>
      </c>
      <c r="EM113" s="25">
        <v>192.24</v>
      </c>
      <c r="EN113" s="25">
        <v>213.6</v>
      </c>
      <c r="EO113" s="25">
        <v>234.96</v>
      </c>
      <c r="EP113" s="28">
        <v>256.32</v>
      </c>
      <c r="EQ113" s="29">
        <v>1.1000000000000001</v>
      </c>
      <c r="ER113" s="49"/>
      <c r="ES113" s="22">
        <v>30</v>
      </c>
      <c r="ET113" s="23">
        <v>39</v>
      </c>
      <c r="EU113" s="24">
        <v>23.6</v>
      </c>
      <c r="EV113" s="43">
        <v>0</v>
      </c>
      <c r="EW113" s="24" t="s">
        <v>92</v>
      </c>
      <c r="EX113" s="24" t="str">
        <f t="shared" si="77"/>
        <v>B-24-30-39</v>
      </c>
      <c r="EY113" s="25">
        <v>58.08</v>
      </c>
      <c r="EZ113" s="25">
        <v>87.12</v>
      </c>
      <c r="FA113" s="25">
        <v>116.16</v>
      </c>
      <c r="FB113" s="25">
        <v>145.19999999999999</v>
      </c>
      <c r="FC113" s="25">
        <v>174.24</v>
      </c>
      <c r="FD113" s="25">
        <v>203.28</v>
      </c>
      <c r="FE113" s="25">
        <v>220.72</v>
      </c>
      <c r="FF113" s="25">
        <v>248.31</v>
      </c>
      <c r="FG113" s="25">
        <v>275.89999999999998</v>
      </c>
      <c r="FH113" s="25">
        <v>303.49</v>
      </c>
      <c r="FI113" s="28">
        <v>331.08</v>
      </c>
      <c r="FJ113" s="29">
        <v>1.1000000000000001</v>
      </c>
      <c r="FK113" s="28">
        <v>358.67</v>
      </c>
      <c r="FL113" s="28">
        <v>386.26</v>
      </c>
      <c r="FM113" s="28">
        <v>413.85</v>
      </c>
      <c r="FN113" s="28">
        <v>441.44</v>
      </c>
      <c r="FO113" s="28">
        <v>469.03</v>
      </c>
      <c r="FP113" s="28">
        <v>496.62</v>
      </c>
      <c r="FQ113" s="28">
        <v>524.21</v>
      </c>
      <c r="FR113" s="25">
        <v>551.79999999999995</v>
      </c>
      <c r="FS113" s="25">
        <v>579.39</v>
      </c>
      <c r="FT113" s="25">
        <v>606.98</v>
      </c>
      <c r="FU113" s="25">
        <v>634.57000000000005</v>
      </c>
      <c r="FV113" s="25">
        <v>662.16</v>
      </c>
      <c r="FW113" s="49"/>
      <c r="FX113" s="22">
        <v>30</v>
      </c>
      <c r="FY113" s="23">
        <v>39</v>
      </c>
      <c r="FZ113" s="24">
        <v>25.74</v>
      </c>
      <c r="GA113" s="43">
        <v>0.43</v>
      </c>
      <c r="GB113" s="24" t="s">
        <v>92</v>
      </c>
      <c r="GC113" s="24" t="str">
        <f t="shared" si="78"/>
        <v>B-24-30-39</v>
      </c>
      <c r="GD113" s="25">
        <v>99999</v>
      </c>
      <c r="GE113" s="25">
        <v>99999</v>
      </c>
      <c r="GF113" s="25">
        <v>99999</v>
      </c>
      <c r="GG113" s="25">
        <v>99999</v>
      </c>
      <c r="GH113" s="25">
        <v>99999</v>
      </c>
      <c r="GI113" s="25">
        <v>99999</v>
      </c>
      <c r="GJ113" s="25">
        <v>99999</v>
      </c>
      <c r="GK113" s="25">
        <v>99999</v>
      </c>
      <c r="GL113" s="25">
        <v>99999</v>
      </c>
      <c r="GM113" s="25">
        <v>99999</v>
      </c>
      <c r="GN113" s="25">
        <v>99999</v>
      </c>
      <c r="GO113" s="29">
        <v>100</v>
      </c>
      <c r="GP113" s="49"/>
      <c r="GQ113" s="22">
        <v>30</v>
      </c>
      <c r="GR113" s="23">
        <v>39</v>
      </c>
      <c r="GS113" s="24">
        <v>23.6</v>
      </c>
      <c r="GT113" s="43">
        <v>0</v>
      </c>
      <c r="GU113" s="24" t="s">
        <v>92</v>
      </c>
      <c r="GV113" s="24" t="str">
        <f t="shared" si="79"/>
        <v>B-24-30-39</v>
      </c>
      <c r="GW113" s="119">
        <v>126.28</v>
      </c>
      <c r="GX113" s="119">
        <v>189.42</v>
      </c>
      <c r="GY113" s="119">
        <v>252.56</v>
      </c>
      <c r="GZ113" s="119">
        <v>315.7</v>
      </c>
      <c r="HA113" s="119">
        <v>378.84</v>
      </c>
      <c r="HB113" s="119">
        <v>441.98</v>
      </c>
      <c r="HC113" s="119">
        <v>479.86</v>
      </c>
      <c r="HD113" s="119">
        <v>539.85</v>
      </c>
      <c r="HE113" s="119">
        <v>599.83000000000004</v>
      </c>
      <c r="HF113" s="119">
        <v>659.81</v>
      </c>
      <c r="HG113" s="120">
        <v>719.8</v>
      </c>
      <c r="HH113" s="29">
        <v>100</v>
      </c>
      <c r="HI113" s="120">
        <v>779.78</v>
      </c>
      <c r="HJ113" s="120">
        <v>839.76</v>
      </c>
      <c r="HK113" s="120">
        <v>899.75</v>
      </c>
      <c r="HL113" s="120">
        <v>959.73</v>
      </c>
      <c r="HM113" s="120">
        <v>1019.71</v>
      </c>
      <c r="HN113" s="120">
        <v>1079.69</v>
      </c>
      <c r="HO113" s="120">
        <v>1139.68</v>
      </c>
      <c r="HP113" s="119">
        <v>1199.6600000000001</v>
      </c>
      <c r="HQ113" s="119">
        <v>1259.6400000000001</v>
      </c>
      <c r="HR113" s="119">
        <v>1319.63</v>
      </c>
      <c r="HS113" s="119">
        <v>1379.61</v>
      </c>
      <c r="HT113" s="119">
        <v>1439.59</v>
      </c>
      <c r="HU113" s="49"/>
    </row>
    <row r="114" spans="4:229" ht="14.4">
      <c r="D114" s="22">
        <v>40</v>
      </c>
      <c r="E114" s="23">
        <v>49</v>
      </c>
      <c r="F114" s="24">
        <v>68.97</v>
      </c>
      <c r="G114" s="43">
        <v>0.91</v>
      </c>
      <c r="H114" s="24" t="s">
        <v>93</v>
      </c>
      <c r="I114" s="24" t="str">
        <f t="shared" si="70"/>
        <v>B-24-40-49</v>
      </c>
      <c r="J114" s="25">
        <v>139.76</v>
      </c>
      <c r="K114" s="25">
        <v>209.64</v>
      </c>
      <c r="L114" s="25">
        <v>279.52</v>
      </c>
      <c r="M114" s="25">
        <v>349.4</v>
      </c>
      <c r="N114" s="25">
        <v>419.28</v>
      </c>
      <c r="O114" s="25">
        <v>489.16</v>
      </c>
      <c r="P114" s="25">
        <v>531.44000000000005</v>
      </c>
      <c r="Q114" s="25">
        <v>597.87</v>
      </c>
      <c r="R114" s="25">
        <v>664.3</v>
      </c>
      <c r="S114" s="25">
        <v>730.73</v>
      </c>
      <c r="T114" s="28">
        <v>797.16</v>
      </c>
      <c r="U114" s="29">
        <v>1.1499999999999999</v>
      </c>
      <c r="W114" s="22">
        <v>40</v>
      </c>
      <c r="X114" s="23">
        <v>49</v>
      </c>
      <c r="Y114" s="24">
        <v>61.71</v>
      </c>
      <c r="Z114" s="43">
        <v>0.82</v>
      </c>
      <c r="AA114" s="24" t="s">
        <v>93</v>
      </c>
      <c r="AB114" s="24" t="str">
        <f t="shared" si="71"/>
        <v>B-24-40-49</v>
      </c>
      <c r="AC114" s="25">
        <v>125.06</v>
      </c>
      <c r="AD114" s="25">
        <v>187.59</v>
      </c>
      <c r="AE114" s="25">
        <v>250.12</v>
      </c>
      <c r="AF114" s="25">
        <v>312.64999999999998</v>
      </c>
      <c r="AG114" s="25">
        <v>375.18</v>
      </c>
      <c r="AH114" s="25">
        <v>437.71</v>
      </c>
      <c r="AI114" s="25">
        <v>475.52</v>
      </c>
      <c r="AJ114" s="25">
        <v>534.96</v>
      </c>
      <c r="AK114" s="25">
        <v>594.4</v>
      </c>
      <c r="AL114" s="25">
        <v>653.84</v>
      </c>
      <c r="AM114" s="28">
        <v>713.28</v>
      </c>
      <c r="AN114" s="29">
        <v>1.1499999999999999</v>
      </c>
      <c r="AP114" s="22">
        <v>40</v>
      </c>
      <c r="AQ114" s="23">
        <v>49</v>
      </c>
      <c r="AR114" s="24">
        <v>56.27</v>
      </c>
      <c r="AS114" s="43">
        <v>0.76</v>
      </c>
      <c r="AT114" s="24" t="s">
        <v>93</v>
      </c>
      <c r="AU114" s="24" t="str">
        <f t="shared" si="72"/>
        <v>B-24-40-49</v>
      </c>
      <c r="AV114" s="25">
        <v>114.06</v>
      </c>
      <c r="AW114" s="25">
        <v>171.09</v>
      </c>
      <c r="AX114" s="25">
        <v>228.12</v>
      </c>
      <c r="AY114" s="25">
        <v>285.14999999999998</v>
      </c>
      <c r="AZ114" s="25">
        <v>342.18</v>
      </c>
      <c r="BA114" s="25">
        <v>399.21</v>
      </c>
      <c r="BB114" s="25">
        <v>433.76</v>
      </c>
      <c r="BC114" s="25">
        <v>487.98</v>
      </c>
      <c r="BD114" s="25">
        <v>542.20000000000005</v>
      </c>
      <c r="BE114" s="25">
        <v>596.41999999999996</v>
      </c>
      <c r="BF114" s="28">
        <v>650.64</v>
      </c>
      <c r="BG114" s="29">
        <v>1.1499999999999999</v>
      </c>
      <c r="BI114" s="22">
        <v>40</v>
      </c>
      <c r="BJ114" s="23">
        <v>49</v>
      </c>
      <c r="BK114" s="24">
        <v>52.64</v>
      </c>
      <c r="BL114" s="43">
        <v>0.7</v>
      </c>
      <c r="BM114" s="24" t="s">
        <v>93</v>
      </c>
      <c r="BN114" s="24" t="str">
        <f t="shared" si="73"/>
        <v>B-24-40-49</v>
      </c>
      <c r="BO114" s="25">
        <v>106.68</v>
      </c>
      <c r="BP114" s="25">
        <v>160.02000000000001</v>
      </c>
      <c r="BQ114" s="25">
        <v>213.36</v>
      </c>
      <c r="BR114" s="25">
        <v>266.7</v>
      </c>
      <c r="BS114" s="25">
        <v>320.04000000000002</v>
      </c>
      <c r="BT114" s="25">
        <v>373.38</v>
      </c>
      <c r="BU114" s="25">
        <v>405.68</v>
      </c>
      <c r="BV114" s="25">
        <v>456.39</v>
      </c>
      <c r="BW114" s="25">
        <v>507.1</v>
      </c>
      <c r="BX114" s="25">
        <v>557.80999999999995</v>
      </c>
      <c r="BY114" s="28">
        <v>608.52</v>
      </c>
      <c r="BZ114" s="29">
        <v>1.1499999999999999</v>
      </c>
      <c r="CB114" s="22">
        <v>40</v>
      </c>
      <c r="CC114" s="23">
        <v>49</v>
      </c>
      <c r="CD114" s="24">
        <v>56.27</v>
      </c>
      <c r="CE114" s="43">
        <v>0</v>
      </c>
      <c r="CF114" s="24" t="s">
        <v>93</v>
      </c>
      <c r="CG114" s="24" t="str">
        <f t="shared" si="74"/>
        <v>B-24-40-49</v>
      </c>
      <c r="CH114" s="25">
        <v>112.54</v>
      </c>
      <c r="CI114" s="25">
        <v>168.81</v>
      </c>
      <c r="CJ114" s="25">
        <v>225.08</v>
      </c>
      <c r="CK114" s="25">
        <v>281.35000000000002</v>
      </c>
      <c r="CL114" s="25">
        <v>337.62</v>
      </c>
      <c r="CM114" s="25">
        <v>393.89</v>
      </c>
      <c r="CN114" s="25">
        <v>427.68</v>
      </c>
      <c r="CO114" s="25">
        <v>481.14</v>
      </c>
      <c r="CP114" s="25">
        <v>534.6</v>
      </c>
      <c r="CQ114" s="25">
        <v>588.05999999999995</v>
      </c>
      <c r="CR114" s="28">
        <v>641.52</v>
      </c>
      <c r="CS114" s="29">
        <v>1.1499999999999999</v>
      </c>
      <c r="CT114" s="28">
        <v>694.98</v>
      </c>
      <c r="CU114" s="28">
        <v>748.44</v>
      </c>
      <c r="CV114" s="28">
        <v>801.9</v>
      </c>
      <c r="CW114" s="28">
        <v>855.36</v>
      </c>
      <c r="CX114" s="28">
        <v>908.82</v>
      </c>
      <c r="CY114" s="28">
        <v>962.28</v>
      </c>
      <c r="CZ114" s="28">
        <v>1015.74</v>
      </c>
      <c r="DA114" s="25">
        <v>1069.2</v>
      </c>
      <c r="DB114" s="25">
        <v>1122.6600000000001</v>
      </c>
      <c r="DC114" s="25">
        <v>1176.1199999999999</v>
      </c>
      <c r="DD114" s="25">
        <v>1229.58</v>
      </c>
      <c r="DE114" s="25">
        <v>1283.04</v>
      </c>
      <c r="DG114" s="22">
        <v>40</v>
      </c>
      <c r="DH114" s="23">
        <v>49</v>
      </c>
      <c r="DI114" s="24">
        <v>62.49</v>
      </c>
      <c r="DJ114" s="43">
        <v>0.83</v>
      </c>
      <c r="DK114" s="24" t="s">
        <v>93</v>
      </c>
      <c r="DL114" s="24" t="str">
        <f t="shared" si="75"/>
        <v>B-24-40-49</v>
      </c>
      <c r="DM114" s="25">
        <v>126.64</v>
      </c>
      <c r="DN114" s="25">
        <v>189.96</v>
      </c>
      <c r="DO114" s="25">
        <v>253.28</v>
      </c>
      <c r="DP114" s="25">
        <v>316.60000000000002</v>
      </c>
      <c r="DQ114" s="25">
        <v>379.92</v>
      </c>
      <c r="DR114" s="25">
        <v>443.24</v>
      </c>
      <c r="DS114" s="25">
        <v>481.6</v>
      </c>
      <c r="DT114" s="25">
        <v>541.79999999999995</v>
      </c>
      <c r="DU114" s="25">
        <v>602</v>
      </c>
      <c r="DV114" s="25">
        <v>662.2</v>
      </c>
      <c r="DW114" s="28">
        <v>722.4</v>
      </c>
      <c r="DX114" s="29">
        <v>1.1499999999999999</v>
      </c>
      <c r="DY114" s="49"/>
      <c r="DZ114" s="22">
        <v>40</v>
      </c>
      <c r="EA114" s="23">
        <v>49</v>
      </c>
      <c r="EB114" s="24">
        <v>62.49</v>
      </c>
      <c r="EC114" s="43">
        <v>0.83</v>
      </c>
      <c r="ED114" s="24" t="s">
        <v>93</v>
      </c>
      <c r="EE114" s="24" t="str">
        <f t="shared" si="76"/>
        <v>B-24-40-49</v>
      </c>
      <c r="EF114" s="25">
        <v>108.28</v>
      </c>
      <c r="EG114" s="25">
        <v>162.41999999999999</v>
      </c>
      <c r="EH114" s="25">
        <v>216.56</v>
      </c>
      <c r="EI114" s="25">
        <v>270.7</v>
      </c>
      <c r="EJ114" s="25">
        <v>324.83999999999997</v>
      </c>
      <c r="EK114" s="25">
        <v>378.98</v>
      </c>
      <c r="EL114" s="25">
        <v>411.76</v>
      </c>
      <c r="EM114" s="25">
        <v>463.23</v>
      </c>
      <c r="EN114" s="25">
        <v>514.70000000000005</v>
      </c>
      <c r="EO114" s="25">
        <v>566.16999999999996</v>
      </c>
      <c r="EP114" s="28">
        <v>617.64</v>
      </c>
      <c r="EQ114" s="29">
        <v>1.1499999999999999</v>
      </c>
      <c r="ER114" s="49"/>
      <c r="ES114" s="22">
        <v>40</v>
      </c>
      <c r="ET114" s="23">
        <v>49</v>
      </c>
      <c r="EU114" s="24">
        <v>56.27</v>
      </c>
      <c r="EV114" s="43">
        <v>0</v>
      </c>
      <c r="EW114" s="24" t="s">
        <v>93</v>
      </c>
      <c r="EX114" s="24" t="str">
        <f t="shared" si="77"/>
        <v>B-24-40-49</v>
      </c>
      <c r="EY114" s="25">
        <v>137.94</v>
      </c>
      <c r="EZ114" s="25">
        <v>206.91</v>
      </c>
      <c r="FA114" s="25">
        <v>275.88</v>
      </c>
      <c r="FB114" s="25">
        <v>344.85</v>
      </c>
      <c r="FC114" s="25">
        <v>413.82</v>
      </c>
      <c r="FD114" s="25">
        <v>482.79</v>
      </c>
      <c r="FE114" s="25">
        <v>524.16</v>
      </c>
      <c r="FF114" s="25">
        <v>589.67999999999995</v>
      </c>
      <c r="FG114" s="25">
        <v>655.20000000000005</v>
      </c>
      <c r="FH114" s="25">
        <v>720.72</v>
      </c>
      <c r="FI114" s="28">
        <v>786.24</v>
      </c>
      <c r="FJ114" s="29">
        <v>1.1499999999999999</v>
      </c>
      <c r="FK114" s="28">
        <v>851.76</v>
      </c>
      <c r="FL114" s="28">
        <v>917.28</v>
      </c>
      <c r="FM114" s="28">
        <v>982.8</v>
      </c>
      <c r="FN114" s="28">
        <v>1048.32</v>
      </c>
      <c r="FO114" s="28">
        <v>1113.8399999999999</v>
      </c>
      <c r="FP114" s="28">
        <v>1179.3599999999999</v>
      </c>
      <c r="FQ114" s="28">
        <v>1244.8800000000001</v>
      </c>
      <c r="FR114" s="25">
        <v>1310.4000000000001</v>
      </c>
      <c r="FS114" s="25">
        <v>1375.92</v>
      </c>
      <c r="FT114" s="25">
        <v>1441.44</v>
      </c>
      <c r="FU114" s="25">
        <v>1506.96</v>
      </c>
      <c r="FV114" s="25">
        <v>1572.48</v>
      </c>
      <c r="FW114" s="49"/>
      <c r="FX114" s="22">
        <v>40</v>
      </c>
      <c r="FY114" s="23">
        <v>49</v>
      </c>
      <c r="FZ114" s="24">
        <v>62.49</v>
      </c>
      <c r="GA114" s="43">
        <v>0.83</v>
      </c>
      <c r="GB114" s="24" t="s">
        <v>93</v>
      </c>
      <c r="GC114" s="24" t="str">
        <f t="shared" si="78"/>
        <v>B-24-40-49</v>
      </c>
      <c r="GD114" s="25">
        <v>99999</v>
      </c>
      <c r="GE114" s="25">
        <v>99999</v>
      </c>
      <c r="GF114" s="25">
        <v>99999</v>
      </c>
      <c r="GG114" s="25">
        <v>99999</v>
      </c>
      <c r="GH114" s="25">
        <v>99999</v>
      </c>
      <c r="GI114" s="25">
        <v>99999</v>
      </c>
      <c r="GJ114" s="25">
        <v>99999</v>
      </c>
      <c r="GK114" s="25">
        <v>99999</v>
      </c>
      <c r="GL114" s="25">
        <v>99999</v>
      </c>
      <c r="GM114" s="25">
        <v>99999</v>
      </c>
      <c r="GN114" s="25">
        <v>99999</v>
      </c>
      <c r="GO114" s="29">
        <v>100</v>
      </c>
      <c r="GP114" s="49"/>
      <c r="GQ114" s="22">
        <v>40</v>
      </c>
      <c r="GR114" s="23">
        <v>49</v>
      </c>
      <c r="GS114" s="24">
        <v>56.27</v>
      </c>
      <c r="GT114" s="43">
        <v>0</v>
      </c>
      <c r="GU114" s="24" t="s">
        <v>93</v>
      </c>
      <c r="GV114" s="24" t="str">
        <f t="shared" si="79"/>
        <v>B-24-40-49</v>
      </c>
      <c r="GW114" s="119">
        <v>242.86</v>
      </c>
      <c r="GX114" s="119">
        <v>364.29</v>
      </c>
      <c r="GY114" s="119">
        <v>485.72</v>
      </c>
      <c r="GZ114" s="119">
        <v>607.15</v>
      </c>
      <c r="HA114" s="119">
        <v>728.58</v>
      </c>
      <c r="HB114" s="119">
        <v>850.01</v>
      </c>
      <c r="HC114" s="119">
        <v>922.87</v>
      </c>
      <c r="HD114" s="119">
        <v>1038.23</v>
      </c>
      <c r="HE114" s="119">
        <v>1153.5899999999999</v>
      </c>
      <c r="HF114" s="119">
        <v>1268.94</v>
      </c>
      <c r="HG114" s="120">
        <v>1384.3</v>
      </c>
      <c r="HH114" s="29">
        <v>100</v>
      </c>
      <c r="HI114" s="120">
        <v>1499.66</v>
      </c>
      <c r="HJ114" s="120">
        <v>1615.02</v>
      </c>
      <c r="HK114" s="120">
        <v>1730.38</v>
      </c>
      <c r="HL114" s="120">
        <v>1845.74</v>
      </c>
      <c r="HM114" s="120">
        <v>1961.09</v>
      </c>
      <c r="HN114" s="120">
        <v>2076.4499999999998</v>
      </c>
      <c r="HO114" s="120">
        <v>2191.81</v>
      </c>
      <c r="HP114" s="119">
        <v>2307.17</v>
      </c>
      <c r="HQ114" s="119">
        <v>2422.5300000000002</v>
      </c>
      <c r="HR114" s="119">
        <v>2537.89</v>
      </c>
      <c r="HS114" s="119">
        <v>2653.25</v>
      </c>
      <c r="HT114" s="119">
        <v>2768.6</v>
      </c>
      <c r="HU114" s="49"/>
    </row>
    <row r="115" spans="4:229" ht="14.4">
      <c r="D115" s="22">
        <v>50</v>
      </c>
      <c r="E115" s="23">
        <v>54</v>
      </c>
      <c r="F115" s="24">
        <v>112.53</v>
      </c>
      <c r="G115" s="43">
        <v>2.21</v>
      </c>
      <c r="H115" s="24" t="s">
        <v>94</v>
      </c>
      <c r="I115" s="24" t="str">
        <f t="shared" si="70"/>
        <v>B-24-50-54</v>
      </c>
      <c r="J115" s="25">
        <v>229.48</v>
      </c>
      <c r="K115" s="25">
        <v>344.22</v>
      </c>
      <c r="L115" s="25">
        <v>458.96</v>
      </c>
      <c r="M115" s="25">
        <v>573.70000000000005</v>
      </c>
      <c r="N115" s="25">
        <v>688.44</v>
      </c>
      <c r="O115" s="25">
        <v>803.18</v>
      </c>
      <c r="P115" s="25">
        <v>872.88</v>
      </c>
      <c r="Q115" s="25">
        <v>981.99</v>
      </c>
      <c r="R115" s="25">
        <v>1091.0999999999999</v>
      </c>
      <c r="S115" s="25">
        <v>1200.21</v>
      </c>
      <c r="T115" s="28">
        <v>1309.32</v>
      </c>
      <c r="U115" s="29">
        <v>1.1499999999999999</v>
      </c>
      <c r="W115" s="22">
        <v>50</v>
      </c>
      <c r="X115" s="23">
        <v>54</v>
      </c>
      <c r="Y115" s="24">
        <v>101.64</v>
      </c>
      <c r="Z115" s="43">
        <v>2</v>
      </c>
      <c r="AA115" s="24" t="s">
        <v>94</v>
      </c>
      <c r="AB115" s="24" t="str">
        <f t="shared" si="71"/>
        <v>B-24-50-54</v>
      </c>
      <c r="AC115" s="25">
        <v>207.28</v>
      </c>
      <c r="AD115" s="25">
        <v>310.92</v>
      </c>
      <c r="AE115" s="25">
        <v>414.56</v>
      </c>
      <c r="AF115" s="25">
        <v>518.20000000000005</v>
      </c>
      <c r="AG115" s="25">
        <v>621.84</v>
      </c>
      <c r="AH115" s="25">
        <v>725.48</v>
      </c>
      <c r="AI115" s="25">
        <v>788.48</v>
      </c>
      <c r="AJ115" s="25">
        <v>887.04</v>
      </c>
      <c r="AK115" s="25">
        <v>985.6</v>
      </c>
      <c r="AL115" s="25">
        <v>1084.1600000000001</v>
      </c>
      <c r="AM115" s="28">
        <v>1182.72</v>
      </c>
      <c r="AN115" s="29">
        <v>1.1499999999999999</v>
      </c>
      <c r="AP115" s="22">
        <v>50</v>
      </c>
      <c r="AQ115" s="23">
        <v>54</v>
      </c>
      <c r="AR115" s="24">
        <v>92.57</v>
      </c>
      <c r="AS115" s="43">
        <v>1.83</v>
      </c>
      <c r="AT115" s="24" t="s">
        <v>94</v>
      </c>
      <c r="AU115" s="24" t="str">
        <f t="shared" si="72"/>
        <v>B-24-50-54</v>
      </c>
      <c r="AV115" s="25">
        <v>188.8</v>
      </c>
      <c r="AW115" s="25">
        <v>283.2</v>
      </c>
      <c r="AX115" s="25">
        <v>377.6</v>
      </c>
      <c r="AY115" s="25">
        <v>472</v>
      </c>
      <c r="AZ115" s="25">
        <v>566.4</v>
      </c>
      <c r="BA115" s="25">
        <v>660.8</v>
      </c>
      <c r="BB115" s="25">
        <v>718.16</v>
      </c>
      <c r="BC115" s="25">
        <v>807.93</v>
      </c>
      <c r="BD115" s="25">
        <v>897.7</v>
      </c>
      <c r="BE115" s="25">
        <v>987.47</v>
      </c>
      <c r="BF115" s="28">
        <v>1077.24</v>
      </c>
      <c r="BG115" s="29">
        <v>1.1499999999999999</v>
      </c>
      <c r="BI115" s="22">
        <v>50</v>
      </c>
      <c r="BJ115" s="23">
        <v>54</v>
      </c>
      <c r="BK115" s="24">
        <v>85.31</v>
      </c>
      <c r="BL115" s="43">
        <v>1.68</v>
      </c>
      <c r="BM115" s="24" t="s">
        <v>94</v>
      </c>
      <c r="BN115" s="24" t="str">
        <f t="shared" si="73"/>
        <v>B-24-50-54</v>
      </c>
      <c r="BO115" s="25">
        <v>173.98</v>
      </c>
      <c r="BP115" s="25">
        <v>260.97000000000003</v>
      </c>
      <c r="BQ115" s="25">
        <v>347.96</v>
      </c>
      <c r="BR115" s="25">
        <v>434.95</v>
      </c>
      <c r="BS115" s="25">
        <v>521.94000000000005</v>
      </c>
      <c r="BT115" s="25">
        <v>608.92999999999995</v>
      </c>
      <c r="BU115" s="25">
        <v>661.76</v>
      </c>
      <c r="BV115" s="25">
        <v>744.48</v>
      </c>
      <c r="BW115" s="25">
        <v>827.2</v>
      </c>
      <c r="BX115" s="25">
        <v>909.92</v>
      </c>
      <c r="BY115" s="28">
        <v>992.64</v>
      </c>
      <c r="BZ115" s="29">
        <v>1.1499999999999999</v>
      </c>
      <c r="CB115" s="22">
        <v>50</v>
      </c>
      <c r="CC115" s="23">
        <v>54</v>
      </c>
      <c r="CD115" s="24">
        <v>92.57</v>
      </c>
      <c r="CE115" s="43">
        <v>0</v>
      </c>
      <c r="CF115" s="24" t="s">
        <v>94</v>
      </c>
      <c r="CG115" s="24" t="str">
        <f t="shared" si="74"/>
        <v>B-24-50-54</v>
      </c>
      <c r="CH115" s="25">
        <v>185.14</v>
      </c>
      <c r="CI115" s="25">
        <v>277.70999999999998</v>
      </c>
      <c r="CJ115" s="25">
        <v>370.28</v>
      </c>
      <c r="CK115" s="25">
        <v>462.85</v>
      </c>
      <c r="CL115" s="25">
        <v>555.41999999999996</v>
      </c>
      <c r="CM115" s="25">
        <v>647.99</v>
      </c>
      <c r="CN115" s="25">
        <v>703.52</v>
      </c>
      <c r="CO115" s="25">
        <v>791.46</v>
      </c>
      <c r="CP115" s="25">
        <v>879.4</v>
      </c>
      <c r="CQ115" s="25">
        <v>967.34</v>
      </c>
      <c r="CR115" s="28">
        <v>1055.28</v>
      </c>
      <c r="CS115" s="29">
        <v>1.1499999999999999</v>
      </c>
      <c r="CT115" s="28">
        <v>1143.22</v>
      </c>
      <c r="CU115" s="28">
        <v>1231.1600000000001</v>
      </c>
      <c r="CV115" s="28">
        <v>1319.1</v>
      </c>
      <c r="CW115" s="28">
        <v>1407.04</v>
      </c>
      <c r="CX115" s="28">
        <v>1494.98</v>
      </c>
      <c r="CY115" s="28">
        <v>1582.92</v>
      </c>
      <c r="CZ115" s="28">
        <v>1670.86</v>
      </c>
      <c r="DA115" s="25">
        <v>1758.8</v>
      </c>
      <c r="DB115" s="25">
        <v>1846.74</v>
      </c>
      <c r="DC115" s="25">
        <v>1934.68</v>
      </c>
      <c r="DD115" s="25">
        <v>2022.62</v>
      </c>
      <c r="DE115" s="25">
        <v>2110.56</v>
      </c>
      <c r="DG115" s="22">
        <v>50</v>
      </c>
      <c r="DH115" s="23">
        <v>54</v>
      </c>
      <c r="DI115" s="24">
        <v>102.91</v>
      </c>
      <c r="DJ115" s="43">
        <v>2.0299999999999998</v>
      </c>
      <c r="DK115" s="24" t="s">
        <v>94</v>
      </c>
      <c r="DL115" s="24" t="str">
        <f t="shared" si="75"/>
        <v>B-24-50-54</v>
      </c>
      <c r="DM115" s="25">
        <v>209.88</v>
      </c>
      <c r="DN115" s="25">
        <v>314.82</v>
      </c>
      <c r="DO115" s="25">
        <v>419.76</v>
      </c>
      <c r="DP115" s="25">
        <v>524.70000000000005</v>
      </c>
      <c r="DQ115" s="25">
        <v>629.64</v>
      </c>
      <c r="DR115" s="25">
        <v>734.58</v>
      </c>
      <c r="DS115" s="25">
        <v>798.32</v>
      </c>
      <c r="DT115" s="25">
        <v>898.11</v>
      </c>
      <c r="DU115" s="25">
        <v>997.9</v>
      </c>
      <c r="DV115" s="25">
        <v>1097.69</v>
      </c>
      <c r="DW115" s="28">
        <v>1197.48</v>
      </c>
      <c r="DX115" s="29">
        <v>1.1499999999999999</v>
      </c>
      <c r="DY115" s="49"/>
      <c r="DZ115" s="22">
        <v>50</v>
      </c>
      <c r="EA115" s="23">
        <v>54</v>
      </c>
      <c r="EB115" s="24">
        <v>102.91</v>
      </c>
      <c r="EC115" s="43">
        <v>2.0299999999999998</v>
      </c>
      <c r="ED115" s="24" t="s">
        <v>94</v>
      </c>
      <c r="EE115" s="24" t="str">
        <f t="shared" si="76"/>
        <v>B-24-50-54</v>
      </c>
      <c r="EF115" s="25">
        <v>176.6</v>
      </c>
      <c r="EG115" s="25">
        <v>264.89999999999998</v>
      </c>
      <c r="EH115" s="25">
        <v>353.2</v>
      </c>
      <c r="EI115" s="25">
        <v>441.5</v>
      </c>
      <c r="EJ115" s="25">
        <v>529.79999999999995</v>
      </c>
      <c r="EK115" s="25">
        <v>618.1</v>
      </c>
      <c r="EL115" s="25">
        <v>671.76</v>
      </c>
      <c r="EM115" s="25">
        <v>755.73</v>
      </c>
      <c r="EN115" s="25">
        <v>839.7</v>
      </c>
      <c r="EO115" s="25">
        <v>923.67</v>
      </c>
      <c r="EP115" s="28">
        <v>1007.64</v>
      </c>
      <c r="EQ115" s="29">
        <v>1.1499999999999999</v>
      </c>
      <c r="ER115" s="49"/>
      <c r="ES115" s="22">
        <v>50</v>
      </c>
      <c r="ET115" s="23">
        <v>54</v>
      </c>
      <c r="EU115" s="24">
        <v>92.57</v>
      </c>
      <c r="EV115" s="43">
        <v>0</v>
      </c>
      <c r="EW115" s="24" t="s">
        <v>94</v>
      </c>
      <c r="EX115" s="24" t="str">
        <f t="shared" si="77"/>
        <v>B-24-50-54</v>
      </c>
      <c r="EY115" s="25">
        <v>225.06</v>
      </c>
      <c r="EZ115" s="25">
        <v>337.59</v>
      </c>
      <c r="FA115" s="25">
        <v>450.12</v>
      </c>
      <c r="FB115" s="25">
        <v>562.65</v>
      </c>
      <c r="FC115" s="25">
        <v>675.18</v>
      </c>
      <c r="FD115" s="25">
        <v>787.71</v>
      </c>
      <c r="FE115" s="25">
        <v>855.2</v>
      </c>
      <c r="FF115" s="25">
        <v>962.1</v>
      </c>
      <c r="FG115" s="25">
        <v>1069</v>
      </c>
      <c r="FH115" s="25">
        <v>1175.9000000000001</v>
      </c>
      <c r="FI115" s="28">
        <v>1282.8</v>
      </c>
      <c r="FJ115" s="29">
        <v>1.1499999999999999</v>
      </c>
      <c r="FK115" s="28">
        <v>1389.7</v>
      </c>
      <c r="FL115" s="28">
        <v>1496.6</v>
      </c>
      <c r="FM115" s="28">
        <v>1603.5</v>
      </c>
      <c r="FN115" s="28">
        <v>1710.4</v>
      </c>
      <c r="FO115" s="28">
        <v>1817.3</v>
      </c>
      <c r="FP115" s="28">
        <v>1924.2</v>
      </c>
      <c r="FQ115" s="28">
        <v>2031.1</v>
      </c>
      <c r="FR115" s="25">
        <v>2138</v>
      </c>
      <c r="FS115" s="25">
        <v>2244.9</v>
      </c>
      <c r="FT115" s="25">
        <v>2351.8000000000002</v>
      </c>
      <c r="FU115" s="25">
        <v>2458.6999999999998</v>
      </c>
      <c r="FV115" s="25">
        <v>2565.6</v>
      </c>
      <c r="FW115" s="49"/>
      <c r="FX115" s="22">
        <v>50</v>
      </c>
      <c r="FY115" s="23">
        <v>54</v>
      </c>
      <c r="FZ115" s="24">
        <v>102.91</v>
      </c>
      <c r="GA115" s="43">
        <v>2.0299999999999998</v>
      </c>
      <c r="GB115" s="24" t="s">
        <v>94</v>
      </c>
      <c r="GC115" s="24" t="str">
        <f t="shared" si="78"/>
        <v>B-24-50-54</v>
      </c>
      <c r="GD115" s="25">
        <v>99999</v>
      </c>
      <c r="GE115" s="25">
        <v>99999</v>
      </c>
      <c r="GF115" s="25">
        <v>99999</v>
      </c>
      <c r="GG115" s="25">
        <v>99999</v>
      </c>
      <c r="GH115" s="25">
        <v>99999</v>
      </c>
      <c r="GI115" s="25">
        <v>99999</v>
      </c>
      <c r="GJ115" s="25">
        <v>99999</v>
      </c>
      <c r="GK115" s="25">
        <v>99999</v>
      </c>
      <c r="GL115" s="25">
        <v>99999</v>
      </c>
      <c r="GM115" s="25">
        <v>99999</v>
      </c>
      <c r="GN115" s="25">
        <v>99999</v>
      </c>
      <c r="GO115" s="29">
        <v>100</v>
      </c>
      <c r="GP115" s="49"/>
      <c r="GQ115" s="22">
        <v>50</v>
      </c>
      <c r="GR115" s="23">
        <v>54</v>
      </c>
      <c r="GS115" s="24">
        <v>92.57</v>
      </c>
      <c r="GT115" s="43">
        <v>0</v>
      </c>
      <c r="GU115" s="24" t="s">
        <v>94</v>
      </c>
      <c r="GV115" s="24" t="str">
        <f t="shared" si="79"/>
        <v>B-24-50-54</v>
      </c>
      <c r="GW115" s="119">
        <v>355.18</v>
      </c>
      <c r="GX115" s="119">
        <v>532.77</v>
      </c>
      <c r="GY115" s="119">
        <v>710.36</v>
      </c>
      <c r="GZ115" s="119">
        <v>887.95</v>
      </c>
      <c r="HA115" s="119">
        <v>1065.54</v>
      </c>
      <c r="HB115" s="119">
        <v>1243.1300000000001</v>
      </c>
      <c r="HC115" s="119">
        <v>1349.68</v>
      </c>
      <c r="HD115" s="119">
        <v>1518.39</v>
      </c>
      <c r="HE115" s="119">
        <v>1687.11</v>
      </c>
      <c r="HF115" s="119">
        <v>1855.82</v>
      </c>
      <c r="HG115" s="120">
        <v>2024.53</v>
      </c>
      <c r="HH115" s="29">
        <v>100</v>
      </c>
      <c r="HI115" s="120">
        <v>2193.2399999999998</v>
      </c>
      <c r="HJ115" s="120">
        <v>2361.9499999999998</v>
      </c>
      <c r="HK115" s="120">
        <v>2530.66</v>
      </c>
      <c r="HL115" s="120">
        <v>2699.37</v>
      </c>
      <c r="HM115" s="120">
        <v>2868.08</v>
      </c>
      <c r="HN115" s="120">
        <v>3036.79</v>
      </c>
      <c r="HO115" s="120">
        <v>3205.5</v>
      </c>
      <c r="HP115" s="119">
        <v>3374.21</v>
      </c>
      <c r="HQ115" s="119">
        <v>3542.92</v>
      </c>
      <c r="HR115" s="119">
        <v>3711.63</v>
      </c>
      <c r="HS115" s="119">
        <v>3880.34</v>
      </c>
      <c r="HT115" s="119">
        <v>4049.05</v>
      </c>
      <c r="HU115" s="49"/>
    </row>
    <row r="116" spans="4:229" ht="14.4">
      <c r="D116" s="22">
        <v>55</v>
      </c>
      <c r="E116" s="23">
        <v>59</v>
      </c>
      <c r="F116" s="24">
        <v>154.28</v>
      </c>
      <c r="G116" s="43">
        <v>4.34</v>
      </c>
      <c r="H116" s="24" t="s">
        <v>95</v>
      </c>
      <c r="I116" s="24" t="str">
        <f t="shared" si="70"/>
        <v>B-24-55-59</v>
      </c>
      <c r="J116" s="25">
        <v>317.24</v>
      </c>
      <c r="K116" s="25">
        <v>475.86</v>
      </c>
      <c r="L116" s="25">
        <v>634.48</v>
      </c>
      <c r="M116" s="25">
        <v>793.1</v>
      </c>
      <c r="N116" s="25">
        <v>951.72</v>
      </c>
      <c r="O116" s="25">
        <v>1110.3399999999999</v>
      </c>
      <c r="P116" s="25">
        <v>1207.28</v>
      </c>
      <c r="Q116" s="25">
        <v>1358.19</v>
      </c>
      <c r="R116" s="25">
        <v>1509.1</v>
      </c>
      <c r="S116" s="25">
        <v>1660</v>
      </c>
      <c r="T116" s="28">
        <v>1810.92</v>
      </c>
      <c r="U116" s="29">
        <v>1.2</v>
      </c>
      <c r="W116" s="22">
        <v>55</v>
      </c>
      <c r="X116" s="23">
        <v>59</v>
      </c>
      <c r="Y116" s="24">
        <v>139.76</v>
      </c>
      <c r="Z116" s="43">
        <v>3.92</v>
      </c>
      <c r="AA116" s="24" t="s">
        <v>95</v>
      </c>
      <c r="AB116" s="24" t="str">
        <f t="shared" si="71"/>
        <v>B-24-55-59</v>
      </c>
      <c r="AC116" s="25">
        <v>287.36</v>
      </c>
      <c r="AD116" s="25">
        <v>431.04</v>
      </c>
      <c r="AE116" s="25">
        <v>574.72</v>
      </c>
      <c r="AF116" s="25">
        <v>718.4</v>
      </c>
      <c r="AG116" s="25">
        <v>862.08</v>
      </c>
      <c r="AH116" s="25">
        <v>1005.76</v>
      </c>
      <c r="AI116" s="25">
        <v>1093.52</v>
      </c>
      <c r="AJ116" s="25">
        <v>1230.21</v>
      </c>
      <c r="AK116" s="25">
        <v>1366.9</v>
      </c>
      <c r="AL116" s="25">
        <v>1503.59</v>
      </c>
      <c r="AM116" s="28">
        <v>1640.28</v>
      </c>
      <c r="AN116" s="29">
        <v>1.2</v>
      </c>
      <c r="AP116" s="22">
        <v>55</v>
      </c>
      <c r="AQ116" s="23">
        <v>59</v>
      </c>
      <c r="AR116" s="24">
        <v>128.87</v>
      </c>
      <c r="AS116" s="43">
        <v>3.59</v>
      </c>
      <c r="AT116" s="24" t="s">
        <v>95</v>
      </c>
      <c r="AU116" s="24" t="str">
        <f t="shared" si="72"/>
        <v>B-24-55-59</v>
      </c>
      <c r="AV116" s="25">
        <v>264.92</v>
      </c>
      <c r="AW116" s="25">
        <v>397.38</v>
      </c>
      <c r="AX116" s="25">
        <v>529.84</v>
      </c>
      <c r="AY116" s="25">
        <v>662.3</v>
      </c>
      <c r="AZ116" s="25">
        <v>794.76</v>
      </c>
      <c r="BA116" s="25">
        <v>927.22</v>
      </c>
      <c r="BB116" s="25">
        <v>1008.16</v>
      </c>
      <c r="BC116" s="25">
        <v>1134.18</v>
      </c>
      <c r="BD116" s="25">
        <v>1260.2</v>
      </c>
      <c r="BE116" s="25">
        <v>1386.22</v>
      </c>
      <c r="BF116" s="28">
        <v>1512.24</v>
      </c>
      <c r="BG116" s="29">
        <v>1.2</v>
      </c>
      <c r="BI116" s="22">
        <v>55</v>
      </c>
      <c r="BJ116" s="23">
        <v>59</v>
      </c>
      <c r="BK116" s="24">
        <v>117.98</v>
      </c>
      <c r="BL116" s="43">
        <v>3.3</v>
      </c>
      <c r="BM116" s="24" t="s">
        <v>95</v>
      </c>
      <c r="BN116" s="24" t="str">
        <f t="shared" si="73"/>
        <v>B-24-55-59</v>
      </c>
      <c r="BO116" s="25">
        <v>242.56</v>
      </c>
      <c r="BP116" s="25">
        <v>363.84</v>
      </c>
      <c r="BQ116" s="25">
        <v>485.12</v>
      </c>
      <c r="BR116" s="25">
        <v>606.4</v>
      </c>
      <c r="BS116" s="25">
        <v>727.68</v>
      </c>
      <c r="BT116" s="25">
        <v>848.96</v>
      </c>
      <c r="BU116" s="25">
        <v>923.04</v>
      </c>
      <c r="BV116" s="25">
        <v>1038.42</v>
      </c>
      <c r="BW116" s="25">
        <v>1153.8</v>
      </c>
      <c r="BX116" s="25">
        <v>1269.18</v>
      </c>
      <c r="BY116" s="28">
        <v>1384.56</v>
      </c>
      <c r="BZ116" s="29">
        <v>1.2</v>
      </c>
      <c r="CB116" s="22">
        <v>55</v>
      </c>
      <c r="CC116" s="23">
        <v>59</v>
      </c>
      <c r="CD116" s="24">
        <v>128.87</v>
      </c>
      <c r="CE116" s="43">
        <v>0</v>
      </c>
      <c r="CF116" s="24" t="s">
        <v>95</v>
      </c>
      <c r="CG116" s="24" t="str">
        <f t="shared" si="74"/>
        <v>B-24-55-59</v>
      </c>
      <c r="CH116" s="25">
        <v>257.74</v>
      </c>
      <c r="CI116" s="25">
        <v>386.61</v>
      </c>
      <c r="CJ116" s="25">
        <v>515.48</v>
      </c>
      <c r="CK116" s="25">
        <v>644.35</v>
      </c>
      <c r="CL116" s="25">
        <v>773.22</v>
      </c>
      <c r="CM116" s="25">
        <v>902.09</v>
      </c>
      <c r="CN116" s="25">
        <v>979.44</v>
      </c>
      <c r="CO116" s="25">
        <v>1101.8699999999999</v>
      </c>
      <c r="CP116" s="25">
        <v>1224.3</v>
      </c>
      <c r="CQ116" s="25">
        <v>1346.73</v>
      </c>
      <c r="CR116" s="28">
        <v>1469.16</v>
      </c>
      <c r="CS116" s="29">
        <v>1.2</v>
      </c>
      <c r="CT116" s="28">
        <v>1591.59</v>
      </c>
      <c r="CU116" s="28">
        <v>1714.02</v>
      </c>
      <c r="CV116" s="28">
        <v>1836.45</v>
      </c>
      <c r="CW116" s="28">
        <v>1958.88</v>
      </c>
      <c r="CX116" s="28">
        <v>2081.31</v>
      </c>
      <c r="CY116" s="28">
        <v>2203.7399999999998</v>
      </c>
      <c r="CZ116" s="28">
        <v>2326.17</v>
      </c>
      <c r="DA116" s="25">
        <v>2448.6</v>
      </c>
      <c r="DB116" s="25">
        <v>2571.0300000000002</v>
      </c>
      <c r="DC116" s="25">
        <v>2693.46</v>
      </c>
      <c r="DD116" s="25">
        <v>2815.89</v>
      </c>
      <c r="DE116" s="25">
        <v>2938.32</v>
      </c>
      <c r="DG116" s="22">
        <v>55</v>
      </c>
      <c r="DH116" s="23">
        <v>59</v>
      </c>
      <c r="DI116" s="24">
        <v>141.5</v>
      </c>
      <c r="DJ116" s="43">
        <v>3.97</v>
      </c>
      <c r="DK116" s="24" t="s">
        <v>95</v>
      </c>
      <c r="DL116" s="24" t="str">
        <f t="shared" si="75"/>
        <v>B-24-55-59</v>
      </c>
      <c r="DM116" s="25">
        <v>290.94</v>
      </c>
      <c r="DN116" s="25">
        <v>436.41</v>
      </c>
      <c r="DO116" s="25">
        <v>581.88</v>
      </c>
      <c r="DP116" s="25">
        <v>727.35</v>
      </c>
      <c r="DQ116" s="25">
        <v>872.82</v>
      </c>
      <c r="DR116" s="25">
        <v>1018.29</v>
      </c>
      <c r="DS116" s="25">
        <v>1107.2</v>
      </c>
      <c r="DT116" s="25">
        <v>1245.5999999999999</v>
      </c>
      <c r="DU116" s="25">
        <v>1384</v>
      </c>
      <c r="DV116" s="25">
        <v>1522.4</v>
      </c>
      <c r="DW116" s="28">
        <v>1660.8</v>
      </c>
      <c r="DX116" s="29">
        <v>1.2</v>
      </c>
      <c r="DY116" s="49"/>
      <c r="DZ116" s="22">
        <v>55</v>
      </c>
      <c r="EA116" s="23">
        <v>59</v>
      </c>
      <c r="EB116" s="24">
        <v>141.5</v>
      </c>
      <c r="EC116" s="43">
        <v>3.97</v>
      </c>
      <c r="ED116" s="24" t="s">
        <v>95</v>
      </c>
      <c r="EE116" s="24" t="str">
        <f t="shared" si="76"/>
        <v>B-24-55-59</v>
      </c>
      <c r="EF116" s="25">
        <v>246.2</v>
      </c>
      <c r="EG116" s="25">
        <v>369.3</v>
      </c>
      <c r="EH116" s="25">
        <v>492.4</v>
      </c>
      <c r="EI116" s="25">
        <v>615.5</v>
      </c>
      <c r="EJ116" s="25">
        <v>738.6</v>
      </c>
      <c r="EK116" s="25">
        <v>861.7</v>
      </c>
      <c r="EL116" s="25">
        <v>936.88</v>
      </c>
      <c r="EM116" s="25">
        <v>1053.99</v>
      </c>
      <c r="EN116" s="25">
        <v>1171.0999999999999</v>
      </c>
      <c r="EO116" s="25">
        <v>1288.21</v>
      </c>
      <c r="EP116" s="28">
        <v>1405.32</v>
      </c>
      <c r="EQ116" s="29">
        <v>1.2</v>
      </c>
      <c r="ER116" s="49"/>
      <c r="ES116" s="22">
        <v>55</v>
      </c>
      <c r="ET116" s="23">
        <v>59</v>
      </c>
      <c r="EU116" s="24">
        <v>128.87</v>
      </c>
      <c r="EV116" s="43">
        <v>0</v>
      </c>
      <c r="EW116" s="24" t="s">
        <v>95</v>
      </c>
      <c r="EX116" s="24" t="str">
        <f t="shared" si="77"/>
        <v>B-24-55-59</v>
      </c>
      <c r="EY116" s="25">
        <v>308.56</v>
      </c>
      <c r="EZ116" s="25">
        <v>462.84</v>
      </c>
      <c r="FA116" s="25">
        <v>617.12</v>
      </c>
      <c r="FB116" s="25">
        <v>771.4</v>
      </c>
      <c r="FC116" s="25">
        <v>925.68</v>
      </c>
      <c r="FD116" s="25">
        <v>1079.96</v>
      </c>
      <c r="FE116" s="25">
        <v>1172.56</v>
      </c>
      <c r="FF116" s="25">
        <v>1319.13</v>
      </c>
      <c r="FG116" s="25">
        <v>1465.7</v>
      </c>
      <c r="FH116" s="25">
        <v>1612.27</v>
      </c>
      <c r="FI116" s="28">
        <v>1758.84</v>
      </c>
      <c r="FJ116" s="29">
        <v>1.2</v>
      </c>
      <c r="FK116" s="28">
        <v>1905.41</v>
      </c>
      <c r="FL116" s="28">
        <v>2051.98</v>
      </c>
      <c r="FM116" s="28">
        <v>2198.5500000000002</v>
      </c>
      <c r="FN116" s="28">
        <v>2345.12</v>
      </c>
      <c r="FO116" s="28">
        <v>2491.69</v>
      </c>
      <c r="FP116" s="28">
        <v>2638.26</v>
      </c>
      <c r="FQ116" s="28">
        <v>2784.83</v>
      </c>
      <c r="FR116" s="25">
        <v>2931.4</v>
      </c>
      <c r="FS116" s="25">
        <v>3077.97</v>
      </c>
      <c r="FT116" s="25">
        <v>3224.54</v>
      </c>
      <c r="FU116" s="25">
        <v>3371.11</v>
      </c>
      <c r="FV116" s="25">
        <v>3517.68</v>
      </c>
      <c r="FW116" s="49"/>
      <c r="FX116" s="22">
        <v>55</v>
      </c>
      <c r="FY116" s="23">
        <v>59</v>
      </c>
      <c r="FZ116" s="24">
        <v>141.5</v>
      </c>
      <c r="GA116" s="43">
        <v>3.97</v>
      </c>
      <c r="GB116" s="24" t="s">
        <v>95</v>
      </c>
      <c r="GC116" s="24" t="str">
        <f t="shared" si="78"/>
        <v>B-24-55-59</v>
      </c>
      <c r="GD116" s="25">
        <v>99999</v>
      </c>
      <c r="GE116" s="25">
        <v>99999</v>
      </c>
      <c r="GF116" s="25">
        <v>99999</v>
      </c>
      <c r="GG116" s="25">
        <v>99999</v>
      </c>
      <c r="GH116" s="25">
        <v>99999</v>
      </c>
      <c r="GI116" s="25">
        <v>99999</v>
      </c>
      <c r="GJ116" s="25">
        <v>99999</v>
      </c>
      <c r="GK116" s="25">
        <v>99999</v>
      </c>
      <c r="GL116" s="25">
        <v>99999</v>
      </c>
      <c r="GM116" s="25">
        <v>99999</v>
      </c>
      <c r="GN116" s="25">
        <v>99999</v>
      </c>
      <c r="GO116" s="29">
        <v>100</v>
      </c>
      <c r="GP116" s="49"/>
      <c r="GQ116" s="22">
        <v>55</v>
      </c>
      <c r="GR116" s="23">
        <v>59</v>
      </c>
      <c r="GS116" s="24">
        <v>128.87</v>
      </c>
      <c r="GT116" s="43">
        <v>0</v>
      </c>
      <c r="GU116" s="24" t="s">
        <v>95</v>
      </c>
      <c r="GV116" s="24" t="str">
        <f t="shared" si="79"/>
        <v>B-24-55-59</v>
      </c>
      <c r="GW116" s="119">
        <v>441.62</v>
      </c>
      <c r="GX116" s="119">
        <v>662.43</v>
      </c>
      <c r="GY116" s="119">
        <v>883.24</v>
      </c>
      <c r="GZ116" s="119">
        <v>1104.05</v>
      </c>
      <c r="HA116" s="119">
        <v>1324.86</v>
      </c>
      <c r="HB116" s="119">
        <v>1545.67</v>
      </c>
      <c r="HC116" s="119">
        <v>1678.16</v>
      </c>
      <c r="HD116" s="119">
        <v>1887.93</v>
      </c>
      <c r="HE116" s="119">
        <v>2097.6999999999998</v>
      </c>
      <c r="HF116" s="119">
        <v>2307.46</v>
      </c>
      <c r="HG116" s="120">
        <v>2517.23</v>
      </c>
      <c r="HH116" s="29">
        <v>100</v>
      </c>
      <c r="HI116" s="120">
        <v>2727</v>
      </c>
      <c r="HJ116" s="120">
        <v>2936.77</v>
      </c>
      <c r="HK116" s="120">
        <v>3146.54</v>
      </c>
      <c r="HL116" s="120">
        <v>3356.31</v>
      </c>
      <c r="HM116" s="120">
        <v>3566.08</v>
      </c>
      <c r="HN116" s="120">
        <v>3775.85</v>
      </c>
      <c r="HO116" s="120">
        <v>3985.62</v>
      </c>
      <c r="HP116" s="119">
        <v>4195.3900000000003</v>
      </c>
      <c r="HQ116" s="119">
        <v>4405.16</v>
      </c>
      <c r="HR116" s="119">
        <v>4614.93</v>
      </c>
      <c r="HS116" s="119">
        <v>4824.7</v>
      </c>
      <c r="HT116" s="119">
        <v>5034.47</v>
      </c>
      <c r="HU116" s="49"/>
    </row>
    <row r="117" spans="4:229" ht="14.4">
      <c r="D117" s="22">
        <v>60</v>
      </c>
      <c r="E117" s="23">
        <v>64</v>
      </c>
      <c r="F117" s="24">
        <v>201.47</v>
      </c>
      <c r="G117" s="43">
        <v>8.14</v>
      </c>
      <c r="H117" s="24" t="s">
        <v>96</v>
      </c>
      <c r="I117" s="24" t="str">
        <f t="shared" si="70"/>
        <v>B-24-60-64</v>
      </c>
      <c r="J117" s="25">
        <v>419.22</v>
      </c>
      <c r="K117" s="25">
        <v>628.83000000000004</v>
      </c>
      <c r="L117" s="25">
        <v>838.44</v>
      </c>
      <c r="M117" s="25">
        <v>1048.05</v>
      </c>
      <c r="N117" s="25">
        <v>1257.6600000000001</v>
      </c>
      <c r="O117" s="25">
        <v>1467.27</v>
      </c>
      <c r="P117" s="25">
        <v>1596.32</v>
      </c>
      <c r="Q117" s="25">
        <v>1795.86</v>
      </c>
      <c r="R117" s="25">
        <v>1995.4</v>
      </c>
      <c r="S117" s="25">
        <v>2194.94</v>
      </c>
      <c r="T117" s="28">
        <v>2394.48</v>
      </c>
      <c r="U117" s="29">
        <v>1.25</v>
      </c>
      <c r="W117" s="22">
        <v>60</v>
      </c>
      <c r="X117" s="23">
        <v>64</v>
      </c>
      <c r="Y117" s="24">
        <v>181.5</v>
      </c>
      <c r="Z117" s="43">
        <v>7.36</v>
      </c>
      <c r="AA117" s="24" t="s">
        <v>96</v>
      </c>
      <c r="AB117" s="24" t="str">
        <f t="shared" si="71"/>
        <v>B-24-60-64</v>
      </c>
      <c r="AC117" s="25">
        <v>377.72</v>
      </c>
      <c r="AD117" s="25">
        <v>566.58000000000004</v>
      </c>
      <c r="AE117" s="25">
        <v>755.44</v>
      </c>
      <c r="AF117" s="25">
        <v>944.3</v>
      </c>
      <c r="AG117" s="25">
        <v>1133.1600000000001</v>
      </c>
      <c r="AH117" s="25">
        <v>1322.02</v>
      </c>
      <c r="AI117" s="25">
        <v>1438.32</v>
      </c>
      <c r="AJ117" s="25">
        <v>1618.11</v>
      </c>
      <c r="AK117" s="25">
        <v>1797.9</v>
      </c>
      <c r="AL117" s="25">
        <v>1977.69</v>
      </c>
      <c r="AM117" s="28">
        <v>2157.48</v>
      </c>
      <c r="AN117" s="29">
        <v>1.25</v>
      </c>
      <c r="AP117" s="22">
        <v>60</v>
      </c>
      <c r="AQ117" s="23">
        <v>64</v>
      </c>
      <c r="AR117" s="24">
        <v>166.98</v>
      </c>
      <c r="AS117" s="43">
        <v>6.73</v>
      </c>
      <c r="AT117" s="24" t="s">
        <v>96</v>
      </c>
      <c r="AU117" s="24" t="str">
        <f t="shared" si="72"/>
        <v>B-24-60-64</v>
      </c>
      <c r="AV117" s="25">
        <v>347.42</v>
      </c>
      <c r="AW117" s="25">
        <v>521.13</v>
      </c>
      <c r="AX117" s="25">
        <v>694.84</v>
      </c>
      <c r="AY117" s="25">
        <v>868.55</v>
      </c>
      <c r="AZ117" s="25">
        <v>1042.26</v>
      </c>
      <c r="BA117" s="25">
        <v>1215.97</v>
      </c>
      <c r="BB117" s="25">
        <v>1322.88</v>
      </c>
      <c r="BC117" s="25">
        <v>1488.24</v>
      </c>
      <c r="BD117" s="25">
        <v>1653.6</v>
      </c>
      <c r="BE117" s="25">
        <v>1818.96</v>
      </c>
      <c r="BF117" s="28">
        <v>1984.32</v>
      </c>
      <c r="BG117" s="29">
        <v>1.25</v>
      </c>
      <c r="BI117" s="22">
        <v>60</v>
      </c>
      <c r="BJ117" s="23">
        <v>64</v>
      </c>
      <c r="BK117" s="24">
        <v>152.46</v>
      </c>
      <c r="BL117" s="43">
        <v>6.2</v>
      </c>
      <c r="BM117" s="24" t="s">
        <v>96</v>
      </c>
      <c r="BN117" s="24" t="str">
        <f t="shared" si="73"/>
        <v>B-24-60-64</v>
      </c>
      <c r="BO117" s="25">
        <v>317.32</v>
      </c>
      <c r="BP117" s="25">
        <v>475.98</v>
      </c>
      <c r="BQ117" s="25">
        <v>634.64</v>
      </c>
      <c r="BR117" s="25">
        <v>793.3</v>
      </c>
      <c r="BS117" s="25">
        <v>951.96</v>
      </c>
      <c r="BT117" s="25">
        <v>1110.6199999999999</v>
      </c>
      <c r="BU117" s="25">
        <v>1208.32</v>
      </c>
      <c r="BV117" s="25">
        <v>1359.36</v>
      </c>
      <c r="BW117" s="25">
        <v>1510.4</v>
      </c>
      <c r="BX117" s="25">
        <v>1661.44</v>
      </c>
      <c r="BY117" s="28">
        <v>1812.48</v>
      </c>
      <c r="BZ117" s="29">
        <v>1.22</v>
      </c>
      <c r="CB117" s="22">
        <v>60</v>
      </c>
      <c r="CC117" s="23">
        <v>64</v>
      </c>
      <c r="CD117" s="24">
        <v>166.98</v>
      </c>
      <c r="CE117" s="43">
        <v>0</v>
      </c>
      <c r="CF117" s="24" t="s">
        <v>96</v>
      </c>
      <c r="CG117" s="24" t="str">
        <f t="shared" si="74"/>
        <v>B-24-60-64</v>
      </c>
      <c r="CH117" s="25">
        <v>333.96</v>
      </c>
      <c r="CI117" s="25">
        <v>500.94</v>
      </c>
      <c r="CJ117" s="25">
        <v>667.92</v>
      </c>
      <c r="CK117" s="25">
        <v>834.9</v>
      </c>
      <c r="CL117" s="25">
        <v>1001.88</v>
      </c>
      <c r="CM117" s="25">
        <v>1168.8599999999999</v>
      </c>
      <c r="CN117" s="25">
        <v>1269.04</v>
      </c>
      <c r="CO117" s="25">
        <v>1427.67</v>
      </c>
      <c r="CP117" s="25">
        <v>1586.3</v>
      </c>
      <c r="CQ117" s="25">
        <v>1744.93</v>
      </c>
      <c r="CR117" s="28">
        <v>1903.56</v>
      </c>
      <c r="CS117" s="29">
        <v>1.25</v>
      </c>
      <c r="CT117" s="28">
        <v>2062.19</v>
      </c>
      <c r="CU117" s="28">
        <v>2220.8200000000002</v>
      </c>
      <c r="CV117" s="28">
        <v>2379.4499999999998</v>
      </c>
      <c r="CW117" s="28">
        <v>2538.08</v>
      </c>
      <c r="CX117" s="28">
        <v>2696.71</v>
      </c>
      <c r="CY117" s="28">
        <v>2855.34</v>
      </c>
      <c r="CZ117" s="28">
        <v>3013.97</v>
      </c>
      <c r="DA117" s="25">
        <v>3172.6</v>
      </c>
      <c r="DB117" s="25">
        <v>3331.23</v>
      </c>
      <c r="DC117" s="25">
        <v>3489.86</v>
      </c>
      <c r="DD117" s="25">
        <v>3648.49</v>
      </c>
      <c r="DE117" s="25">
        <v>3807.12</v>
      </c>
      <c r="DG117" s="22">
        <v>60</v>
      </c>
      <c r="DH117" s="23">
        <v>64</v>
      </c>
      <c r="DI117" s="24">
        <v>183.77</v>
      </c>
      <c r="DJ117" s="43">
        <v>7.45</v>
      </c>
      <c r="DK117" s="24" t="s">
        <v>96</v>
      </c>
      <c r="DL117" s="24" t="str">
        <f t="shared" si="75"/>
        <v>B-24-60-64</v>
      </c>
      <c r="DM117" s="25">
        <v>382.44</v>
      </c>
      <c r="DN117" s="25">
        <v>573.66</v>
      </c>
      <c r="DO117" s="25">
        <v>764.88</v>
      </c>
      <c r="DP117" s="25">
        <v>956.1</v>
      </c>
      <c r="DQ117" s="25">
        <v>1147.32</v>
      </c>
      <c r="DR117" s="25">
        <v>1338.54</v>
      </c>
      <c r="DS117" s="25">
        <v>1456.24</v>
      </c>
      <c r="DT117" s="25">
        <v>1638.27</v>
      </c>
      <c r="DU117" s="25">
        <v>1820.3</v>
      </c>
      <c r="DV117" s="25">
        <v>2002.33</v>
      </c>
      <c r="DW117" s="28">
        <v>2184.36</v>
      </c>
      <c r="DX117" s="29">
        <v>1.25</v>
      </c>
      <c r="DY117" s="49"/>
      <c r="DZ117" s="22">
        <v>60</v>
      </c>
      <c r="EA117" s="23">
        <v>64</v>
      </c>
      <c r="EB117" s="24">
        <v>183.77</v>
      </c>
      <c r="EC117" s="43">
        <v>7.45</v>
      </c>
      <c r="ED117" s="24" t="s">
        <v>96</v>
      </c>
      <c r="EE117" s="24" t="str">
        <f t="shared" si="76"/>
        <v>B-24-60-64</v>
      </c>
      <c r="EF117" s="25">
        <v>322.08</v>
      </c>
      <c r="EG117" s="25">
        <v>483.12</v>
      </c>
      <c r="EH117" s="25">
        <v>644.16</v>
      </c>
      <c r="EI117" s="25">
        <v>805.2</v>
      </c>
      <c r="EJ117" s="25">
        <v>966.24</v>
      </c>
      <c r="EK117" s="25">
        <v>1127.28</v>
      </c>
      <c r="EL117" s="25">
        <v>1226.4000000000001</v>
      </c>
      <c r="EM117" s="25">
        <v>1379.7</v>
      </c>
      <c r="EN117" s="25">
        <v>1533</v>
      </c>
      <c r="EO117" s="25">
        <v>1686.3</v>
      </c>
      <c r="EP117" s="28">
        <v>1839.6</v>
      </c>
      <c r="EQ117" s="29">
        <v>1.25</v>
      </c>
      <c r="ER117" s="49"/>
      <c r="ES117" s="22">
        <v>60</v>
      </c>
      <c r="ET117" s="23">
        <v>64</v>
      </c>
      <c r="EU117" s="24">
        <v>166.98</v>
      </c>
      <c r="EV117" s="43">
        <v>0</v>
      </c>
      <c r="EW117" s="24" t="s">
        <v>96</v>
      </c>
      <c r="EX117" s="24" t="str">
        <f t="shared" si="77"/>
        <v>B-24-60-64</v>
      </c>
      <c r="EY117" s="25">
        <v>402.94</v>
      </c>
      <c r="EZ117" s="25">
        <v>604.41</v>
      </c>
      <c r="FA117" s="25">
        <v>805.88</v>
      </c>
      <c r="FB117" s="25">
        <v>1007.35</v>
      </c>
      <c r="FC117" s="25">
        <v>1208.82</v>
      </c>
      <c r="FD117" s="25">
        <v>1410.29</v>
      </c>
      <c r="FE117" s="25">
        <v>1531.2</v>
      </c>
      <c r="FF117" s="25">
        <v>1722.6</v>
      </c>
      <c r="FG117" s="25">
        <v>1914</v>
      </c>
      <c r="FH117" s="25">
        <v>2105.4</v>
      </c>
      <c r="FI117" s="28">
        <v>2296.8000000000002</v>
      </c>
      <c r="FJ117" s="29">
        <v>1.25</v>
      </c>
      <c r="FK117" s="28">
        <v>2488.1999999999998</v>
      </c>
      <c r="FL117" s="28">
        <v>2679.6</v>
      </c>
      <c r="FM117" s="28">
        <v>2871</v>
      </c>
      <c r="FN117" s="28">
        <v>3062.4</v>
      </c>
      <c r="FO117" s="28">
        <v>3253.8</v>
      </c>
      <c r="FP117" s="28">
        <v>3445.2</v>
      </c>
      <c r="FQ117" s="28">
        <v>3636.6</v>
      </c>
      <c r="FR117" s="25">
        <v>3828</v>
      </c>
      <c r="FS117" s="25">
        <v>4019.4</v>
      </c>
      <c r="FT117" s="25">
        <v>4210.8</v>
      </c>
      <c r="FU117" s="25">
        <v>4402.2</v>
      </c>
      <c r="FV117" s="25">
        <v>4593.6000000000004</v>
      </c>
      <c r="FW117" s="49"/>
      <c r="FX117" s="22">
        <v>60</v>
      </c>
      <c r="FY117" s="23">
        <v>64</v>
      </c>
      <c r="FZ117" s="24">
        <v>183.77</v>
      </c>
      <c r="GA117" s="43">
        <v>7.45</v>
      </c>
      <c r="GB117" s="24" t="s">
        <v>96</v>
      </c>
      <c r="GC117" s="24" t="str">
        <f t="shared" si="78"/>
        <v>B-24-60-64</v>
      </c>
      <c r="GD117" s="25">
        <v>445.94</v>
      </c>
      <c r="GE117" s="25">
        <v>668.91</v>
      </c>
      <c r="GF117" s="25">
        <v>891.88</v>
      </c>
      <c r="GG117" s="25">
        <v>1114.8499999999999</v>
      </c>
      <c r="GH117" s="25">
        <v>1337.82</v>
      </c>
      <c r="GI117" s="25">
        <v>1560.79</v>
      </c>
      <c r="GJ117" s="25">
        <v>1696.32</v>
      </c>
      <c r="GK117" s="25">
        <v>1908.36</v>
      </c>
      <c r="GL117" s="25">
        <v>2120.4</v>
      </c>
      <c r="GM117" s="25">
        <v>2332.44</v>
      </c>
      <c r="GN117" s="28">
        <v>2544.48</v>
      </c>
      <c r="GO117" s="29">
        <v>1.25</v>
      </c>
      <c r="GP117" s="49"/>
      <c r="GQ117" s="22">
        <v>60</v>
      </c>
      <c r="GR117" s="23">
        <v>64</v>
      </c>
      <c r="GS117" s="24">
        <v>166.98</v>
      </c>
      <c r="GT117" s="43">
        <v>0</v>
      </c>
      <c r="GU117" s="24" t="s">
        <v>96</v>
      </c>
      <c r="GV117" s="24" t="str">
        <f t="shared" si="79"/>
        <v>B-24-60-64</v>
      </c>
      <c r="GW117" s="119">
        <v>537.02</v>
      </c>
      <c r="GX117" s="119">
        <v>805.53</v>
      </c>
      <c r="GY117" s="119">
        <v>1074.04</v>
      </c>
      <c r="GZ117" s="119">
        <v>1342.55</v>
      </c>
      <c r="HA117" s="119">
        <v>1611.06</v>
      </c>
      <c r="HB117" s="119">
        <v>1879.57</v>
      </c>
      <c r="HC117" s="119">
        <v>2040.68</v>
      </c>
      <c r="HD117" s="119">
        <v>2295.7600000000002</v>
      </c>
      <c r="HE117" s="119">
        <v>2550.85</v>
      </c>
      <c r="HF117" s="119">
        <v>2805.93</v>
      </c>
      <c r="HG117" s="120">
        <v>3061.01</v>
      </c>
      <c r="HH117" s="29">
        <v>100</v>
      </c>
      <c r="HI117" s="120">
        <v>3316.1</v>
      </c>
      <c r="HJ117" s="120">
        <v>3571.18</v>
      </c>
      <c r="HK117" s="120">
        <v>3826.27</v>
      </c>
      <c r="HL117" s="120">
        <v>4081.35</v>
      </c>
      <c r="HM117" s="120">
        <v>4336.4399999999996</v>
      </c>
      <c r="HN117" s="120">
        <v>4591.5200000000004</v>
      </c>
      <c r="HO117" s="120">
        <v>4846.6099999999997</v>
      </c>
      <c r="HP117" s="119">
        <v>5101.6899999999996</v>
      </c>
      <c r="HQ117" s="119">
        <v>5356.77</v>
      </c>
      <c r="HR117" s="119">
        <v>5611.86</v>
      </c>
      <c r="HS117" s="119">
        <v>5866.94</v>
      </c>
      <c r="HT117" s="119">
        <v>6122.03</v>
      </c>
      <c r="HU117" s="49"/>
    </row>
    <row r="118" spans="4:229" ht="14.4">
      <c r="D118" s="22">
        <v>65</v>
      </c>
      <c r="E118" s="23">
        <v>69</v>
      </c>
      <c r="F118" s="24">
        <v>246.84</v>
      </c>
      <c r="G118" s="43">
        <v>14.38</v>
      </c>
      <c r="H118" s="24" t="s">
        <v>97</v>
      </c>
      <c r="I118" s="24" t="str">
        <f t="shared" si="70"/>
        <v>B-24-65-69</v>
      </c>
      <c r="J118" s="25">
        <v>522.44000000000005</v>
      </c>
      <c r="K118" s="25">
        <v>783.66</v>
      </c>
      <c r="L118" s="25">
        <v>1044.8800000000001</v>
      </c>
      <c r="M118" s="25">
        <v>1306.0999999999999</v>
      </c>
      <c r="N118" s="25">
        <v>1567.32</v>
      </c>
      <c r="O118" s="25">
        <v>1828.54</v>
      </c>
      <c r="P118" s="25">
        <v>1991.04</v>
      </c>
      <c r="Q118" s="25">
        <v>2239.92</v>
      </c>
      <c r="R118" s="25">
        <v>2488.8000000000002</v>
      </c>
      <c r="S118" s="25">
        <v>2737.68</v>
      </c>
      <c r="T118" s="28">
        <v>2986.56</v>
      </c>
      <c r="U118" s="29">
        <v>1.25</v>
      </c>
      <c r="W118" s="22">
        <v>65</v>
      </c>
      <c r="X118" s="23">
        <v>69</v>
      </c>
      <c r="Y118" s="24">
        <v>223.25</v>
      </c>
      <c r="Z118" s="43">
        <v>13</v>
      </c>
      <c r="AA118" s="24" t="s">
        <v>97</v>
      </c>
      <c r="AB118" s="24" t="str">
        <f t="shared" si="71"/>
        <v>B-24-65-69</v>
      </c>
      <c r="AC118" s="25">
        <v>472.5</v>
      </c>
      <c r="AD118" s="25">
        <v>708.75</v>
      </c>
      <c r="AE118" s="25">
        <v>945</v>
      </c>
      <c r="AF118" s="25">
        <v>1181.25</v>
      </c>
      <c r="AG118" s="25">
        <v>1417.5</v>
      </c>
      <c r="AH118" s="25">
        <v>1653.75</v>
      </c>
      <c r="AI118" s="25">
        <v>1800.72</v>
      </c>
      <c r="AJ118" s="25">
        <v>2025.81</v>
      </c>
      <c r="AK118" s="25">
        <v>2250.9</v>
      </c>
      <c r="AL118" s="25">
        <v>2475.9899999999998</v>
      </c>
      <c r="AM118" s="28">
        <v>2701.08</v>
      </c>
      <c r="AN118" s="29">
        <v>1.25</v>
      </c>
      <c r="AP118" s="22">
        <v>65</v>
      </c>
      <c r="AQ118" s="23">
        <v>69</v>
      </c>
      <c r="AR118" s="24">
        <v>203.28</v>
      </c>
      <c r="AS118" s="43">
        <v>11.89</v>
      </c>
      <c r="AT118" s="24" t="s">
        <v>97</v>
      </c>
      <c r="AU118" s="24" t="str">
        <f t="shared" si="72"/>
        <v>B-24-65-69</v>
      </c>
      <c r="AV118" s="25">
        <v>430.34</v>
      </c>
      <c r="AW118" s="25">
        <v>645.51</v>
      </c>
      <c r="AX118" s="25">
        <v>860.68</v>
      </c>
      <c r="AY118" s="25">
        <v>1075.8499999999999</v>
      </c>
      <c r="AZ118" s="25">
        <v>1291.02</v>
      </c>
      <c r="BA118" s="25">
        <v>1506.19</v>
      </c>
      <c r="BB118" s="25">
        <v>1640.08</v>
      </c>
      <c r="BC118" s="25">
        <v>1845.09</v>
      </c>
      <c r="BD118" s="25">
        <v>2050.1</v>
      </c>
      <c r="BE118" s="25">
        <v>2255.11</v>
      </c>
      <c r="BF118" s="28">
        <v>2460.12</v>
      </c>
      <c r="BG118" s="29">
        <v>1.25</v>
      </c>
      <c r="BI118" s="22">
        <v>65</v>
      </c>
      <c r="BJ118" s="23">
        <v>69</v>
      </c>
      <c r="BK118" s="24">
        <v>186.95</v>
      </c>
      <c r="BL118" s="43">
        <v>10.95</v>
      </c>
      <c r="BM118" s="24" t="s">
        <v>97</v>
      </c>
      <c r="BN118" s="24" t="str">
        <f t="shared" si="73"/>
        <v>B-24-65-69</v>
      </c>
      <c r="BO118" s="25">
        <v>395.8</v>
      </c>
      <c r="BP118" s="25">
        <v>593.70000000000005</v>
      </c>
      <c r="BQ118" s="25">
        <v>791.6</v>
      </c>
      <c r="BR118" s="25">
        <v>989.5</v>
      </c>
      <c r="BS118" s="25">
        <v>1187.4000000000001</v>
      </c>
      <c r="BT118" s="25">
        <v>1385.3</v>
      </c>
      <c r="BU118" s="25">
        <v>1508.4</v>
      </c>
      <c r="BV118" s="25">
        <v>1696.95</v>
      </c>
      <c r="BW118" s="25">
        <v>1885.5</v>
      </c>
      <c r="BX118" s="25">
        <v>2074.0500000000002</v>
      </c>
      <c r="BY118" s="28">
        <v>2262.6</v>
      </c>
      <c r="BZ118" s="29">
        <v>1.22</v>
      </c>
      <c r="CB118" s="22">
        <v>65</v>
      </c>
      <c r="CC118" s="23">
        <v>69</v>
      </c>
      <c r="CD118" s="24">
        <v>203.28</v>
      </c>
      <c r="CE118" s="43">
        <v>0</v>
      </c>
      <c r="CF118" s="24" t="s">
        <v>97</v>
      </c>
      <c r="CG118" s="24" t="str">
        <f t="shared" si="74"/>
        <v>B-24-65-69</v>
      </c>
      <c r="CH118" s="25">
        <v>406.56</v>
      </c>
      <c r="CI118" s="25">
        <v>609.84</v>
      </c>
      <c r="CJ118" s="25">
        <v>813.12</v>
      </c>
      <c r="CK118" s="25">
        <v>1016.4</v>
      </c>
      <c r="CL118" s="25">
        <v>1219.68</v>
      </c>
      <c r="CM118" s="25">
        <v>1422.96</v>
      </c>
      <c r="CN118" s="25">
        <v>1544.96</v>
      </c>
      <c r="CO118" s="25">
        <v>1738.08</v>
      </c>
      <c r="CP118" s="25">
        <v>1931.2</v>
      </c>
      <c r="CQ118" s="25">
        <v>2124.3200000000002</v>
      </c>
      <c r="CR118" s="28">
        <v>2317.44</v>
      </c>
      <c r="CS118" s="29">
        <v>1.25</v>
      </c>
      <c r="CT118" s="28">
        <v>2510.56</v>
      </c>
      <c r="CU118" s="28">
        <v>2703.68</v>
      </c>
      <c r="CV118" s="28">
        <v>2896.8</v>
      </c>
      <c r="CW118" s="28">
        <v>3089.92</v>
      </c>
      <c r="CX118" s="28">
        <v>3283.04</v>
      </c>
      <c r="CY118" s="28">
        <v>3476.16</v>
      </c>
      <c r="CZ118" s="28">
        <v>3669.28</v>
      </c>
      <c r="DA118" s="25">
        <v>3862.4</v>
      </c>
      <c r="DB118" s="25">
        <v>4055.52</v>
      </c>
      <c r="DC118" s="25">
        <v>4248.6400000000003</v>
      </c>
      <c r="DD118" s="25">
        <v>4441.76</v>
      </c>
      <c r="DE118" s="25">
        <v>4634.88</v>
      </c>
      <c r="DG118" s="22">
        <v>65</v>
      </c>
      <c r="DH118" s="23">
        <v>69</v>
      </c>
      <c r="DI118" s="24">
        <v>226.04</v>
      </c>
      <c r="DJ118" s="43">
        <v>13.16</v>
      </c>
      <c r="DK118" s="24" t="s">
        <v>97</v>
      </c>
      <c r="DL118" s="24" t="str">
        <f t="shared" si="75"/>
        <v>B-24-65-69</v>
      </c>
      <c r="DM118" s="25">
        <v>478.4</v>
      </c>
      <c r="DN118" s="25">
        <v>717.6</v>
      </c>
      <c r="DO118" s="25">
        <v>956.8</v>
      </c>
      <c r="DP118" s="25">
        <v>1196</v>
      </c>
      <c r="DQ118" s="25">
        <v>1435.2</v>
      </c>
      <c r="DR118" s="25">
        <v>1674.4</v>
      </c>
      <c r="DS118" s="25">
        <v>1823.2</v>
      </c>
      <c r="DT118" s="25">
        <v>2051.1</v>
      </c>
      <c r="DU118" s="25">
        <v>2279</v>
      </c>
      <c r="DV118" s="25">
        <v>2506.9</v>
      </c>
      <c r="DW118" s="28">
        <v>2734.8</v>
      </c>
      <c r="DX118" s="29">
        <v>1.25</v>
      </c>
      <c r="DY118" s="49"/>
      <c r="DZ118" s="22">
        <v>65</v>
      </c>
      <c r="EA118" s="23">
        <v>69</v>
      </c>
      <c r="EB118" s="24">
        <v>226.04</v>
      </c>
      <c r="EC118" s="43">
        <v>13.16</v>
      </c>
      <c r="ED118" s="24" t="s">
        <v>97</v>
      </c>
      <c r="EE118" s="24" t="str">
        <f t="shared" si="76"/>
        <v>B-24-65-69</v>
      </c>
      <c r="EF118" s="25">
        <v>401.74</v>
      </c>
      <c r="EG118" s="25">
        <v>602.61</v>
      </c>
      <c r="EH118" s="25">
        <v>803.48</v>
      </c>
      <c r="EI118" s="25">
        <v>1004.35</v>
      </c>
      <c r="EJ118" s="25">
        <v>1205.22</v>
      </c>
      <c r="EK118" s="25">
        <v>1406.09</v>
      </c>
      <c r="EL118" s="25">
        <v>1531.04</v>
      </c>
      <c r="EM118" s="25">
        <v>1722.42</v>
      </c>
      <c r="EN118" s="25">
        <v>1913.8</v>
      </c>
      <c r="EO118" s="25">
        <v>2105.1799999999998</v>
      </c>
      <c r="EP118" s="28">
        <v>2296.56</v>
      </c>
      <c r="EQ118" s="29">
        <v>1.25</v>
      </c>
      <c r="ER118" s="49"/>
      <c r="ES118" s="22">
        <v>65</v>
      </c>
      <c r="ET118" s="23">
        <v>69</v>
      </c>
      <c r="EU118" s="24">
        <v>203.28</v>
      </c>
      <c r="EV118" s="43">
        <v>0</v>
      </c>
      <c r="EW118" s="24" t="s">
        <v>97</v>
      </c>
      <c r="EX118" s="24" t="str">
        <f t="shared" si="77"/>
        <v>B-24-65-69</v>
      </c>
      <c r="EY118" s="25">
        <v>493.68</v>
      </c>
      <c r="EZ118" s="25">
        <v>740.52</v>
      </c>
      <c r="FA118" s="25">
        <v>987.36</v>
      </c>
      <c r="FB118" s="25">
        <v>1234.2</v>
      </c>
      <c r="FC118" s="25">
        <v>1481.04</v>
      </c>
      <c r="FD118" s="25">
        <v>1727.88</v>
      </c>
      <c r="FE118" s="25">
        <v>1876</v>
      </c>
      <c r="FF118" s="25">
        <v>2110.5</v>
      </c>
      <c r="FG118" s="25">
        <v>2345</v>
      </c>
      <c r="FH118" s="25">
        <v>2579.5</v>
      </c>
      <c r="FI118" s="28">
        <v>2814</v>
      </c>
      <c r="FJ118" s="29">
        <v>1.25</v>
      </c>
      <c r="FK118" s="28">
        <v>3048.5</v>
      </c>
      <c r="FL118" s="28">
        <v>3283</v>
      </c>
      <c r="FM118" s="28">
        <v>3517.5</v>
      </c>
      <c r="FN118" s="28">
        <v>3752</v>
      </c>
      <c r="FO118" s="28">
        <v>3986.5</v>
      </c>
      <c r="FP118" s="28">
        <v>4221</v>
      </c>
      <c r="FQ118" s="28">
        <v>4455.5</v>
      </c>
      <c r="FR118" s="25">
        <v>4690</v>
      </c>
      <c r="FS118" s="25">
        <v>4924.5</v>
      </c>
      <c r="FT118" s="25">
        <v>5159</v>
      </c>
      <c r="FU118" s="25">
        <v>5393.5</v>
      </c>
      <c r="FV118" s="25">
        <v>5628</v>
      </c>
      <c r="FW118" s="49"/>
      <c r="FX118" s="22">
        <v>65</v>
      </c>
      <c r="FY118" s="23">
        <v>69</v>
      </c>
      <c r="FZ118" s="24">
        <v>226.04</v>
      </c>
      <c r="GA118" s="43">
        <v>13.16</v>
      </c>
      <c r="GB118" s="24" t="s">
        <v>97</v>
      </c>
      <c r="GC118" s="24" t="str">
        <f t="shared" si="78"/>
        <v>B-24-65-69</v>
      </c>
      <c r="GD118" s="25">
        <v>551.16</v>
      </c>
      <c r="GE118" s="25">
        <v>826.74</v>
      </c>
      <c r="GF118" s="25">
        <v>1102.32</v>
      </c>
      <c r="GG118" s="25">
        <v>1377.9</v>
      </c>
      <c r="GH118" s="25">
        <v>1653.48</v>
      </c>
      <c r="GI118" s="25">
        <v>1929.06</v>
      </c>
      <c r="GJ118" s="25">
        <v>2097.44</v>
      </c>
      <c r="GK118" s="25">
        <v>2359.62</v>
      </c>
      <c r="GL118" s="25">
        <v>2621.8</v>
      </c>
      <c r="GM118" s="25">
        <v>2883.98</v>
      </c>
      <c r="GN118" s="28">
        <v>3146.16</v>
      </c>
      <c r="GO118" s="29">
        <v>1.25</v>
      </c>
      <c r="GP118" s="49"/>
      <c r="GQ118" s="22">
        <v>65</v>
      </c>
      <c r="GR118" s="23">
        <v>69</v>
      </c>
      <c r="GS118" s="24">
        <v>203.28</v>
      </c>
      <c r="GT118" s="43">
        <v>0</v>
      </c>
      <c r="GU118" s="24" t="s">
        <v>97</v>
      </c>
      <c r="GV118" s="24" t="str">
        <f t="shared" si="79"/>
        <v>B-24-65-69</v>
      </c>
      <c r="GW118" s="119">
        <v>620.20000000000005</v>
      </c>
      <c r="GX118" s="119">
        <v>930.3</v>
      </c>
      <c r="GY118" s="119">
        <v>1240.4000000000001</v>
      </c>
      <c r="GZ118" s="119">
        <v>1550.5</v>
      </c>
      <c r="HA118" s="119">
        <v>1860.6</v>
      </c>
      <c r="HB118" s="119">
        <v>2170.6999999999998</v>
      </c>
      <c r="HC118" s="119">
        <v>2356.7600000000002</v>
      </c>
      <c r="HD118" s="119">
        <v>2651.36</v>
      </c>
      <c r="HE118" s="119">
        <v>2945.95</v>
      </c>
      <c r="HF118" s="119">
        <v>3240.55</v>
      </c>
      <c r="HG118" s="120">
        <v>3535.14</v>
      </c>
      <c r="HH118" s="29">
        <v>100</v>
      </c>
      <c r="HI118" s="120">
        <v>3829.74</v>
      </c>
      <c r="HJ118" s="120">
        <v>4124.33</v>
      </c>
      <c r="HK118" s="120">
        <v>4418.93</v>
      </c>
      <c r="HL118" s="120">
        <v>4713.5200000000004</v>
      </c>
      <c r="HM118" s="120">
        <v>5008.12</v>
      </c>
      <c r="HN118" s="120">
        <v>5302.71</v>
      </c>
      <c r="HO118" s="120">
        <v>5597.31</v>
      </c>
      <c r="HP118" s="119">
        <v>5891.9</v>
      </c>
      <c r="HQ118" s="119">
        <v>6186.5</v>
      </c>
      <c r="HR118" s="119">
        <v>6481.09</v>
      </c>
      <c r="HS118" s="119">
        <v>6775.69</v>
      </c>
      <c r="HT118" s="119">
        <v>7070.28</v>
      </c>
      <c r="HU118" s="49"/>
    </row>
    <row r="119" spans="4:229">
      <c r="D119" s="22">
        <v>70</v>
      </c>
      <c r="E119" s="23">
        <v>74</v>
      </c>
      <c r="F119" s="24">
        <v>290.39999999999998</v>
      </c>
      <c r="G119" s="43">
        <v>24.5</v>
      </c>
      <c r="H119" s="24" t="s">
        <v>98</v>
      </c>
      <c r="I119" s="24" t="str">
        <f t="shared" si="70"/>
        <v>B-24-70-74</v>
      </c>
      <c r="J119" s="25">
        <v>629.79999999999995</v>
      </c>
      <c r="K119" s="25">
        <v>944.7</v>
      </c>
      <c r="L119" s="25">
        <v>1259.5999999999999</v>
      </c>
      <c r="M119" s="25">
        <v>1574.5</v>
      </c>
      <c r="N119" s="25">
        <v>1889.4</v>
      </c>
      <c r="O119" s="25">
        <v>2204.3000000000002</v>
      </c>
      <c r="P119" s="25">
        <v>2403.04</v>
      </c>
      <c r="Q119" s="25">
        <v>2703.42</v>
      </c>
      <c r="R119" s="25">
        <v>3003.8</v>
      </c>
      <c r="S119" s="25">
        <v>3304.18</v>
      </c>
      <c r="T119" s="28">
        <v>3604.56</v>
      </c>
      <c r="U119" s="30" t="s">
        <v>76</v>
      </c>
      <c r="W119" s="22">
        <v>70</v>
      </c>
      <c r="X119" s="23">
        <v>74</v>
      </c>
      <c r="Y119" s="24">
        <v>261.36</v>
      </c>
      <c r="Z119" s="43">
        <v>22.15</v>
      </c>
      <c r="AA119" s="24" t="s">
        <v>98</v>
      </c>
      <c r="AB119" s="24" t="str">
        <f t="shared" si="71"/>
        <v>B-24-70-74</v>
      </c>
      <c r="AC119" s="25">
        <v>567.02</v>
      </c>
      <c r="AD119" s="25">
        <v>850.53</v>
      </c>
      <c r="AE119" s="25">
        <v>1134.04</v>
      </c>
      <c r="AF119" s="25">
        <v>1417.55</v>
      </c>
      <c r="AG119" s="25">
        <v>1701.06</v>
      </c>
      <c r="AH119" s="25">
        <v>1984.57</v>
      </c>
      <c r="AI119" s="25">
        <v>2163.52</v>
      </c>
      <c r="AJ119" s="25">
        <v>2433.96</v>
      </c>
      <c r="AK119" s="25">
        <v>2704.4</v>
      </c>
      <c r="AL119" s="25">
        <v>2974.84</v>
      </c>
      <c r="AM119" s="28">
        <v>3245.28</v>
      </c>
      <c r="AN119" s="30" t="s">
        <v>265</v>
      </c>
      <c r="AP119" s="22">
        <v>70</v>
      </c>
      <c r="AQ119" s="23">
        <v>74</v>
      </c>
      <c r="AR119" s="24">
        <v>239.58</v>
      </c>
      <c r="AS119" s="43">
        <v>20.260000000000002</v>
      </c>
      <c r="AT119" s="24" t="s">
        <v>98</v>
      </c>
      <c r="AU119" s="24" t="str">
        <f t="shared" si="72"/>
        <v>B-24-70-74</v>
      </c>
      <c r="AV119" s="25">
        <v>519.67999999999995</v>
      </c>
      <c r="AW119" s="25">
        <v>779.52</v>
      </c>
      <c r="AX119" s="25">
        <v>1039.3599999999999</v>
      </c>
      <c r="AY119" s="25">
        <v>1299.2</v>
      </c>
      <c r="AZ119" s="25">
        <v>1559.04</v>
      </c>
      <c r="BA119" s="25">
        <v>1818.88</v>
      </c>
      <c r="BB119" s="25">
        <v>1982.88</v>
      </c>
      <c r="BC119" s="25">
        <v>2230.7399999999998</v>
      </c>
      <c r="BD119" s="25">
        <v>2478.6</v>
      </c>
      <c r="BE119" s="25">
        <v>2726.46</v>
      </c>
      <c r="BF119" s="28">
        <v>2974.32</v>
      </c>
      <c r="BG119" s="30" t="s">
        <v>76</v>
      </c>
      <c r="BI119" s="22">
        <v>70</v>
      </c>
      <c r="BJ119" s="23">
        <v>74</v>
      </c>
      <c r="BK119" s="24">
        <v>219.62</v>
      </c>
      <c r="BL119" s="43">
        <v>18.649999999999999</v>
      </c>
      <c r="BM119" s="24" t="s">
        <v>98</v>
      </c>
      <c r="BN119" s="24" t="str">
        <f t="shared" si="73"/>
        <v>B-24-70-74</v>
      </c>
      <c r="BO119" s="25">
        <v>476.54</v>
      </c>
      <c r="BP119" s="25">
        <v>714.81</v>
      </c>
      <c r="BQ119" s="25">
        <v>953.08</v>
      </c>
      <c r="BR119" s="25">
        <v>1191.3499999999999</v>
      </c>
      <c r="BS119" s="25">
        <v>1429.62</v>
      </c>
      <c r="BT119" s="25">
        <v>1667.89</v>
      </c>
      <c r="BU119" s="25">
        <v>1818.32</v>
      </c>
      <c r="BV119" s="25">
        <v>2045.61</v>
      </c>
      <c r="BW119" s="25">
        <v>2272.9</v>
      </c>
      <c r="BX119" s="25">
        <v>2500.19</v>
      </c>
      <c r="BY119" s="28">
        <v>2727.48</v>
      </c>
      <c r="BZ119" s="30" t="s">
        <v>265</v>
      </c>
      <c r="CB119" s="22">
        <v>70</v>
      </c>
      <c r="CC119" s="23">
        <v>74</v>
      </c>
      <c r="CD119" s="24">
        <v>239.58</v>
      </c>
      <c r="CE119" s="43">
        <v>0</v>
      </c>
      <c r="CF119" s="24" t="s">
        <v>98</v>
      </c>
      <c r="CG119" s="24" t="str">
        <f t="shared" si="74"/>
        <v>B-24-70-74</v>
      </c>
      <c r="CH119" s="25">
        <v>479.16</v>
      </c>
      <c r="CI119" s="25">
        <v>718.74</v>
      </c>
      <c r="CJ119" s="25">
        <v>958.32</v>
      </c>
      <c r="CK119" s="25">
        <v>1197.9000000000001</v>
      </c>
      <c r="CL119" s="25">
        <v>1437.48</v>
      </c>
      <c r="CM119" s="25">
        <v>1677.06</v>
      </c>
      <c r="CN119" s="25">
        <v>1820.8</v>
      </c>
      <c r="CO119" s="25">
        <v>2048.4</v>
      </c>
      <c r="CP119" s="25">
        <v>2276</v>
      </c>
      <c r="CQ119" s="25">
        <v>2503.6</v>
      </c>
      <c r="CR119" s="28">
        <v>2731.2</v>
      </c>
      <c r="CS119" s="30" t="s">
        <v>265</v>
      </c>
      <c r="CT119" s="28">
        <v>2958.8</v>
      </c>
      <c r="CU119" s="28">
        <v>3186.4</v>
      </c>
      <c r="CV119" s="28">
        <v>3414</v>
      </c>
      <c r="CW119" s="28">
        <v>3641.6</v>
      </c>
      <c r="CX119" s="28">
        <v>3869.2</v>
      </c>
      <c r="CY119" s="28">
        <v>4096.8</v>
      </c>
      <c r="CZ119" s="28">
        <v>4324.3999999999996</v>
      </c>
      <c r="DA119" s="25">
        <v>4552</v>
      </c>
      <c r="DB119" s="25">
        <v>4779.6000000000004</v>
      </c>
      <c r="DC119" s="25">
        <v>5007.2</v>
      </c>
      <c r="DD119" s="25">
        <v>5234.8</v>
      </c>
      <c r="DE119" s="25">
        <v>5462.4</v>
      </c>
      <c r="DG119" s="22">
        <v>70</v>
      </c>
      <c r="DH119" s="23">
        <v>74</v>
      </c>
      <c r="DI119" s="24">
        <v>264.63</v>
      </c>
      <c r="DJ119" s="43">
        <v>22.43</v>
      </c>
      <c r="DK119" s="24" t="s">
        <v>98</v>
      </c>
      <c r="DL119" s="24" t="str">
        <f t="shared" si="75"/>
        <v>B-24-70-74</v>
      </c>
      <c r="DM119" s="25">
        <v>574.12</v>
      </c>
      <c r="DN119" s="25">
        <v>861.18</v>
      </c>
      <c r="DO119" s="25">
        <v>1148.24</v>
      </c>
      <c r="DP119" s="25">
        <v>1435.3</v>
      </c>
      <c r="DQ119" s="25">
        <v>1722.36</v>
      </c>
      <c r="DR119" s="25">
        <v>2009.42</v>
      </c>
      <c r="DS119" s="25">
        <v>2190.64</v>
      </c>
      <c r="DT119" s="25">
        <v>2464.4699999999998</v>
      </c>
      <c r="DU119" s="25">
        <v>2738.3</v>
      </c>
      <c r="DV119" s="25">
        <v>3012.13</v>
      </c>
      <c r="DW119" s="28">
        <v>3285.96</v>
      </c>
      <c r="DX119" s="30" t="s">
        <v>265</v>
      </c>
      <c r="DY119" s="49"/>
      <c r="DZ119" s="22">
        <v>70</v>
      </c>
      <c r="EA119" s="23">
        <v>74</v>
      </c>
      <c r="EB119" s="24">
        <v>264.63</v>
      </c>
      <c r="EC119" s="43">
        <v>22.43</v>
      </c>
      <c r="ED119" s="24" t="s">
        <v>98</v>
      </c>
      <c r="EE119" s="24" t="str">
        <f t="shared" si="76"/>
        <v>B-24-70-74</v>
      </c>
      <c r="EF119" s="25">
        <v>483.7</v>
      </c>
      <c r="EG119" s="25">
        <v>725.55</v>
      </c>
      <c r="EH119" s="25">
        <v>967.4</v>
      </c>
      <c r="EI119" s="25">
        <v>1209.25</v>
      </c>
      <c r="EJ119" s="25">
        <v>1451.1</v>
      </c>
      <c r="EK119" s="25">
        <v>1692.95</v>
      </c>
      <c r="EL119" s="25">
        <v>1845.6</v>
      </c>
      <c r="EM119" s="25">
        <v>2076.3000000000002</v>
      </c>
      <c r="EN119" s="25">
        <v>2307</v>
      </c>
      <c r="EO119" s="25">
        <v>2537.6999999999998</v>
      </c>
      <c r="EP119" s="28">
        <v>2768.4</v>
      </c>
      <c r="EQ119" s="30" t="s">
        <v>265</v>
      </c>
      <c r="ER119" s="49"/>
      <c r="ES119" s="22">
        <v>70</v>
      </c>
      <c r="ET119" s="23">
        <v>74</v>
      </c>
      <c r="EU119" s="24">
        <v>239.58</v>
      </c>
      <c r="EV119" s="43">
        <v>0</v>
      </c>
      <c r="EW119" s="24" t="s">
        <v>98</v>
      </c>
      <c r="EX119" s="24" t="str">
        <f t="shared" si="77"/>
        <v>B-24-70-74</v>
      </c>
      <c r="EY119" s="25">
        <v>580.79999999999995</v>
      </c>
      <c r="EZ119" s="25">
        <v>871.2</v>
      </c>
      <c r="FA119" s="25">
        <v>1161.5999999999999</v>
      </c>
      <c r="FB119" s="25">
        <v>1452</v>
      </c>
      <c r="FC119" s="25">
        <v>1742.4</v>
      </c>
      <c r="FD119" s="25">
        <v>2032.8</v>
      </c>
      <c r="FE119" s="25">
        <v>2207.04</v>
      </c>
      <c r="FF119" s="25">
        <v>2482.92</v>
      </c>
      <c r="FG119" s="25">
        <v>2758.8</v>
      </c>
      <c r="FH119" s="25">
        <v>3034.68</v>
      </c>
      <c r="FI119" s="28">
        <v>3310.56</v>
      </c>
      <c r="FJ119" s="30" t="s">
        <v>265</v>
      </c>
      <c r="FK119" s="28">
        <v>3586.44</v>
      </c>
      <c r="FL119" s="28">
        <v>3862.32</v>
      </c>
      <c r="FM119" s="28">
        <v>4138.2</v>
      </c>
      <c r="FN119" s="28">
        <v>4414.08</v>
      </c>
      <c r="FO119" s="28">
        <v>4689.96</v>
      </c>
      <c r="FP119" s="28">
        <v>4965.84</v>
      </c>
      <c r="FQ119" s="28">
        <v>5241.72</v>
      </c>
      <c r="FR119" s="25">
        <v>5517.6</v>
      </c>
      <c r="FS119" s="25">
        <v>5793.48</v>
      </c>
      <c r="FT119" s="25">
        <v>6069.36</v>
      </c>
      <c r="FU119" s="25">
        <v>6345.24</v>
      </c>
      <c r="FV119" s="25">
        <v>6621.12</v>
      </c>
      <c r="FW119" s="49"/>
      <c r="FX119" s="22">
        <v>70</v>
      </c>
      <c r="FY119" s="23">
        <v>74</v>
      </c>
      <c r="FZ119" s="24">
        <v>264.63</v>
      </c>
      <c r="GA119" s="43">
        <v>22.43</v>
      </c>
      <c r="GB119" s="24" t="s">
        <v>98</v>
      </c>
      <c r="GC119" s="24" t="str">
        <f t="shared" si="78"/>
        <v>B-24-70-74</v>
      </c>
      <c r="GD119" s="25">
        <v>656.9</v>
      </c>
      <c r="GE119" s="25">
        <v>985.35</v>
      </c>
      <c r="GF119" s="25">
        <v>1313.8</v>
      </c>
      <c r="GG119" s="25">
        <v>1642.25</v>
      </c>
      <c r="GH119" s="25">
        <v>1970.7</v>
      </c>
      <c r="GI119" s="25">
        <v>2299.15</v>
      </c>
      <c r="GJ119" s="25">
        <v>2501.44</v>
      </c>
      <c r="GK119" s="25">
        <v>2814.12</v>
      </c>
      <c r="GL119" s="25">
        <v>3126.8</v>
      </c>
      <c r="GM119" s="25">
        <v>3439.48</v>
      </c>
      <c r="GN119" s="28">
        <v>3752.16</v>
      </c>
      <c r="GO119" s="30" t="s">
        <v>265</v>
      </c>
      <c r="GP119" s="49"/>
      <c r="GQ119" s="22">
        <v>70</v>
      </c>
      <c r="GR119" s="23">
        <v>74</v>
      </c>
      <c r="GS119" s="24">
        <v>239.58</v>
      </c>
      <c r="GT119" s="43">
        <v>0</v>
      </c>
      <c r="GU119" s="24" t="s">
        <v>98</v>
      </c>
      <c r="GV119" s="24" t="str">
        <f t="shared" si="79"/>
        <v>B-24-70-74</v>
      </c>
      <c r="GW119" s="119">
        <v>695.92</v>
      </c>
      <c r="GX119" s="119">
        <v>1043.8800000000001</v>
      </c>
      <c r="GY119" s="119">
        <v>1391.84</v>
      </c>
      <c r="GZ119" s="119">
        <v>1739.8</v>
      </c>
      <c r="HA119" s="119">
        <v>2087.7600000000002</v>
      </c>
      <c r="HB119" s="119">
        <v>2435.7199999999998</v>
      </c>
      <c r="HC119" s="119">
        <v>2644.5</v>
      </c>
      <c r="HD119" s="119">
        <v>2975.06</v>
      </c>
      <c r="HE119" s="119">
        <v>3305.62</v>
      </c>
      <c r="HF119" s="119">
        <v>3636.18</v>
      </c>
      <c r="HG119" s="120">
        <v>3966.74</v>
      </c>
      <c r="HH119" s="30" t="s">
        <v>265</v>
      </c>
      <c r="HI119" s="120">
        <v>4297.3100000000004</v>
      </c>
      <c r="HJ119" s="120">
        <v>4627.87</v>
      </c>
      <c r="HK119" s="120">
        <v>4958.43</v>
      </c>
      <c r="HL119" s="120">
        <v>5288.99</v>
      </c>
      <c r="HM119" s="120">
        <v>5619.55</v>
      </c>
      <c r="HN119" s="120">
        <v>5950.12</v>
      </c>
      <c r="HO119" s="120">
        <v>6280.68</v>
      </c>
      <c r="HP119" s="119">
        <v>6611.24</v>
      </c>
      <c r="HQ119" s="119">
        <v>6941.8</v>
      </c>
      <c r="HR119" s="119">
        <v>7272.36</v>
      </c>
      <c r="HS119" s="119">
        <v>7602.93</v>
      </c>
      <c r="HT119" s="119">
        <v>7933.49</v>
      </c>
      <c r="HU119" s="49"/>
    </row>
    <row r="120" spans="4:229">
      <c r="D120" s="22">
        <v>75</v>
      </c>
      <c r="E120" s="23">
        <v>79</v>
      </c>
      <c r="F120" s="24">
        <v>335.78</v>
      </c>
      <c r="G120" s="43">
        <v>39.11</v>
      </c>
      <c r="H120" s="24" t="s">
        <v>99</v>
      </c>
      <c r="I120" s="24" t="str">
        <f t="shared" si="70"/>
        <v>B-24-75-79</v>
      </c>
      <c r="J120" s="25">
        <v>749.78</v>
      </c>
      <c r="K120" s="25">
        <v>1124.67</v>
      </c>
      <c r="L120" s="25">
        <v>1499.56</v>
      </c>
      <c r="M120" s="25">
        <v>1874.45</v>
      </c>
      <c r="N120" s="25">
        <v>2249.34</v>
      </c>
      <c r="O120" s="25">
        <v>2624.23</v>
      </c>
      <c r="P120" s="25">
        <v>2864.8</v>
      </c>
      <c r="Q120" s="25">
        <v>3222.9</v>
      </c>
      <c r="R120" s="25">
        <v>3581</v>
      </c>
      <c r="S120" s="25">
        <v>3939.1</v>
      </c>
      <c r="T120" s="28">
        <v>4297.2</v>
      </c>
      <c r="U120" s="30" t="s">
        <v>76</v>
      </c>
      <c r="W120" s="22">
        <v>75</v>
      </c>
      <c r="X120" s="23">
        <v>79</v>
      </c>
      <c r="Y120" s="24">
        <v>303.11</v>
      </c>
      <c r="Z120" s="43">
        <v>35.36</v>
      </c>
      <c r="AA120" s="24" t="s">
        <v>99</v>
      </c>
      <c r="AB120" s="24" t="str">
        <f t="shared" si="71"/>
        <v>B-24-75-79</v>
      </c>
      <c r="AC120" s="25">
        <v>676.94</v>
      </c>
      <c r="AD120" s="25">
        <v>1015.41</v>
      </c>
      <c r="AE120" s="25">
        <v>1353.88</v>
      </c>
      <c r="AF120" s="25">
        <v>1692.35</v>
      </c>
      <c r="AG120" s="25">
        <v>2030.82</v>
      </c>
      <c r="AH120" s="25">
        <v>2369.29</v>
      </c>
      <c r="AI120" s="25">
        <v>2586.48</v>
      </c>
      <c r="AJ120" s="25">
        <v>2909.79</v>
      </c>
      <c r="AK120" s="25">
        <v>3233.1</v>
      </c>
      <c r="AL120" s="25">
        <v>3556.41</v>
      </c>
      <c r="AM120" s="28">
        <v>3879.72</v>
      </c>
      <c r="AN120" s="30" t="s">
        <v>265</v>
      </c>
      <c r="AP120" s="22">
        <v>75</v>
      </c>
      <c r="AQ120" s="23">
        <v>79</v>
      </c>
      <c r="AR120" s="24">
        <v>277.7</v>
      </c>
      <c r="AS120" s="43">
        <v>32.340000000000003</v>
      </c>
      <c r="AT120" s="24" t="s">
        <v>99</v>
      </c>
      <c r="AU120" s="24" t="str">
        <f t="shared" si="72"/>
        <v>B-24-75-79</v>
      </c>
      <c r="AV120" s="25">
        <v>620.08000000000004</v>
      </c>
      <c r="AW120" s="25">
        <v>930.12</v>
      </c>
      <c r="AX120" s="25">
        <v>1240.1600000000001</v>
      </c>
      <c r="AY120" s="25">
        <v>1550.2</v>
      </c>
      <c r="AZ120" s="25">
        <v>1860.24</v>
      </c>
      <c r="BA120" s="25">
        <v>2170.2800000000002</v>
      </c>
      <c r="BB120" s="25">
        <v>2369.2800000000002</v>
      </c>
      <c r="BC120" s="25">
        <v>2665.44</v>
      </c>
      <c r="BD120" s="25">
        <v>2961.6</v>
      </c>
      <c r="BE120" s="25">
        <v>3257.76</v>
      </c>
      <c r="BF120" s="28">
        <v>3553.92</v>
      </c>
      <c r="BG120" s="30" t="s">
        <v>76</v>
      </c>
      <c r="BI120" s="22">
        <v>75</v>
      </c>
      <c r="BJ120" s="23">
        <v>79</v>
      </c>
      <c r="BK120" s="24">
        <v>254.1</v>
      </c>
      <c r="BL120" s="43">
        <v>29.77</v>
      </c>
      <c r="BM120" s="24" t="s">
        <v>99</v>
      </c>
      <c r="BN120" s="24" t="str">
        <f t="shared" si="73"/>
        <v>B-24-75-79</v>
      </c>
      <c r="BO120" s="25">
        <v>567.74</v>
      </c>
      <c r="BP120" s="25">
        <v>851.61</v>
      </c>
      <c r="BQ120" s="25">
        <v>1135.48</v>
      </c>
      <c r="BR120" s="25">
        <v>1419.35</v>
      </c>
      <c r="BS120" s="25">
        <v>1703.22</v>
      </c>
      <c r="BT120" s="25">
        <v>1987.09</v>
      </c>
      <c r="BU120" s="25">
        <v>2169.36</v>
      </c>
      <c r="BV120" s="25">
        <v>2440.5300000000002</v>
      </c>
      <c r="BW120" s="25">
        <v>2711.7</v>
      </c>
      <c r="BX120" s="25">
        <v>2982.87</v>
      </c>
      <c r="BY120" s="28">
        <v>3254.04</v>
      </c>
      <c r="BZ120" s="30" t="s">
        <v>265</v>
      </c>
      <c r="CB120" s="22">
        <v>75</v>
      </c>
      <c r="CC120" s="23">
        <v>79</v>
      </c>
      <c r="CD120" s="24">
        <v>277.7</v>
      </c>
      <c r="CE120" s="43">
        <v>0</v>
      </c>
      <c r="CF120" s="24" t="s">
        <v>99</v>
      </c>
      <c r="CG120" s="24" t="str">
        <f t="shared" si="74"/>
        <v>B-24-75-79</v>
      </c>
      <c r="CH120" s="25">
        <v>555.4</v>
      </c>
      <c r="CI120" s="25">
        <v>833.1</v>
      </c>
      <c r="CJ120" s="25">
        <v>1110.8</v>
      </c>
      <c r="CK120" s="25">
        <v>1388.5</v>
      </c>
      <c r="CL120" s="25">
        <v>1666.2</v>
      </c>
      <c r="CM120" s="25">
        <v>1943.9</v>
      </c>
      <c r="CN120" s="25">
        <v>2110.56</v>
      </c>
      <c r="CO120" s="25">
        <v>2374.38</v>
      </c>
      <c r="CP120" s="25">
        <v>2638.2</v>
      </c>
      <c r="CQ120" s="25">
        <v>2902.02</v>
      </c>
      <c r="CR120" s="28">
        <v>3165.84</v>
      </c>
      <c r="CS120" s="30" t="s">
        <v>265</v>
      </c>
      <c r="CT120" s="28">
        <v>3429.66</v>
      </c>
      <c r="CU120" s="28">
        <v>3693.48</v>
      </c>
      <c r="CV120" s="28">
        <v>3957.3</v>
      </c>
      <c r="CW120" s="28">
        <v>4221.12</v>
      </c>
      <c r="CX120" s="28">
        <v>4484.9399999999996</v>
      </c>
      <c r="CY120" s="28">
        <v>4748.76</v>
      </c>
      <c r="CZ120" s="28">
        <v>5012.58</v>
      </c>
      <c r="DA120" s="25">
        <v>5276.4</v>
      </c>
      <c r="DB120" s="25">
        <v>5540.22</v>
      </c>
      <c r="DC120" s="25">
        <v>5804.04</v>
      </c>
      <c r="DD120" s="25">
        <v>6067.86</v>
      </c>
      <c r="DE120" s="25">
        <v>6331.68</v>
      </c>
      <c r="DG120" s="22">
        <v>75</v>
      </c>
      <c r="DH120" s="23">
        <v>79</v>
      </c>
      <c r="DI120" s="24">
        <v>306.89999999999998</v>
      </c>
      <c r="DJ120" s="43">
        <v>35.799999999999997</v>
      </c>
      <c r="DK120" s="24" t="s">
        <v>99</v>
      </c>
      <c r="DL120" s="24" t="str">
        <f t="shared" si="75"/>
        <v>B-24-75-79</v>
      </c>
      <c r="DM120" s="25">
        <v>685.4</v>
      </c>
      <c r="DN120" s="25">
        <v>1028.0999999999999</v>
      </c>
      <c r="DO120" s="25">
        <v>1370.8</v>
      </c>
      <c r="DP120" s="25">
        <v>1713.5</v>
      </c>
      <c r="DQ120" s="25">
        <v>2056.1999999999998</v>
      </c>
      <c r="DR120" s="25">
        <v>2398.9</v>
      </c>
      <c r="DS120" s="25">
        <v>2618.88</v>
      </c>
      <c r="DT120" s="25">
        <v>2946.24</v>
      </c>
      <c r="DU120" s="25">
        <v>3273.6</v>
      </c>
      <c r="DV120" s="25">
        <v>3600.96</v>
      </c>
      <c r="DW120" s="28">
        <v>3928.32</v>
      </c>
      <c r="DX120" s="30" t="s">
        <v>265</v>
      </c>
      <c r="DY120" s="49"/>
      <c r="DZ120" s="22">
        <v>75</v>
      </c>
      <c r="EA120" s="23">
        <v>79</v>
      </c>
      <c r="EB120" s="24">
        <v>306.89999999999998</v>
      </c>
      <c r="EC120" s="43">
        <v>35.799999999999997</v>
      </c>
      <c r="ED120" s="24" t="s">
        <v>99</v>
      </c>
      <c r="EE120" s="24" t="str">
        <f t="shared" si="76"/>
        <v>B-24-75-79</v>
      </c>
      <c r="EF120" s="25">
        <v>576.26</v>
      </c>
      <c r="EG120" s="25">
        <v>864.39</v>
      </c>
      <c r="EH120" s="25">
        <v>1152.52</v>
      </c>
      <c r="EI120" s="25">
        <v>1440.65</v>
      </c>
      <c r="EJ120" s="25">
        <v>1728.78</v>
      </c>
      <c r="EK120" s="25">
        <v>2016.91</v>
      </c>
      <c r="EL120" s="25">
        <v>2201.84</v>
      </c>
      <c r="EM120" s="25">
        <v>2477.0700000000002</v>
      </c>
      <c r="EN120" s="25">
        <v>2752.3</v>
      </c>
      <c r="EO120" s="25">
        <v>3027.53</v>
      </c>
      <c r="EP120" s="28">
        <v>3302.76</v>
      </c>
      <c r="EQ120" s="30" t="s">
        <v>265</v>
      </c>
      <c r="ER120" s="49"/>
      <c r="ES120" s="22">
        <v>75</v>
      </c>
      <c r="ET120" s="23">
        <v>79</v>
      </c>
      <c r="EU120" s="24">
        <v>277.7</v>
      </c>
      <c r="EV120" s="43">
        <v>0</v>
      </c>
      <c r="EW120" s="24" t="s">
        <v>99</v>
      </c>
      <c r="EX120" s="24" t="str">
        <f t="shared" si="77"/>
        <v>B-24-75-79</v>
      </c>
      <c r="EY120" s="25">
        <v>671.56</v>
      </c>
      <c r="EZ120" s="25">
        <v>1007.34</v>
      </c>
      <c r="FA120" s="25">
        <v>1343.12</v>
      </c>
      <c r="FB120" s="25">
        <v>1678.9</v>
      </c>
      <c r="FC120" s="25">
        <v>2014.68</v>
      </c>
      <c r="FD120" s="25">
        <v>2350.46</v>
      </c>
      <c r="FE120" s="25">
        <v>2551.92</v>
      </c>
      <c r="FF120" s="25">
        <v>2870.91</v>
      </c>
      <c r="FG120" s="25">
        <v>3189.9</v>
      </c>
      <c r="FH120" s="25">
        <v>3508.89</v>
      </c>
      <c r="FI120" s="28">
        <v>3827.88</v>
      </c>
      <c r="FJ120" s="30" t="s">
        <v>265</v>
      </c>
      <c r="FK120" s="28">
        <v>4146.87</v>
      </c>
      <c r="FL120" s="28">
        <v>4465.8599999999997</v>
      </c>
      <c r="FM120" s="28">
        <v>4784.8500000000004</v>
      </c>
      <c r="FN120" s="28">
        <v>5103.84</v>
      </c>
      <c r="FO120" s="28">
        <v>5422.83</v>
      </c>
      <c r="FP120" s="28">
        <v>5741.82</v>
      </c>
      <c r="FQ120" s="28">
        <v>6060.81</v>
      </c>
      <c r="FR120" s="25">
        <v>6379.8</v>
      </c>
      <c r="FS120" s="25">
        <v>6698.79</v>
      </c>
      <c r="FT120" s="25">
        <v>7017.78</v>
      </c>
      <c r="FU120" s="25">
        <v>7336.77</v>
      </c>
      <c r="FV120" s="25">
        <v>7655.76</v>
      </c>
      <c r="FW120" s="49"/>
      <c r="FX120" s="22">
        <v>75</v>
      </c>
      <c r="FY120" s="23">
        <v>79</v>
      </c>
      <c r="FZ120" s="24">
        <v>306.89999999999998</v>
      </c>
      <c r="GA120" s="43">
        <v>35.799999999999997</v>
      </c>
      <c r="GB120" s="24" t="s">
        <v>99</v>
      </c>
      <c r="GC120" s="24" t="str">
        <f t="shared" si="78"/>
        <v>B-24-75-79</v>
      </c>
      <c r="GD120" s="25">
        <v>771</v>
      </c>
      <c r="GE120" s="25">
        <v>1156.5</v>
      </c>
      <c r="GF120" s="25">
        <v>1542</v>
      </c>
      <c r="GG120" s="25">
        <v>1927.5</v>
      </c>
      <c r="GH120" s="25">
        <v>2313</v>
      </c>
      <c r="GI120" s="25">
        <v>2698.5</v>
      </c>
      <c r="GJ120" s="25">
        <v>2938.16</v>
      </c>
      <c r="GK120" s="25">
        <v>3305.43</v>
      </c>
      <c r="GL120" s="25">
        <v>3672.7</v>
      </c>
      <c r="GM120" s="25">
        <v>4039.97</v>
      </c>
      <c r="GN120" s="28">
        <v>4407.24</v>
      </c>
      <c r="GO120" s="30" t="s">
        <v>265</v>
      </c>
      <c r="GP120" s="49"/>
      <c r="GQ120" s="22">
        <v>75</v>
      </c>
      <c r="GR120" s="23">
        <v>79</v>
      </c>
      <c r="GS120" s="24">
        <v>277.7</v>
      </c>
      <c r="GT120" s="43">
        <v>0</v>
      </c>
      <c r="GU120" s="24" t="s">
        <v>99</v>
      </c>
      <c r="GV120" s="24" t="str">
        <f t="shared" si="79"/>
        <v>B-24-75-79</v>
      </c>
      <c r="GW120" s="119">
        <v>748.98</v>
      </c>
      <c r="GX120" s="119">
        <v>1123.47</v>
      </c>
      <c r="GY120" s="119">
        <v>1497.96</v>
      </c>
      <c r="GZ120" s="119">
        <v>1872.45</v>
      </c>
      <c r="HA120" s="119">
        <v>2246.94</v>
      </c>
      <c r="HB120" s="119">
        <v>2621.4299999999998</v>
      </c>
      <c r="HC120" s="119">
        <v>2846.12</v>
      </c>
      <c r="HD120" s="119">
        <v>3201.89</v>
      </c>
      <c r="HE120" s="119">
        <v>3557.66</v>
      </c>
      <c r="HF120" s="119">
        <v>3913.42</v>
      </c>
      <c r="HG120" s="120">
        <v>4269.1899999999996</v>
      </c>
      <c r="HH120" s="30" t="s">
        <v>265</v>
      </c>
      <c r="HI120" s="120">
        <v>4624.95</v>
      </c>
      <c r="HJ120" s="120">
        <v>4980.72</v>
      </c>
      <c r="HK120" s="120">
        <v>5336.48</v>
      </c>
      <c r="HL120" s="120">
        <v>5692.25</v>
      </c>
      <c r="HM120" s="120">
        <v>6048.01</v>
      </c>
      <c r="HN120" s="120">
        <v>6403.78</v>
      </c>
      <c r="HO120" s="120">
        <v>6759.54</v>
      </c>
      <c r="HP120" s="119">
        <v>7115.31</v>
      </c>
      <c r="HQ120" s="119">
        <v>7471.08</v>
      </c>
      <c r="HR120" s="119">
        <v>7826.84</v>
      </c>
      <c r="HS120" s="119">
        <v>8182.61</v>
      </c>
      <c r="HT120" s="119">
        <v>8538.3700000000008</v>
      </c>
      <c r="HU120" s="49"/>
    </row>
    <row r="121" spans="4:229" ht="13.8" thickBot="1">
      <c r="D121" s="31">
        <v>80</v>
      </c>
      <c r="E121" s="32">
        <v>84</v>
      </c>
      <c r="F121" s="33">
        <v>361.19</v>
      </c>
      <c r="G121" s="45">
        <v>57.6</v>
      </c>
      <c r="H121" s="33" t="s">
        <v>100</v>
      </c>
      <c r="I121" s="24" t="str">
        <f t="shared" si="70"/>
        <v>B-24-80-84</v>
      </c>
      <c r="J121" s="34">
        <v>837.58</v>
      </c>
      <c r="K121" s="34">
        <v>1256.3699999999999</v>
      </c>
      <c r="L121" s="34">
        <v>1675.16</v>
      </c>
      <c r="M121" s="34">
        <v>2093.9499999999998</v>
      </c>
      <c r="N121" s="34">
        <v>2512.7399999999998</v>
      </c>
      <c r="O121" s="34">
        <v>2931.53</v>
      </c>
      <c r="P121" s="34">
        <v>3205.84</v>
      </c>
      <c r="Q121" s="34">
        <v>3606.57</v>
      </c>
      <c r="R121" s="34">
        <v>4007.3</v>
      </c>
      <c r="S121" s="34">
        <v>4408.03</v>
      </c>
      <c r="T121" s="35">
        <v>4808.76</v>
      </c>
      <c r="U121" s="36" t="s">
        <v>76</v>
      </c>
      <c r="W121" s="31">
        <v>80</v>
      </c>
      <c r="X121" s="32">
        <v>84</v>
      </c>
      <c r="Y121" s="24">
        <v>326.7</v>
      </c>
      <c r="Z121" s="43">
        <v>52.07</v>
      </c>
      <c r="AA121" s="33" t="s">
        <v>100</v>
      </c>
      <c r="AB121" s="24" t="str">
        <f t="shared" si="71"/>
        <v>B-24-80-84</v>
      </c>
      <c r="AC121" s="34">
        <v>757.54</v>
      </c>
      <c r="AD121" s="34">
        <v>1136.31</v>
      </c>
      <c r="AE121" s="34">
        <v>1515.08</v>
      </c>
      <c r="AF121" s="34">
        <v>1893.85</v>
      </c>
      <c r="AG121" s="34">
        <v>2272.62</v>
      </c>
      <c r="AH121" s="34">
        <v>2651.39</v>
      </c>
      <c r="AI121" s="34">
        <v>2899.52</v>
      </c>
      <c r="AJ121" s="34">
        <v>3261.96</v>
      </c>
      <c r="AK121" s="34">
        <v>3624.4</v>
      </c>
      <c r="AL121" s="34">
        <v>3986.84</v>
      </c>
      <c r="AM121" s="35">
        <v>4349.28</v>
      </c>
      <c r="AN121" s="36" t="s">
        <v>265</v>
      </c>
      <c r="AP121" s="31">
        <v>80</v>
      </c>
      <c r="AQ121" s="32">
        <v>84</v>
      </c>
      <c r="AR121" s="33">
        <v>299.48</v>
      </c>
      <c r="AS121" s="45">
        <v>47.63</v>
      </c>
      <c r="AT121" s="33" t="s">
        <v>100</v>
      </c>
      <c r="AU121" s="24" t="str">
        <f t="shared" si="72"/>
        <v>B-24-80-84</v>
      </c>
      <c r="AV121" s="34">
        <v>694.22</v>
      </c>
      <c r="AW121" s="34">
        <v>1041.33</v>
      </c>
      <c r="AX121" s="34">
        <v>1388.44</v>
      </c>
      <c r="AY121" s="34">
        <v>1735.55</v>
      </c>
      <c r="AZ121" s="34">
        <v>2082.66</v>
      </c>
      <c r="BA121" s="34">
        <v>2429.77</v>
      </c>
      <c r="BB121" s="34">
        <v>2657.12</v>
      </c>
      <c r="BC121" s="34">
        <v>2989.26</v>
      </c>
      <c r="BD121" s="34">
        <v>3321.4</v>
      </c>
      <c r="BE121" s="34">
        <v>3653.54</v>
      </c>
      <c r="BF121" s="35">
        <v>3985.68</v>
      </c>
      <c r="BG121" s="36" t="s">
        <v>76</v>
      </c>
      <c r="BI121" s="31">
        <v>80</v>
      </c>
      <c r="BJ121" s="32">
        <v>84</v>
      </c>
      <c r="BK121" s="33">
        <v>275.88</v>
      </c>
      <c r="BL121" s="45">
        <v>43.83</v>
      </c>
      <c r="BM121" s="33" t="s">
        <v>100</v>
      </c>
      <c r="BN121" s="24" t="str">
        <f t="shared" si="73"/>
        <v>B-24-80-84</v>
      </c>
      <c r="BO121" s="34">
        <v>639.41999999999996</v>
      </c>
      <c r="BP121" s="34">
        <v>959.13</v>
      </c>
      <c r="BQ121" s="34">
        <v>1278.8399999999999</v>
      </c>
      <c r="BR121" s="34">
        <v>1598.55</v>
      </c>
      <c r="BS121" s="34">
        <v>1918.26</v>
      </c>
      <c r="BT121" s="34">
        <v>2237.9699999999998</v>
      </c>
      <c r="BU121" s="34">
        <v>2447.36</v>
      </c>
      <c r="BV121" s="34">
        <v>2753.28</v>
      </c>
      <c r="BW121" s="34">
        <v>3059.2</v>
      </c>
      <c r="BX121" s="34">
        <v>3365.12</v>
      </c>
      <c r="BY121" s="35">
        <v>3671.04</v>
      </c>
      <c r="BZ121" s="36" t="s">
        <v>265</v>
      </c>
      <c r="CB121" s="31">
        <v>80</v>
      </c>
      <c r="CC121" s="32">
        <v>84</v>
      </c>
      <c r="CD121" s="33">
        <v>299.48</v>
      </c>
      <c r="CE121" s="43">
        <v>0</v>
      </c>
      <c r="CF121" s="33" t="s">
        <v>100</v>
      </c>
      <c r="CG121" s="24" t="str">
        <f t="shared" si="74"/>
        <v>B-24-80-84</v>
      </c>
      <c r="CH121" s="34">
        <v>598.96</v>
      </c>
      <c r="CI121" s="34">
        <v>898.44</v>
      </c>
      <c r="CJ121" s="34">
        <v>1197.92</v>
      </c>
      <c r="CK121" s="34">
        <v>1497.4</v>
      </c>
      <c r="CL121" s="34">
        <v>1796.88</v>
      </c>
      <c r="CM121" s="34">
        <v>2096.36</v>
      </c>
      <c r="CN121" s="34">
        <v>2276.08</v>
      </c>
      <c r="CO121" s="34">
        <v>2560.59</v>
      </c>
      <c r="CP121" s="34">
        <v>2845.1</v>
      </c>
      <c r="CQ121" s="34">
        <v>3129.61</v>
      </c>
      <c r="CR121" s="35">
        <v>3414.12</v>
      </c>
      <c r="CS121" s="36" t="s">
        <v>265</v>
      </c>
      <c r="CT121" s="35">
        <v>3698.63</v>
      </c>
      <c r="CU121" s="35">
        <v>3983.14</v>
      </c>
      <c r="CV121" s="35">
        <v>4267.6499999999996</v>
      </c>
      <c r="CW121" s="35">
        <v>4552.16</v>
      </c>
      <c r="CX121" s="35">
        <v>4836.67</v>
      </c>
      <c r="CY121" s="35">
        <v>5121.18</v>
      </c>
      <c r="CZ121" s="35">
        <v>5405.69</v>
      </c>
      <c r="DA121" s="34">
        <v>5690.2</v>
      </c>
      <c r="DB121" s="34">
        <v>5974.71</v>
      </c>
      <c r="DC121" s="34">
        <v>6259.22</v>
      </c>
      <c r="DD121" s="34">
        <v>6543.73</v>
      </c>
      <c r="DE121" s="34">
        <v>6828.24</v>
      </c>
      <c r="DG121" s="31">
        <v>80</v>
      </c>
      <c r="DH121" s="32">
        <v>84</v>
      </c>
      <c r="DI121" s="24">
        <v>330.78</v>
      </c>
      <c r="DJ121" s="43">
        <v>52.72</v>
      </c>
      <c r="DK121" s="33" t="s">
        <v>100</v>
      </c>
      <c r="DL121" s="24" t="str">
        <f t="shared" si="75"/>
        <v>B-24-80-84</v>
      </c>
      <c r="DM121" s="34">
        <v>767</v>
      </c>
      <c r="DN121" s="34">
        <v>1150.5</v>
      </c>
      <c r="DO121" s="34">
        <v>1534</v>
      </c>
      <c r="DP121" s="34">
        <v>1917.5</v>
      </c>
      <c r="DQ121" s="34">
        <v>2301</v>
      </c>
      <c r="DR121" s="34">
        <v>2684.5</v>
      </c>
      <c r="DS121" s="34">
        <v>2935.68</v>
      </c>
      <c r="DT121" s="34">
        <v>3302.64</v>
      </c>
      <c r="DU121" s="34">
        <v>3669.6</v>
      </c>
      <c r="DV121" s="34">
        <v>4036.56</v>
      </c>
      <c r="DW121" s="35">
        <v>4403.5200000000004</v>
      </c>
      <c r="DX121" s="36" t="s">
        <v>265</v>
      </c>
      <c r="DY121" s="49"/>
      <c r="DZ121" s="31">
        <v>80</v>
      </c>
      <c r="EA121" s="32">
        <v>84</v>
      </c>
      <c r="EB121" s="24">
        <v>330.78</v>
      </c>
      <c r="EC121" s="43">
        <v>52.72</v>
      </c>
      <c r="ED121" s="33" t="s">
        <v>100</v>
      </c>
      <c r="EE121" s="24" t="str">
        <f t="shared" si="76"/>
        <v>B-24-80-84</v>
      </c>
      <c r="EF121" s="34">
        <v>649.02</v>
      </c>
      <c r="EG121" s="34">
        <v>973.53</v>
      </c>
      <c r="EH121" s="34">
        <v>1298.04</v>
      </c>
      <c r="EI121" s="34">
        <v>1622.55</v>
      </c>
      <c r="EJ121" s="34">
        <v>1947.06</v>
      </c>
      <c r="EK121" s="34">
        <v>2271.5700000000002</v>
      </c>
      <c r="EL121" s="34">
        <v>2484.08</v>
      </c>
      <c r="EM121" s="34">
        <v>2794.59</v>
      </c>
      <c r="EN121" s="34">
        <v>3105.1</v>
      </c>
      <c r="EO121" s="34">
        <v>3415.61</v>
      </c>
      <c r="EP121" s="35">
        <v>3726.12</v>
      </c>
      <c r="EQ121" s="36" t="s">
        <v>265</v>
      </c>
      <c r="ER121" s="49"/>
      <c r="ES121" s="31">
        <v>80</v>
      </c>
      <c r="ET121" s="32">
        <v>84</v>
      </c>
      <c r="EU121" s="33">
        <v>299.48</v>
      </c>
      <c r="EV121" s="43">
        <v>0</v>
      </c>
      <c r="EW121" s="33" t="s">
        <v>100</v>
      </c>
      <c r="EX121" s="24" t="str">
        <f t="shared" si="77"/>
        <v>B-24-80-84</v>
      </c>
      <c r="EY121" s="34">
        <v>722.38</v>
      </c>
      <c r="EZ121" s="34">
        <v>1083.57</v>
      </c>
      <c r="FA121" s="34">
        <v>1444.76</v>
      </c>
      <c r="FB121" s="34">
        <v>1805.95</v>
      </c>
      <c r="FC121" s="34">
        <v>2167.14</v>
      </c>
      <c r="FD121" s="34">
        <v>2528.33</v>
      </c>
      <c r="FE121" s="34">
        <v>2745.04</v>
      </c>
      <c r="FF121" s="34">
        <v>3088.17</v>
      </c>
      <c r="FG121" s="34">
        <v>3431.3</v>
      </c>
      <c r="FH121" s="34">
        <v>3774.43</v>
      </c>
      <c r="FI121" s="35">
        <v>4117.5600000000004</v>
      </c>
      <c r="FJ121" s="36" t="s">
        <v>265</v>
      </c>
      <c r="FK121" s="35">
        <v>4460.6899999999996</v>
      </c>
      <c r="FL121" s="35">
        <v>4803.82</v>
      </c>
      <c r="FM121" s="35">
        <v>5146.95</v>
      </c>
      <c r="FN121" s="35">
        <v>5490.08</v>
      </c>
      <c r="FO121" s="35">
        <v>5833.21</v>
      </c>
      <c r="FP121" s="35">
        <v>6176.34</v>
      </c>
      <c r="FQ121" s="35">
        <v>6519.47</v>
      </c>
      <c r="FR121" s="34">
        <v>6862.6</v>
      </c>
      <c r="FS121" s="34">
        <v>7205.73</v>
      </c>
      <c r="FT121" s="34">
        <v>7548.86</v>
      </c>
      <c r="FU121" s="34">
        <v>7891.99</v>
      </c>
      <c r="FV121" s="34">
        <v>8235.1200000000008</v>
      </c>
      <c r="FW121" s="49"/>
      <c r="FX121" s="31">
        <v>80</v>
      </c>
      <c r="FY121" s="32">
        <v>84</v>
      </c>
      <c r="FZ121" s="24">
        <v>330.78</v>
      </c>
      <c r="GA121" s="43">
        <v>52.72</v>
      </c>
      <c r="GB121" s="33" t="s">
        <v>100</v>
      </c>
      <c r="GC121" s="24" t="str">
        <f t="shared" si="78"/>
        <v>B-24-80-84</v>
      </c>
      <c r="GD121" s="34">
        <v>848.04</v>
      </c>
      <c r="GE121" s="34">
        <v>1272.06</v>
      </c>
      <c r="GF121" s="34">
        <v>1696.08</v>
      </c>
      <c r="GG121" s="34">
        <v>2120.1</v>
      </c>
      <c r="GH121" s="34">
        <v>2544.12</v>
      </c>
      <c r="GI121" s="34">
        <v>2968.14</v>
      </c>
      <c r="GJ121" s="34">
        <v>3234.8</v>
      </c>
      <c r="GK121" s="34">
        <v>3639.15</v>
      </c>
      <c r="GL121" s="34">
        <v>4043.5</v>
      </c>
      <c r="GM121" s="34">
        <v>4447.8500000000004</v>
      </c>
      <c r="GN121" s="35">
        <v>4852.2</v>
      </c>
      <c r="GO121" s="36" t="s">
        <v>265</v>
      </c>
      <c r="GP121" s="49"/>
      <c r="GQ121" s="31">
        <v>80</v>
      </c>
      <c r="GR121" s="32">
        <v>84</v>
      </c>
      <c r="GS121" s="33">
        <v>299.48</v>
      </c>
      <c r="GT121" s="43">
        <v>0</v>
      </c>
      <c r="GU121" s="33" t="s">
        <v>100</v>
      </c>
      <c r="GV121" s="24" t="str">
        <f t="shared" si="79"/>
        <v>B-24-80-84</v>
      </c>
      <c r="GW121" s="121">
        <v>770.4</v>
      </c>
      <c r="GX121" s="121">
        <v>1155.5999999999999</v>
      </c>
      <c r="GY121" s="121">
        <v>1540.8</v>
      </c>
      <c r="GZ121" s="121">
        <v>1926</v>
      </c>
      <c r="HA121" s="121">
        <v>2311.1999999999998</v>
      </c>
      <c r="HB121" s="121">
        <v>2696.4</v>
      </c>
      <c r="HC121" s="121">
        <v>2927.52</v>
      </c>
      <c r="HD121" s="121">
        <v>3293.46</v>
      </c>
      <c r="HE121" s="121">
        <v>3659.4</v>
      </c>
      <c r="HF121" s="121">
        <v>4025.34</v>
      </c>
      <c r="HG121" s="122">
        <v>4391.28</v>
      </c>
      <c r="HH121" s="36" t="s">
        <v>265</v>
      </c>
      <c r="HI121" s="122">
        <v>4757.22</v>
      </c>
      <c r="HJ121" s="122">
        <v>5123.16</v>
      </c>
      <c r="HK121" s="122">
        <v>5489.1</v>
      </c>
      <c r="HL121" s="122">
        <v>5855.04</v>
      </c>
      <c r="HM121" s="122">
        <v>6220.98</v>
      </c>
      <c r="HN121" s="122">
        <v>6586.92</v>
      </c>
      <c r="HO121" s="122">
        <v>6952.86</v>
      </c>
      <c r="HP121" s="121">
        <v>7318.8</v>
      </c>
      <c r="HQ121" s="121">
        <v>7684.74</v>
      </c>
      <c r="HR121" s="121">
        <v>8050.68</v>
      </c>
      <c r="HS121" s="121">
        <v>8416.6200000000008</v>
      </c>
      <c r="HT121" s="121">
        <v>8782.56</v>
      </c>
      <c r="HU121" s="49"/>
    </row>
    <row r="122" spans="4:229">
      <c r="DY122" s="49"/>
      <c r="ER122" s="49"/>
      <c r="FW122" s="49"/>
      <c r="GP122" s="49"/>
      <c r="HU122" s="49"/>
    </row>
    <row r="123" spans="4:229" ht="13.8" thickBot="1">
      <c r="DY123" s="49"/>
      <c r="ER123" s="49"/>
      <c r="FW123" s="49"/>
      <c r="GP123" s="49"/>
      <c r="HU123" s="49"/>
    </row>
    <row r="124" spans="4:229">
      <c r="D124" s="9"/>
      <c r="E124" s="10"/>
      <c r="F124" s="10"/>
      <c r="G124" s="10"/>
      <c r="H124" s="10"/>
      <c r="I124" s="10"/>
      <c r="J124" s="11">
        <v>500</v>
      </c>
      <c r="K124" s="12">
        <v>750</v>
      </c>
      <c r="L124" s="11">
        <v>1000</v>
      </c>
      <c r="M124" s="11">
        <v>1250</v>
      </c>
      <c r="N124" s="11">
        <v>1500</v>
      </c>
      <c r="O124" s="11">
        <v>1750</v>
      </c>
      <c r="P124" s="11">
        <v>2000</v>
      </c>
      <c r="Q124" s="11">
        <v>2250</v>
      </c>
      <c r="R124" s="11">
        <v>2500</v>
      </c>
      <c r="S124" s="11">
        <v>2750</v>
      </c>
      <c r="T124" s="14">
        <v>3000</v>
      </c>
      <c r="U124" s="15" t="s">
        <v>74</v>
      </c>
      <c r="W124" s="9"/>
      <c r="X124" s="10"/>
      <c r="Y124" s="10"/>
      <c r="Z124" s="10"/>
      <c r="AA124" s="10"/>
      <c r="AB124" s="10"/>
      <c r="AC124" s="11">
        <v>500</v>
      </c>
      <c r="AD124" s="12">
        <v>750</v>
      </c>
      <c r="AE124" s="11">
        <v>1000</v>
      </c>
      <c r="AF124" s="11">
        <v>1250</v>
      </c>
      <c r="AG124" s="11">
        <v>1500</v>
      </c>
      <c r="AH124" s="11">
        <v>1750</v>
      </c>
      <c r="AI124" s="11">
        <v>2000</v>
      </c>
      <c r="AJ124" s="11">
        <v>2250</v>
      </c>
      <c r="AK124" s="11">
        <v>2500</v>
      </c>
      <c r="AL124" s="11">
        <v>2750</v>
      </c>
      <c r="AM124" s="14">
        <v>3000</v>
      </c>
      <c r="AN124" s="15" t="s">
        <v>74</v>
      </c>
      <c r="AP124" s="9"/>
      <c r="AQ124" s="10"/>
      <c r="AR124" s="10"/>
      <c r="AS124" s="10"/>
      <c r="AT124" s="10"/>
      <c r="AU124" s="10"/>
      <c r="AV124" s="11">
        <v>500</v>
      </c>
      <c r="AW124" s="12">
        <v>750</v>
      </c>
      <c r="AX124" s="11">
        <v>1000</v>
      </c>
      <c r="AY124" s="11">
        <v>1250</v>
      </c>
      <c r="AZ124" s="11">
        <v>1500</v>
      </c>
      <c r="BA124" s="11">
        <v>1750</v>
      </c>
      <c r="BB124" s="11">
        <v>2000</v>
      </c>
      <c r="BC124" s="11">
        <v>2250</v>
      </c>
      <c r="BD124" s="11">
        <v>2500</v>
      </c>
      <c r="BE124" s="11">
        <v>2750</v>
      </c>
      <c r="BF124" s="14">
        <v>3000</v>
      </c>
      <c r="BG124" s="15" t="s">
        <v>74</v>
      </c>
      <c r="BI124" s="9"/>
      <c r="BJ124" s="10"/>
      <c r="BK124" s="10"/>
      <c r="BL124" s="10"/>
      <c r="BM124" s="10"/>
      <c r="BN124" s="10"/>
      <c r="BO124" s="11">
        <v>500</v>
      </c>
      <c r="BP124" s="12">
        <v>750</v>
      </c>
      <c r="BQ124" s="11">
        <v>1000</v>
      </c>
      <c r="BR124" s="11">
        <v>1250</v>
      </c>
      <c r="BS124" s="11">
        <v>1500</v>
      </c>
      <c r="BT124" s="11">
        <v>1750</v>
      </c>
      <c r="BU124" s="11">
        <v>2000</v>
      </c>
      <c r="BV124" s="11">
        <v>2250</v>
      </c>
      <c r="BW124" s="11">
        <v>2500</v>
      </c>
      <c r="BX124" s="11">
        <v>2750</v>
      </c>
      <c r="BY124" s="14">
        <v>3000</v>
      </c>
      <c r="BZ124" s="15" t="s">
        <v>74</v>
      </c>
      <c r="CH124" s="11">
        <v>500</v>
      </c>
      <c r="CI124" s="12">
        <v>750</v>
      </c>
      <c r="CJ124" s="11">
        <v>1000</v>
      </c>
      <c r="CK124" s="11">
        <v>1250</v>
      </c>
      <c r="CL124" s="11">
        <v>1500</v>
      </c>
      <c r="CM124" s="11">
        <v>1750</v>
      </c>
      <c r="CN124" s="11">
        <v>2000</v>
      </c>
      <c r="CO124" s="11">
        <v>2250</v>
      </c>
      <c r="CP124" s="11">
        <v>2500</v>
      </c>
      <c r="CQ124" s="11">
        <v>2750</v>
      </c>
      <c r="CR124" s="14">
        <v>3000</v>
      </c>
      <c r="CS124" s="15" t="s">
        <v>74</v>
      </c>
      <c r="CT124" s="11">
        <v>3250</v>
      </c>
      <c r="CU124" s="12">
        <v>3500</v>
      </c>
      <c r="CV124" s="11">
        <v>3750</v>
      </c>
      <c r="CW124" s="11">
        <v>4000</v>
      </c>
      <c r="CX124" s="11">
        <v>4250</v>
      </c>
      <c r="CY124" s="11">
        <v>4500</v>
      </c>
      <c r="CZ124" s="11">
        <v>4750</v>
      </c>
      <c r="DA124" s="11">
        <v>5000</v>
      </c>
      <c r="DB124" s="11">
        <v>5250</v>
      </c>
      <c r="DC124" s="11">
        <v>5500</v>
      </c>
      <c r="DD124" s="11">
        <v>5750</v>
      </c>
      <c r="DE124" s="14">
        <v>6000</v>
      </c>
      <c r="DG124" s="9"/>
      <c r="DH124" s="10"/>
      <c r="DI124" s="10"/>
      <c r="DJ124" s="10"/>
      <c r="DK124" s="10"/>
      <c r="DL124" s="10"/>
      <c r="DM124" s="11">
        <v>500</v>
      </c>
      <c r="DN124" s="12">
        <v>750</v>
      </c>
      <c r="DO124" s="11">
        <v>1000</v>
      </c>
      <c r="DP124" s="11">
        <v>1250</v>
      </c>
      <c r="DQ124" s="11">
        <v>1500</v>
      </c>
      <c r="DR124" s="11">
        <v>1750</v>
      </c>
      <c r="DS124" s="11">
        <v>2000</v>
      </c>
      <c r="DT124" s="11">
        <v>2250</v>
      </c>
      <c r="DU124" s="11">
        <v>2500</v>
      </c>
      <c r="DV124" s="11">
        <v>2750</v>
      </c>
      <c r="DW124" s="14">
        <v>3000</v>
      </c>
      <c r="DX124" s="15" t="s">
        <v>74</v>
      </c>
      <c r="DY124" s="49"/>
      <c r="DZ124" s="9"/>
      <c r="EA124" s="10"/>
      <c r="EB124" s="10"/>
      <c r="EC124" s="10"/>
      <c r="ED124" s="10"/>
      <c r="EE124" s="10"/>
      <c r="EF124" s="11">
        <v>500</v>
      </c>
      <c r="EG124" s="12">
        <v>750</v>
      </c>
      <c r="EH124" s="11">
        <v>1000</v>
      </c>
      <c r="EI124" s="11">
        <v>1250</v>
      </c>
      <c r="EJ124" s="11">
        <v>1500</v>
      </c>
      <c r="EK124" s="11">
        <v>1750</v>
      </c>
      <c r="EL124" s="11">
        <v>2000</v>
      </c>
      <c r="EM124" s="11">
        <v>2250</v>
      </c>
      <c r="EN124" s="11">
        <v>2500</v>
      </c>
      <c r="EO124" s="11">
        <v>2750</v>
      </c>
      <c r="EP124" s="14">
        <v>3000</v>
      </c>
      <c r="EQ124" s="15" t="s">
        <v>74</v>
      </c>
      <c r="ER124" s="49"/>
      <c r="EY124" s="11">
        <v>500</v>
      </c>
      <c r="EZ124" s="12">
        <v>750</v>
      </c>
      <c r="FA124" s="11">
        <v>1000</v>
      </c>
      <c r="FB124" s="11">
        <v>1250</v>
      </c>
      <c r="FC124" s="11">
        <v>1500</v>
      </c>
      <c r="FD124" s="11">
        <v>1750</v>
      </c>
      <c r="FE124" s="11">
        <v>2000</v>
      </c>
      <c r="FF124" s="11">
        <v>2250</v>
      </c>
      <c r="FG124" s="11">
        <v>2500</v>
      </c>
      <c r="FH124" s="11">
        <v>2750</v>
      </c>
      <c r="FI124" s="14">
        <v>3000</v>
      </c>
      <c r="FJ124" s="15" t="s">
        <v>74</v>
      </c>
      <c r="FK124" s="11">
        <v>3250</v>
      </c>
      <c r="FL124" s="12">
        <v>3500</v>
      </c>
      <c r="FM124" s="11">
        <v>3750</v>
      </c>
      <c r="FN124" s="11">
        <v>4000</v>
      </c>
      <c r="FO124" s="11">
        <v>4250</v>
      </c>
      <c r="FP124" s="11">
        <v>4500</v>
      </c>
      <c r="FQ124" s="11">
        <v>4750</v>
      </c>
      <c r="FR124" s="11">
        <v>5000</v>
      </c>
      <c r="FS124" s="11">
        <v>5250</v>
      </c>
      <c r="FT124" s="11">
        <v>5500</v>
      </c>
      <c r="FU124" s="11">
        <v>5750</v>
      </c>
      <c r="FV124" s="14">
        <v>6000</v>
      </c>
      <c r="FW124" s="49"/>
      <c r="FX124" s="9"/>
      <c r="FY124" s="10"/>
      <c r="FZ124" s="10"/>
      <c r="GA124" s="10"/>
      <c r="GB124" s="10"/>
      <c r="GC124" s="10"/>
      <c r="GD124" s="11">
        <v>500</v>
      </c>
      <c r="GE124" s="12">
        <v>750</v>
      </c>
      <c r="GF124" s="11">
        <v>1000</v>
      </c>
      <c r="GG124" s="11">
        <v>1250</v>
      </c>
      <c r="GH124" s="11">
        <v>1500</v>
      </c>
      <c r="GI124" s="11">
        <v>1750</v>
      </c>
      <c r="GJ124" s="11">
        <v>2000</v>
      </c>
      <c r="GK124" s="11">
        <v>2250</v>
      </c>
      <c r="GL124" s="11">
        <v>2500</v>
      </c>
      <c r="GM124" s="11">
        <v>2750</v>
      </c>
      <c r="GN124" s="14">
        <v>3000</v>
      </c>
      <c r="GO124" s="15" t="s">
        <v>74</v>
      </c>
      <c r="GP124" s="49"/>
      <c r="GW124" s="11">
        <v>500</v>
      </c>
      <c r="GX124" s="12">
        <v>750</v>
      </c>
      <c r="GY124" s="11">
        <v>1000</v>
      </c>
      <c r="GZ124" s="11">
        <v>1250</v>
      </c>
      <c r="HA124" s="11">
        <v>1500</v>
      </c>
      <c r="HB124" s="11">
        <v>1750</v>
      </c>
      <c r="HC124" s="11">
        <v>2000</v>
      </c>
      <c r="HD124" s="11">
        <v>2250</v>
      </c>
      <c r="HE124" s="11">
        <v>2500</v>
      </c>
      <c r="HF124" s="11">
        <v>2750</v>
      </c>
      <c r="HG124" s="14">
        <v>3000</v>
      </c>
      <c r="HH124" s="15" t="s">
        <v>74</v>
      </c>
      <c r="HI124" s="11">
        <v>3250</v>
      </c>
      <c r="HJ124" s="12">
        <v>3500</v>
      </c>
      <c r="HK124" s="11">
        <v>3750</v>
      </c>
      <c r="HL124" s="11">
        <v>4000</v>
      </c>
      <c r="HM124" s="11">
        <v>4250</v>
      </c>
      <c r="HN124" s="11">
        <v>4500</v>
      </c>
      <c r="HO124" s="11">
        <v>4750</v>
      </c>
      <c r="HP124" s="11">
        <v>5000</v>
      </c>
      <c r="HQ124" s="11">
        <v>5250</v>
      </c>
      <c r="HR124" s="11">
        <v>5500</v>
      </c>
      <c r="HS124" s="11">
        <v>5750</v>
      </c>
      <c r="HT124" s="14">
        <v>6000</v>
      </c>
      <c r="HU124" s="49"/>
    </row>
    <row r="125" spans="4:229">
      <c r="D125" s="16"/>
      <c r="E125" s="17"/>
      <c r="F125" s="17"/>
      <c r="G125" s="17"/>
      <c r="H125" s="17"/>
      <c r="I125" s="70" t="s">
        <v>151</v>
      </c>
      <c r="J125" s="18">
        <v>2</v>
      </c>
      <c r="K125" s="19">
        <v>3</v>
      </c>
      <c r="L125" s="18">
        <v>4</v>
      </c>
      <c r="M125" s="18">
        <v>5</v>
      </c>
      <c r="N125" s="18">
        <v>6</v>
      </c>
      <c r="O125" s="18">
        <v>7</v>
      </c>
      <c r="P125" s="18">
        <v>8</v>
      </c>
      <c r="Q125" s="18">
        <v>9</v>
      </c>
      <c r="R125" s="18">
        <v>10</v>
      </c>
      <c r="S125" s="18">
        <v>11</v>
      </c>
      <c r="T125" s="20">
        <v>12</v>
      </c>
      <c r="U125" s="21"/>
      <c r="W125" s="16"/>
      <c r="X125" s="17"/>
      <c r="Y125" s="17"/>
      <c r="Z125" s="17"/>
      <c r="AA125" s="17"/>
      <c r="AB125" s="70" t="s">
        <v>151</v>
      </c>
      <c r="AC125" s="18">
        <v>2</v>
      </c>
      <c r="AD125" s="19">
        <v>3</v>
      </c>
      <c r="AE125" s="18">
        <v>4</v>
      </c>
      <c r="AF125" s="18">
        <v>5</v>
      </c>
      <c r="AG125" s="18">
        <v>6</v>
      </c>
      <c r="AH125" s="18">
        <v>7</v>
      </c>
      <c r="AI125" s="18">
        <v>8</v>
      </c>
      <c r="AJ125" s="18">
        <v>9</v>
      </c>
      <c r="AK125" s="18">
        <v>10</v>
      </c>
      <c r="AL125" s="18">
        <v>11</v>
      </c>
      <c r="AM125" s="20">
        <v>12</v>
      </c>
      <c r="AN125" s="21"/>
      <c r="AP125" s="16"/>
      <c r="AQ125" s="17"/>
      <c r="AR125" s="17"/>
      <c r="AS125" s="17"/>
      <c r="AT125" s="17"/>
      <c r="AU125" s="70" t="s">
        <v>151</v>
      </c>
      <c r="AV125" s="18">
        <v>2</v>
      </c>
      <c r="AW125" s="19">
        <v>3</v>
      </c>
      <c r="AX125" s="18">
        <v>4</v>
      </c>
      <c r="AY125" s="18">
        <v>5</v>
      </c>
      <c r="AZ125" s="18">
        <v>6</v>
      </c>
      <c r="BA125" s="18">
        <v>7</v>
      </c>
      <c r="BB125" s="18">
        <v>8</v>
      </c>
      <c r="BC125" s="18">
        <v>9</v>
      </c>
      <c r="BD125" s="18">
        <v>10</v>
      </c>
      <c r="BE125" s="18">
        <v>11</v>
      </c>
      <c r="BF125" s="20">
        <v>12</v>
      </c>
      <c r="BG125" s="21"/>
      <c r="BI125" s="16"/>
      <c r="BJ125" s="17"/>
      <c r="BK125" s="17"/>
      <c r="BL125" s="17"/>
      <c r="BM125" s="17"/>
      <c r="BN125" s="70" t="s">
        <v>151</v>
      </c>
      <c r="BO125" s="18">
        <v>2</v>
      </c>
      <c r="BP125" s="19">
        <v>3</v>
      </c>
      <c r="BQ125" s="18">
        <v>4</v>
      </c>
      <c r="BR125" s="18">
        <v>5</v>
      </c>
      <c r="BS125" s="18">
        <v>6</v>
      </c>
      <c r="BT125" s="18">
        <v>7</v>
      </c>
      <c r="BU125" s="18">
        <v>8</v>
      </c>
      <c r="BV125" s="18">
        <v>9</v>
      </c>
      <c r="BW125" s="18">
        <v>10</v>
      </c>
      <c r="BX125" s="18">
        <v>11</v>
      </c>
      <c r="BY125" s="20">
        <v>12</v>
      </c>
      <c r="BZ125" s="21"/>
      <c r="CF125" s="17"/>
      <c r="CG125" s="70" t="s">
        <v>151</v>
      </c>
      <c r="CH125" s="18">
        <v>2</v>
      </c>
      <c r="CI125" s="19">
        <v>3</v>
      </c>
      <c r="CJ125" s="18">
        <v>4</v>
      </c>
      <c r="CK125" s="18">
        <v>5</v>
      </c>
      <c r="CL125" s="18">
        <v>6</v>
      </c>
      <c r="CM125" s="18">
        <v>7</v>
      </c>
      <c r="CN125" s="18">
        <v>8</v>
      </c>
      <c r="CO125" s="18">
        <v>9</v>
      </c>
      <c r="CP125" s="18">
        <v>10</v>
      </c>
      <c r="CQ125" s="18">
        <v>11</v>
      </c>
      <c r="CR125" s="20">
        <v>12</v>
      </c>
      <c r="CS125" s="21"/>
      <c r="CT125" s="18">
        <v>13</v>
      </c>
      <c r="CU125" s="19">
        <v>14</v>
      </c>
      <c r="CV125" s="18">
        <v>15</v>
      </c>
      <c r="CW125" s="18">
        <v>16</v>
      </c>
      <c r="CX125" s="18">
        <v>17</v>
      </c>
      <c r="CY125" s="18">
        <v>18</v>
      </c>
      <c r="CZ125" s="18">
        <v>19</v>
      </c>
      <c r="DA125" s="18">
        <v>20</v>
      </c>
      <c r="DB125" s="18">
        <v>21</v>
      </c>
      <c r="DC125" s="18">
        <v>22</v>
      </c>
      <c r="DD125" s="18">
        <v>23</v>
      </c>
      <c r="DE125" s="20">
        <v>24</v>
      </c>
      <c r="DG125" s="16"/>
      <c r="DH125" s="17"/>
      <c r="DI125" s="17"/>
      <c r="DJ125" s="17"/>
      <c r="DK125" s="17"/>
      <c r="DL125" s="70" t="s">
        <v>151</v>
      </c>
      <c r="DM125" s="18">
        <v>2</v>
      </c>
      <c r="DN125" s="19">
        <v>3</v>
      </c>
      <c r="DO125" s="18">
        <v>4</v>
      </c>
      <c r="DP125" s="18">
        <v>5</v>
      </c>
      <c r="DQ125" s="18">
        <v>6</v>
      </c>
      <c r="DR125" s="18">
        <v>7</v>
      </c>
      <c r="DS125" s="18">
        <v>8</v>
      </c>
      <c r="DT125" s="18">
        <v>9</v>
      </c>
      <c r="DU125" s="18">
        <v>10</v>
      </c>
      <c r="DV125" s="18">
        <v>11</v>
      </c>
      <c r="DW125" s="20">
        <v>12</v>
      </c>
      <c r="DX125" s="21"/>
      <c r="DY125" s="49"/>
      <c r="DZ125" s="16"/>
      <c r="EA125" s="17"/>
      <c r="EB125" s="17"/>
      <c r="EC125" s="17"/>
      <c r="ED125" s="17"/>
      <c r="EE125" s="70" t="s">
        <v>151</v>
      </c>
      <c r="EF125" s="18">
        <v>2</v>
      </c>
      <c r="EG125" s="19">
        <v>3</v>
      </c>
      <c r="EH125" s="18">
        <v>4</v>
      </c>
      <c r="EI125" s="18">
        <v>5</v>
      </c>
      <c r="EJ125" s="18">
        <v>6</v>
      </c>
      <c r="EK125" s="18">
        <v>7</v>
      </c>
      <c r="EL125" s="18">
        <v>8</v>
      </c>
      <c r="EM125" s="18">
        <v>9</v>
      </c>
      <c r="EN125" s="18">
        <v>10</v>
      </c>
      <c r="EO125" s="18">
        <v>11</v>
      </c>
      <c r="EP125" s="20">
        <v>12</v>
      </c>
      <c r="EQ125" s="21"/>
      <c r="ER125" s="49"/>
      <c r="EW125" s="17"/>
      <c r="EX125" s="70" t="s">
        <v>151</v>
      </c>
      <c r="EY125" s="18">
        <v>2</v>
      </c>
      <c r="EZ125" s="19">
        <v>3</v>
      </c>
      <c r="FA125" s="18">
        <v>4</v>
      </c>
      <c r="FB125" s="18">
        <v>5</v>
      </c>
      <c r="FC125" s="18">
        <v>6</v>
      </c>
      <c r="FD125" s="18">
        <v>7</v>
      </c>
      <c r="FE125" s="18">
        <v>8</v>
      </c>
      <c r="FF125" s="18">
        <v>9</v>
      </c>
      <c r="FG125" s="18">
        <v>10</v>
      </c>
      <c r="FH125" s="18">
        <v>11</v>
      </c>
      <c r="FI125" s="20">
        <v>12</v>
      </c>
      <c r="FJ125" s="21"/>
      <c r="FK125" s="18">
        <v>13</v>
      </c>
      <c r="FL125" s="19">
        <v>14</v>
      </c>
      <c r="FM125" s="18">
        <v>15</v>
      </c>
      <c r="FN125" s="18">
        <v>16</v>
      </c>
      <c r="FO125" s="18">
        <v>17</v>
      </c>
      <c r="FP125" s="18">
        <v>18</v>
      </c>
      <c r="FQ125" s="18">
        <v>19</v>
      </c>
      <c r="FR125" s="18">
        <v>20</v>
      </c>
      <c r="FS125" s="18">
        <v>21</v>
      </c>
      <c r="FT125" s="18">
        <v>22</v>
      </c>
      <c r="FU125" s="18">
        <v>23</v>
      </c>
      <c r="FV125" s="20">
        <v>24</v>
      </c>
      <c r="FW125" s="49"/>
      <c r="FX125" s="16"/>
      <c r="FY125" s="17"/>
      <c r="FZ125" s="17"/>
      <c r="GA125" s="17"/>
      <c r="GB125" s="17"/>
      <c r="GC125" s="70" t="s">
        <v>151</v>
      </c>
      <c r="GD125" s="18">
        <v>2</v>
      </c>
      <c r="GE125" s="19">
        <v>3</v>
      </c>
      <c r="GF125" s="18">
        <v>4</v>
      </c>
      <c r="GG125" s="18">
        <v>5</v>
      </c>
      <c r="GH125" s="18">
        <v>6</v>
      </c>
      <c r="GI125" s="18">
        <v>7</v>
      </c>
      <c r="GJ125" s="18">
        <v>8</v>
      </c>
      <c r="GK125" s="18">
        <v>9</v>
      </c>
      <c r="GL125" s="18">
        <v>10</v>
      </c>
      <c r="GM125" s="18">
        <v>11</v>
      </c>
      <c r="GN125" s="20">
        <v>12</v>
      </c>
      <c r="GO125" s="21"/>
      <c r="GP125" s="49"/>
      <c r="GU125" s="17"/>
      <c r="GV125" s="70" t="s">
        <v>151</v>
      </c>
      <c r="GW125" s="18">
        <v>2</v>
      </c>
      <c r="GX125" s="19">
        <v>3</v>
      </c>
      <c r="GY125" s="18">
        <v>4</v>
      </c>
      <c r="GZ125" s="18">
        <v>5</v>
      </c>
      <c r="HA125" s="18">
        <v>6</v>
      </c>
      <c r="HB125" s="18">
        <v>7</v>
      </c>
      <c r="HC125" s="18">
        <v>8</v>
      </c>
      <c r="HD125" s="18">
        <v>9</v>
      </c>
      <c r="HE125" s="18">
        <v>10</v>
      </c>
      <c r="HF125" s="18">
        <v>11</v>
      </c>
      <c r="HG125" s="20">
        <v>12</v>
      </c>
      <c r="HH125" s="21"/>
      <c r="HI125" s="18">
        <v>13</v>
      </c>
      <c r="HJ125" s="19">
        <v>14</v>
      </c>
      <c r="HK125" s="18">
        <v>15</v>
      </c>
      <c r="HL125" s="18">
        <v>16</v>
      </c>
      <c r="HM125" s="18">
        <v>17</v>
      </c>
      <c r="HN125" s="18">
        <v>18</v>
      </c>
      <c r="HO125" s="18">
        <v>19</v>
      </c>
      <c r="HP125" s="18">
        <v>20</v>
      </c>
      <c r="HQ125" s="18">
        <v>21</v>
      </c>
      <c r="HR125" s="18">
        <v>22</v>
      </c>
      <c r="HS125" s="18">
        <v>23</v>
      </c>
      <c r="HT125" s="20">
        <v>24</v>
      </c>
      <c r="HU125" s="49"/>
    </row>
    <row r="126" spans="4:229">
      <c r="D126" s="254" t="s">
        <v>85</v>
      </c>
      <c r="E126" s="255"/>
      <c r="F126" s="24">
        <v>1.78</v>
      </c>
      <c r="G126" s="24">
        <v>0.09</v>
      </c>
      <c r="H126" s="24" t="s">
        <v>110</v>
      </c>
      <c r="I126" s="24" t="str">
        <f>CONCATENATE(I$125,"-",H126)</f>
        <v>C-6-D</v>
      </c>
      <c r="J126" s="25">
        <v>3.74</v>
      </c>
      <c r="K126" s="252" t="s">
        <v>84</v>
      </c>
      <c r="L126" s="252"/>
      <c r="M126" s="252"/>
      <c r="N126" s="252"/>
      <c r="O126" s="252"/>
      <c r="P126" s="252"/>
      <c r="Q126" s="252"/>
      <c r="R126" s="252"/>
      <c r="S126" s="252"/>
      <c r="T126" s="253"/>
      <c r="U126" s="27">
        <v>1.1000000000000001</v>
      </c>
      <c r="W126" s="254" t="s">
        <v>85</v>
      </c>
      <c r="X126" s="255"/>
      <c r="Y126" s="24">
        <v>1.61</v>
      </c>
      <c r="Z126" s="24">
        <v>0.09</v>
      </c>
      <c r="AA126" s="24" t="s">
        <v>110</v>
      </c>
      <c r="AB126" s="24" t="str">
        <f>CONCATENATE(AB$125,"-",AA126)</f>
        <v>C-6-D</v>
      </c>
      <c r="AC126" s="25">
        <v>3.4</v>
      </c>
      <c r="AD126" s="252" t="s">
        <v>84</v>
      </c>
      <c r="AE126" s="252"/>
      <c r="AF126" s="252"/>
      <c r="AG126" s="252"/>
      <c r="AH126" s="252"/>
      <c r="AI126" s="252"/>
      <c r="AJ126" s="252"/>
      <c r="AK126" s="252"/>
      <c r="AL126" s="252"/>
      <c r="AM126" s="253"/>
      <c r="AN126" s="27">
        <v>1.1000000000000001</v>
      </c>
      <c r="AP126" s="254" t="s">
        <v>85</v>
      </c>
      <c r="AQ126" s="255"/>
      <c r="AR126" s="24">
        <v>1.48</v>
      </c>
      <c r="AS126" s="24">
        <v>0.08</v>
      </c>
      <c r="AT126" s="24" t="s">
        <v>110</v>
      </c>
      <c r="AU126" s="24" t="str">
        <f>CONCATENATE(AU$125,"-",AT126)</f>
        <v>C-6-D</v>
      </c>
      <c r="AV126" s="25">
        <v>3.12</v>
      </c>
      <c r="AW126" s="252" t="s">
        <v>84</v>
      </c>
      <c r="AX126" s="252"/>
      <c r="AY126" s="252"/>
      <c r="AZ126" s="252"/>
      <c r="BA126" s="252"/>
      <c r="BB126" s="252"/>
      <c r="BC126" s="252"/>
      <c r="BD126" s="252"/>
      <c r="BE126" s="252"/>
      <c r="BF126" s="253"/>
      <c r="BG126" s="27">
        <v>1.1000000000000001</v>
      </c>
      <c r="BI126" s="254" t="s">
        <v>85</v>
      </c>
      <c r="BJ126" s="255"/>
      <c r="BK126" s="24">
        <v>1.35</v>
      </c>
      <c r="BL126" s="24">
        <v>0.08</v>
      </c>
      <c r="BM126" s="24" t="s">
        <v>110</v>
      </c>
      <c r="BN126" s="24" t="str">
        <f>CONCATENATE(BN$125,"-",BM126)</f>
        <v>C-6-D</v>
      </c>
      <c r="BO126" s="56">
        <v>2.86</v>
      </c>
      <c r="BP126" s="252" t="s">
        <v>84</v>
      </c>
      <c r="BQ126" s="252"/>
      <c r="BR126" s="252"/>
      <c r="BS126" s="252"/>
      <c r="BT126" s="252"/>
      <c r="BU126" s="252"/>
      <c r="BV126" s="252"/>
      <c r="BW126" s="252"/>
      <c r="BX126" s="252"/>
      <c r="BY126" s="253"/>
      <c r="BZ126" s="27">
        <v>1.1000000000000001</v>
      </c>
      <c r="CF126" s="24" t="s">
        <v>110</v>
      </c>
      <c r="CG126" s="24" t="str">
        <f>CONCATENATE(CG$125,"-",CF126)</f>
        <v>C-6-D</v>
      </c>
      <c r="CH126" s="25">
        <v>2.96</v>
      </c>
      <c r="CI126" s="252" t="s">
        <v>84</v>
      </c>
      <c r="CJ126" s="252"/>
      <c r="CK126" s="252"/>
      <c r="CL126" s="252"/>
      <c r="CM126" s="252"/>
      <c r="CN126" s="252"/>
      <c r="CO126" s="252"/>
      <c r="CP126" s="252"/>
      <c r="CQ126" s="252"/>
      <c r="CR126" s="253"/>
      <c r="CS126" s="27">
        <v>1.1000000000000001</v>
      </c>
      <c r="CT126" s="25"/>
      <c r="CU126" s="252" t="s">
        <v>84</v>
      </c>
      <c r="CV126" s="252"/>
      <c r="CW126" s="252"/>
      <c r="CX126" s="252"/>
      <c r="CY126" s="252"/>
      <c r="CZ126" s="252"/>
      <c r="DA126" s="252"/>
      <c r="DB126" s="252"/>
      <c r="DC126" s="252"/>
      <c r="DD126" s="252"/>
      <c r="DE126" s="58"/>
      <c r="DG126" s="254" t="s">
        <v>85</v>
      </c>
      <c r="DH126" s="255"/>
      <c r="DI126" s="24">
        <v>1.63</v>
      </c>
      <c r="DJ126" s="24">
        <v>0.09</v>
      </c>
      <c r="DK126" s="24" t="s">
        <v>110</v>
      </c>
      <c r="DL126" s="24" t="str">
        <f t="shared" ref="DL126:DL136" si="80">CONCATENATE(DL$125,"-",DK126)</f>
        <v>C-6-D</v>
      </c>
      <c r="DM126" s="25">
        <v>3.44</v>
      </c>
      <c r="DN126" s="252" t="s">
        <v>84</v>
      </c>
      <c r="DO126" s="252"/>
      <c r="DP126" s="252"/>
      <c r="DQ126" s="252"/>
      <c r="DR126" s="252"/>
      <c r="DS126" s="252"/>
      <c r="DT126" s="252"/>
      <c r="DU126" s="252"/>
      <c r="DV126" s="252"/>
      <c r="DW126" s="253"/>
      <c r="DX126" s="27">
        <v>1.1000000000000001</v>
      </c>
      <c r="DY126" s="49"/>
      <c r="DZ126" s="254" t="s">
        <v>85</v>
      </c>
      <c r="EA126" s="255"/>
      <c r="EB126" s="24">
        <v>1.63</v>
      </c>
      <c r="EC126" s="24">
        <v>0.09</v>
      </c>
      <c r="ED126" s="24" t="s">
        <v>110</v>
      </c>
      <c r="EE126" s="24" t="str">
        <f t="shared" ref="EE126:EE136" si="81">CONCATENATE(EE$125,"-",ED126)</f>
        <v>C-6-D</v>
      </c>
      <c r="EF126" s="25">
        <v>2.92</v>
      </c>
      <c r="EG126" s="252" t="s">
        <v>84</v>
      </c>
      <c r="EH126" s="252"/>
      <c r="EI126" s="252"/>
      <c r="EJ126" s="252"/>
      <c r="EK126" s="252"/>
      <c r="EL126" s="252"/>
      <c r="EM126" s="252"/>
      <c r="EN126" s="252"/>
      <c r="EO126" s="252"/>
      <c r="EP126" s="253"/>
      <c r="EQ126" s="27">
        <v>1.1000000000000001</v>
      </c>
      <c r="ER126" s="49"/>
      <c r="EW126" s="24" t="s">
        <v>110</v>
      </c>
      <c r="EX126" s="24" t="str">
        <f>CONCATENATE(EX$125,"-",EW126)</f>
        <v>C-6-D</v>
      </c>
      <c r="EY126" s="25">
        <v>3.56</v>
      </c>
      <c r="EZ126" s="252" t="s">
        <v>84</v>
      </c>
      <c r="FA126" s="252"/>
      <c r="FB126" s="252"/>
      <c r="FC126" s="252"/>
      <c r="FD126" s="252"/>
      <c r="FE126" s="252"/>
      <c r="FF126" s="252"/>
      <c r="FG126" s="252"/>
      <c r="FH126" s="252"/>
      <c r="FI126" s="253"/>
      <c r="FJ126" s="27">
        <v>1.1000000000000001</v>
      </c>
      <c r="FK126" s="25"/>
      <c r="FL126" s="252" t="s">
        <v>84</v>
      </c>
      <c r="FM126" s="252"/>
      <c r="FN126" s="252"/>
      <c r="FO126" s="252"/>
      <c r="FP126" s="252"/>
      <c r="FQ126" s="252"/>
      <c r="FR126" s="252"/>
      <c r="FS126" s="252"/>
      <c r="FT126" s="252"/>
      <c r="FU126" s="252"/>
      <c r="FV126" s="58"/>
      <c r="FW126" s="49"/>
      <c r="FX126" s="254" t="s">
        <v>85</v>
      </c>
      <c r="FY126" s="255"/>
      <c r="FZ126" s="24">
        <v>1.63</v>
      </c>
      <c r="GA126" s="24">
        <v>0.09</v>
      </c>
      <c r="GB126" s="24" t="s">
        <v>110</v>
      </c>
      <c r="GC126" s="24" t="str">
        <f t="shared" ref="GC126:GC136" si="82">CONCATENATE(GC$125,"-",GB126)</f>
        <v>C-6-D</v>
      </c>
      <c r="GD126" s="25">
        <v>99999</v>
      </c>
      <c r="GE126" s="252" t="s">
        <v>84</v>
      </c>
      <c r="GF126" s="252"/>
      <c r="GG126" s="252"/>
      <c r="GH126" s="252"/>
      <c r="GI126" s="252"/>
      <c r="GJ126" s="252"/>
      <c r="GK126" s="252"/>
      <c r="GL126" s="252"/>
      <c r="GM126" s="252"/>
      <c r="GN126" s="253"/>
      <c r="GO126" s="27">
        <v>100</v>
      </c>
      <c r="GP126" s="49"/>
      <c r="GU126" s="24" t="s">
        <v>110</v>
      </c>
      <c r="GV126" s="24" t="str">
        <f>CONCATENATE(GV$125,"-",GU126)</f>
        <v>C-6-D</v>
      </c>
      <c r="GW126" s="25">
        <v>4.32</v>
      </c>
      <c r="GX126" s="252" t="s">
        <v>84</v>
      </c>
      <c r="GY126" s="252"/>
      <c r="GZ126" s="252"/>
      <c r="HA126" s="252"/>
      <c r="HB126" s="252"/>
      <c r="HC126" s="252"/>
      <c r="HD126" s="252"/>
      <c r="HE126" s="252"/>
      <c r="HF126" s="252"/>
      <c r="HG126" s="253"/>
      <c r="HH126" s="27">
        <v>100</v>
      </c>
      <c r="HI126" s="25"/>
      <c r="HJ126" s="252" t="s">
        <v>84</v>
      </c>
      <c r="HK126" s="252"/>
      <c r="HL126" s="252"/>
      <c r="HM126" s="252"/>
      <c r="HN126" s="252"/>
      <c r="HO126" s="252"/>
      <c r="HP126" s="252"/>
      <c r="HQ126" s="252"/>
      <c r="HR126" s="252"/>
      <c r="HS126" s="252"/>
      <c r="HT126" s="58"/>
      <c r="HU126" s="49"/>
    </row>
    <row r="127" spans="4:229" ht="14.4">
      <c r="D127" s="22">
        <v>18</v>
      </c>
      <c r="E127" s="23">
        <v>29</v>
      </c>
      <c r="F127" s="24">
        <v>3.89</v>
      </c>
      <c r="G127" s="24">
        <v>0.09</v>
      </c>
      <c r="H127" s="24" t="s">
        <v>91</v>
      </c>
      <c r="I127" s="24" t="str">
        <f t="shared" ref="I127:I136" si="83">CONCATENATE(I$125,"-",H127)</f>
        <v>C-6-18-29</v>
      </c>
      <c r="J127" s="25">
        <v>7.96</v>
      </c>
      <c r="K127" s="25">
        <v>11.94</v>
      </c>
      <c r="L127" s="25">
        <v>15.92</v>
      </c>
      <c r="M127" s="25">
        <v>19.899999999999999</v>
      </c>
      <c r="N127" s="25">
        <v>23.88</v>
      </c>
      <c r="O127" s="25">
        <v>27.86</v>
      </c>
      <c r="P127" s="25">
        <v>30.32</v>
      </c>
      <c r="Q127" s="25">
        <v>34.11</v>
      </c>
      <c r="R127" s="25">
        <v>37.9</v>
      </c>
      <c r="S127" s="25">
        <v>41.69</v>
      </c>
      <c r="T127" s="28">
        <v>45.48</v>
      </c>
      <c r="U127" s="29">
        <v>1.1000000000000001</v>
      </c>
      <c r="W127" s="22">
        <v>18</v>
      </c>
      <c r="X127" s="23">
        <v>29</v>
      </c>
      <c r="Y127" s="24">
        <v>3.89</v>
      </c>
      <c r="Z127" s="24">
        <v>0.09</v>
      </c>
      <c r="AA127" s="24" t="s">
        <v>91</v>
      </c>
      <c r="AB127" s="24" t="str">
        <f t="shared" ref="AB127:AB136" si="84">CONCATENATE(AB$125,"-",AA127)</f>
        <v>C-6-18-29</v>
      </c>
      <c r="AC127" s="25">
        <v>7.96</v>
      </c>
      <c r="AD127" s="25">
        <v>11.94</v>
      </c>
      <c r="AE127" s="25">
        <v>15.92</v>
      </c>
      <c r="AF127" s="25">
        <v>19.899999999999999</v>
      </c>
      <c r="AG127" s="25">
        <v>23.88</v>
      </c>
      <c r="AH127" s="25">
        <v>27.86</v>
      </c>
      <c r="AI127" s="25">
        <v>30.32</v>
      </c>
      <c r="AJ127" s="25">
        <v>34.11</v>
      </c>
      <c r="AK127" s="25">
        <v>37.9</v>
      </c>
      <c r="AL127" s="25">
        <v>41.69</v>
      </c>
      <c r="AM127" s="28">
        <v>45.48</v>
      </c>
      <c r="AN127" s="29">
        <v>1.1000000000000001</v>
      </c>
      <c r="AP127" s="22">
        <v>18</v>
      </c>
      <c r="AQ127" s="23">
        <v>29</v>
      </c>
      <c r="AR127" s="24">
        <v>3.33</v>
      </c>
      <c r="AS127" s="24">
        <v>0.08</v>
      </c>
      <c r="AT127" s="24" t="s">
        <v>91</v>
      </c>
      <c r="AU127" s="24" t="str">
        <f t="shared" ref="AU127:AU136" si="85">CONCATENATE(AU$125,"-",AT127)</f>
        <v>C-6-18-29</v>
      </c>
      <c r="AV127" s="25">
        <v>6.82</v>
      </c>
      <c r="AW127" s="25">
        <v>10.23</v>
      </c>
      <c r="AX127" s="25">
        <v>13.64</v>
      </c>
      <c r="AY127" s="25">
        <v>17.05</v>
      </c>
      <c r="AZ127" s="25">
        <v>20.46</v>
      </c>
      <c r="BA127" s="25">
        <v>23.87</v>
      </c>
      <c r="BB127" s="25">
        <v>25.92</v>
      </c>
      <c r="BC127" s="25">
        <v>29.16</v>
      </c>
      <c r="BD127" s="25">
        <v>32.4</v>
      </c>
      <c r="BE127" s="25">
        <v>35.64</v>
      </c>
      <c r="BF127" s="28">
        <v>38.880000000000003</v>
      </c>
      <c r="BG127" s="29">
        <v>1.1000000000000001</v>
      </c>
      <c r="BI127" s="22">
        <v>18</v>
      </c>
      <c r="BJ127" s="23">
        <v>29</v>
      </c>
      <c r="BK127" s="24">
        <v>3.33</v>
      </c>
      <c r="BL127" s="24">
        <v>0.08</v>
      </c>
      <c r="BM127" s="24" t="s">
        <v>91</v>
      </c>
      <c r="BN127" s="24" t="str">
        <f t="shared" ref="BN127:BN136" si="86">CONCATENATE(BN$125,"-",BM127)</f>
        <v>C-6-18-29</v>
      </c>
      <c r="BO127" s="25">
        <v>6.82</v>
      </c>
      <c r="BP127" s="25">
        <v>10.23</v>
      </c>
      <c r="BQ127" s="25">
        <v>13.64</v>
      </c>
      <c r="BR127" s="25">
        <v>17.05</v>
      </c>
      <c r="BS127" s="25">
        <v>20.46</v>
      </c>
      <c r="BT127" s="25">
        <v>23.87</v>
      </c>
      <c r="BU127" s="25">
        <v>25.92</v>
      </c>
      <c r="BV127" s="25">
        <v>29.16</v>
      </c>
      <c r="BW127" s="25">
        <v>32.4</v>
      </c>
      <c r="BX127" s="25">
        <v>35.64</v>
      </c>
      <c r="BY127" s="28">
        <v>38.880000000000003</v>
      </c>
      <c r="BZ127" s="29">
        <v>1.1000000000000001</v>
      </c>
      <c r="CF127" s="24" t="s">
        <v>91</v>
      </c>
      <c r="CG127" s="24" t="str">
        <f t="shared" ref="CG127:CG136" si="87">CONCATENATE(CG$125,"-",CF127)</f>
        <v>C-6-18-29</v>
      </c>
      <c r="CH127" s="25">
        <v>6.66</v>
      </c>
      <c r="CI127" s="25">
        <v>9.99</v>
      </c>
      <c r="CJ127" s="25">
        <v>13.32</v>
      </c>
      <c r="CK127" s="25">
        <v>16.649999999999999</v>
      </c>
      <c r="CL127" s="25">
        <v>19.98</v>
      </c>
      <c r="CM127" s="25">
        <v>23.31</v>
      </c>
      <c r="CN127" s="25">
        <v>25.28</v>
      </c>
      <c r="CO127" s="25">
        <v>28.44</v>
      </c>
      <c r="CP127" s="25">
        <v>31.6</v>
      </c>
      <c r="CQ127" s="25">
        <v>34.76</v>
      </c>
      <c r="CR127" s="28">
        <v>37.92</v>
      </c>
      <c r="CS127" s="29">
        <v>1.1000000000000001</v>
      </c>
      <c r="CT127" s="28">
        <v>41.08</v>
      </c>
      <c r="CU127" s="28">
        <v>44.24</v>
      </c>
      <c r="CV127" s="28">
        <v>47.4</v>
      </c>
      <c r="CW127" s="28">
        <v>50.56</v>
      </c>
      <c r="CX127" s="28">
        <v>53.72</v>
      </c>
      <c r="CY127" s="28">
        <v>56.88</v>
      </c>
      <c r="CZ127" s="25">
        <v>60.04</v>
      </c>
      <c r="DA127" s="25">
        <v>63.2</v>
      </c>
      <c r="DB127" s="25">
        <v>66.36</v>
      </c>
      <c r="DC127" s="25">
        <v>69.52</v>
      </c>
      <c r="DD127" s="25">
        <v>72.680000000000007</v>
      </c>
      <c r="DE127" s="25">
        <v>75.84</v>
      </c>
      <c r="DG127" s="22">
        <v>18</v>
      </c>
      <c r="DH127" s="23">
        <v>29</v>
      </c>
      <c r="DI127" s="24">
        <v>3.93</v>
      </c>
      <c r="DJ127" s="24">
        <v>0.09</v>
      </c>
      <c r="DK127" s="24" t="s">
        <v>91</v>
      </c>
      <c r="DL127" s="24" t="str">
        <f t="shared" si="80"/>
        <v>C-6-18-29</v>
      </c>
      <c r="DM127" s="25">
        <v>8.0399999999999991</v>
      </c>
      <c r="DN127" s="25">
        <v>12.06</v>
      </c>
      <c r="DO127" s="25">
        <v>16.079999999999998</v>
      </c>
      <c r="DP127" s="25">
        <v>20.100000000000001</v>
      </c>
      <c r="DQ127" s="25">
        <v>24.12</v>
      </c>
      <c r="DR127" s="25">
        <v>28.14</v>
      </c>
      <c r="DS127" s="25">
        <v>30.56</v>
      </c>
      <c r="DT127" s="25">
        <v>34.380000000000003</v>
      </c>
      <c r="DU127" s="25">
        <v>38.200000000000003</v>
      </c>
      <c r="DV127" s="25">
        <v>42.02</v>
      </c>
      <c r="DW127" s="28">
        <v>45.84</v>
      </c>
      <c r="DX127" s="29">
        <v>1.1000000000000001</v>
      </c>
      <c r="DY127" s="49"/>
      <c r="DZ127" s="22">
        <v>18</v>
      </c>
      <c r="EA127" s="23">
        <v>29</v>
      </c>
      <c r="EB127" s="24">
        <v>3.93</v>
      </c>
      <c r="EC127" s="24">
        <v>0.09</v>
      </c>
      <c r="ED127" s="24" t="s">
        <v>91</v>
      </c>
      <c r="EE127" s="24" t="str">
        <f t="shared" si="81"/>
        <v>C-6-18-29</v>
      </c>
      <c r="EF127" s="25">
        <v>6.92</v>
      </c>
      <c r="EG127" s="25">
        <v>10.38</v>
      </c>
      <c r="EH127" s="25">
        <v>13.84</v>
      </c>
      <c r="EI127" s="25">
        <v>17.3</v>
      </c>
      <c r="EJ127" s="25">
        <v>20.76</v>
      </c>
      <c r="EK127" s="25">
        <v>24.22</v>
      </c>
      <c r="EL127" s="25">
        <v>26.32</v>
      </c>
      <c r="EM127" s="25">
        <v>29.61</v>
      </c>
      <c r="EN127" s="25">
        <v>32.9</v>
      </c>
      <c r="EO127" s="25">
        <v>36.19</v>
      </c>
      <c r="EP127" s="28">
        <v>39.479999999999997</v>
      </c>
      <c r="EQ127" s="29">
        <v>1.1000000000000001</v>
      </c>
      <c r="ER127" s="49"/>
      <c r="EW127" s="24" t="s">
        <v>91</v>
      </c>
      <c r="EX127" s="24" t="str">
        <f t="shared" ref="EX127:EX136" si="88">CONCATENATE(EX$125,"-",EW127)</f>
        <v>C-6-18-29</v>
      </c>
      <c r="EY127" s="25">
        <v>7.78</v>
      </c>
      <c r="EZ127" s="25">
        <v>11.67</v>
      </c>
      <c r="FA127" s="25">
        <v>15.56</v>
      </c>
      <c r="FB127" s="25">
        <v>19.45</v>
      </c>
      <c r="FC127" s="25">
        <v>23.34</v>
      </c>
      <c r="FD127" s="25">
        <v>27.23</v>
      </c>
      <c r="FE127" s="25">
        <v>29.6</v>
      </c>
      <c r="FF127" s="25">
        <v>33.299999999999997</v>
      </c>
      <c r="FG127" s="25">
        <v>37</v>
      </c>
      <c r="FH127" s="25">
        <v>40.700000000000003</v>
      </c>
      <c r="FI127" s="28">
        <v>44.4</v>
      </c>
      <c r="FJ127" s="29">
        <v>1.1000000000000001</v>
      </c>
      <c r="FK127" s="28">
        <v>48.1</v>
      </c>
      <c r="FL127" s="28">
        <v>51.8</v>
      </c>
      <c r="FM127" s="28">
        <v>55.5</v>
      </c>
      <c r="FN127" s="28">
        <v>59.2</v>
      </c>
      <c r="FO127" s="28">
        <v>62.9</v>
      </c>
      <c r="FP127" s="28">
        <v>66.599999999999994</v>
      </c>
      <c r="FQ127" s="25">
        <v>70.3</v>
      </c>
      <c r="FR127" s="25">
        <v>74</v>
      </c>
      <c r="FS127" s="25">
        <v>77.7</v>
      </c>
      <c r="FT127" s="25">
        <v>81.400000000000006</v>
      </c>
      <c r="FU127" s="25">
        <v>85.1</v>
      </c>
      <c r="FV127" s="25">
        <v>88.8</v>
      </c>
      <c r="FW127" s="49"/>
      <c r="FX127" s="22">
        <v>18</v>
      </c>
      <c r="FY127" s="23">
        <v>29</v>
      </c>
      <c r="FZ127" s="24">
        <v>3.93</v>
      </c>
      <c r="GA127" s="24">
        <v>0.09</v>
      </c>
      <c r="GB127" s="24" t="s">
        <v>91</v>
      </c>
      <c r="GC127" s="24" t="str">
        <f t="shared" si="82"/>
        <v>C-6-18-29</v>
      </c>
      <c r="GD127" s="25">
        <v>99999</v>
      </c>
      <c r="GE127" s="25">
        <v>99999</v>
      </c>
      <c r="GF127" s="25">
        <v>99999</v>
      </c>
      <c r="GG127" s="25">
        <v>99999</v>
      </c>
      <c r="GH127" s="25">
        <v>99999</v>
      </c>
      <c r="GI127" s="25">
        <v>99999</v>
      </c>
      <c r="GJ127" s="25">
        <v>99999</v>
      </c>
      <c r="GK127" s="25">
        <v>99999</v>
      </c>
      <c r="GL127" s="25">
        <v>99999</v>
      </c>
      <c r="GM127" s="25">
        <v>99999</v>
      </c>
      <c r="GN127" s="25">
        <v>99999</v>
      </c>
      <c r="GO127" s="29">
        <v>100</v>
      </c>
      <c r="GP127" s="49"/>
      <c r="GU127" s="24" t="s">
        <v>91</v>
      </c>
      <c r="GV127" s="24" t="str">
        <f t="shared" ref="GV127:GV136" si="89">CONCATENATE(GV$125,"-",GU127)</f>
        <v>C-6-18-29</v>
      </c>
      <c r="GW127" s="25">
        <v>14.38</v>
      </c>
      <c r="GX127" s="25">
        <v>21.57</v>
      </c>
      <c r="GY127" s="25">
        <v>28.76</v>
      </c>
      <c r="GZ127" s="25">
        <v>35.950000000000003</v>
      </c>
      <c r="HA127" s="25">
        <v>43.14</v>
      </c>
      <c r="HB127" s="25">
        <v>50.33</v>
      </c>
      <c r="HC127" s="25">
        <v>54.64</v>
      </c>
      <c r="HD127" s="25">
        <v>61.47</v>
      </c>
      <c r="HE127" s="25">
        <v>68.31</v>
      </c>
      <c r="HF127" s="25">
        <v>75.14</v>
      </c>
      <c r="HG127" s="28">
        <v>81.97</v>
      </c>
      <c r="HH127" s="29">
        <v>100</v>
      </c>
      <c r="HI127" s="28">
        <v>88.8</v>
      </c>
      <c r="HJ127" s="28">
        <v>95.63</v>
      </c>
      <c r="HK127" s="28">
        <v>102.46</v>
      </c>
      <c r="HL127" s="28">
        <v>109.29</v>
      </c>
      <c r="HM127" s="28">
        <v>116.12</v>
      </c>
      <c r="HN127" s="28">
        <v>122.95</v>
      </c>
      <c r="HO127" s="25">
        <v>129.78</v>
      </c>
      <c r="HP127" s="25">
        <v>136.61000000000001</v>
      </c>
      <c r="HQ127" s="25">
        <v>143.44</v>
      </c>
      <c r="HR127" s="25">
        <v>150.27000000000001</v>
      </c>
      <c r="HS127" s="25">
        <v>157.1</v>
      </c>
      <c r="HT127" s="25">
        <v>163.93</v>
      </c>
      <c r="HU127" s="49"/>
    </row>
    <row r="128" spans="4:229" ht="14.4">
      <c r="D128" s="22">
        <v>30</v>
      </c>
      <c r="E128" s="23">
        <v>39</v>
      </c>
      <c r="F128" s="24">
        <v>6.11</v>
      </c>
      <c r="G128" s="24">
        <v>0.14000000000000001</v>
      </c>
      <c r="H128" s="24" t="s">
        <v>92</v>
      </c>
      <c r="I128" s="24" t="str">
        <f t="shared" si="83"/>
        <v>C-6-30-39</v>
      </c>
      <c r="J128" s="25">
        <v>12.5</v>
      </c>
      <c r="K128" s="25">
        <v>18.75</v>
      </c>
      <c r="L128" s="25">
        <v>25</v>
      </c>
      <c r="M128" s="25">
        <v>31.25</v>
      </c>
      <c r="N128" s="25">
        <v>37.5</v>
      </c>
      <c r="O128" s="25">
        <v>43.75</v>
      </c>
      <c r="P128" s="25">
        <v>47.52</v>
      </c>
      <c r="Q128" s="25">
        <v>53.46</v>
      </c>
      <c r="R128" s="25">
        <v>59.4</v>
      </c>
      <c r="S128" s="25">
        <v>65.34</v>
      </c>
      <c r="T128" s="28">
        <v>71.28</v>
      </c>
      <c r="U128" s="29">
        <v>1.1000000000000001</v>
      </c>
      <c r="W128" s="22">
        <v>30</v>
      </c>
      <c r="X128" s="23">
        <v>39</v>
      </c>
      <c r="Y128" s="24">
        <v>5.55</v>
      </c>
      <c r="Z128" s="24">
        <v>0.13</v>
      </c>
      <c r="AA128" s="24" t="s">
        <v>92</v>
      </c>
      <c r="AB128" s="24" t="str">
        <f t="shared" si="84"/>
        <v>C-6-30-39</v>
      </c>
      <c r="AC128" s="25">
        <v>11.36</v>
      </c>
      <c r="AD128" s="25">
        <v>17.04</v>
      </c>
      <c r="AE128" s="25">
        <v>22.72</v>
      </c>
      <c r="AF128" s="25">
        <v>28.4</v>
      </c>
      <c r="AG128" s="25">
        <v>34.08</v>
      </c>
      <c r="AH128" s="25">
        <v>39.76</v>
      </c>
      <c r="AI128" s="25">
        <v>43.2</v>
      </c>
      <c r="AJ128" s="25">
        <v>48.6</v>
      </c>
      <c r="AK128" s="25">
        <v>54</v>
      </c>
      <c r="AL128" s="25">
        <v>59.4</v>
      </c>
      <c r="AM128" s="28">
        <v>64.8</v>
      </c>
      <c r="AN128" s="29">
        <v>1.1000000000000001</v>
      </c>
      <c r="AP128" s="22">
        <v>30</v>
      </c>
      <c r="AQ128" s="23">
        <v>39</v>
      </c>
      <c r="AR128" s="24">
        <v>5</v>
      </c>
      <c r="AS128" s="24">
        <v>0.12</v>
      </c>
      <c r="AT128" s="24" t="s">
        <v>92</v>
      </c>
      <c r="AU128" s="24" t="str">
        <f t="shared" si="85"/>
        <v>C-6-30-39</v>
      </c>
      <c r="AV128" s="25">
        <v>10.24</v>
      </c>
      <c r="AW128" s="25">
        <v>15.36</v>
      </c>
      <c r="AX128" s="25">
        <v>20.48</v>
      </c>
      <c r="AY128" s="25">
        <v>25.6</v>
      </c>
      <c r="AZ128" s="25">
        <v>30.72</v>
      </c>
      <c r="BA128" s="25">
        <v>35.840000000000003</v>
      </c>
      <c r="BB128" s="25">
        <v>38.96</v>
      </c>
      <c r="BC128" s="25">
        <v>43.83</v>
      </c>
      <c r="BD128" s="25">
        <v>48.7</v>
      </c>
      <c r="BE128" s="25">
        <v>53.57</v>
      </c>
      <c r="BF128" s="28">
        <v>58.44</v>
      </c>
      <c r="BG128" s="29">
        <v>1.1000000000000001</v>
      </c>
      <c r="BI128" s="22">
        <v>30</v>
      </c>
      <c r="BJ128" s="23">
        <v>39</v>
      </c>
      <c r="BK128" s="24">
        <v>4.4400000000000004</v>
      </c>
      <c r="BL128" s="24">
        <v>0.11</v>
      </c>
      <c r="BM128" s="24" t="s">
        <v>92</v>
      </c>
      <c r="BN128" s="24" t="str">
        <f t="shared" si="86"/>
        <v>C-6-30-39</v>
      </c>
      <c r="BO128" s="25">
        <v>9.1</v>
      </c>
      <c r="BP128" s="25">
        <v>13.65</v>
      </c>
      <c r="BQ128" s="25">
        <v>18.2</v>
      </c>
      <c r="BR128" s="25">
        <v>22.75</v>
      </c>
      <c r="BS128" s="25">
        <v>27.3</v>
      </c>
      <c r="BT128" s="25">
        <v>31.85</v>
      </c>
      <c r="BU128" s="25">
        <v>34.64</v>
      </c>
      <c r="BV128" s="25">
        <v>38.97</v>
      </c>
      <c r="BW128" s="25">
        <v>43.3</v>
      </c>
      <c r="BX128" s="25">
        <v>47.63</v>
      </c>
      <c r="BY128" s="28">
        <v>51.96</v>
      </c>
      <c r="BZ128" s="29">
        <v>1.1000000000000001</v>
      </c>
      <c r="CF128" s="24" t="s">
        <v>92</v>
      </c>
      <c r="CG128" s="24" t="str">
        <f t="shared" si="87"/>
        <v>C-6-30-39</v>
      </c>
      <c r="CH128" s="25">
        <v>10</v>
      </c>
      <c r="CI128" s="25">
        <v>15</v>
      </c>
      <c r="CJ128" s="25">
        <v>20</v>
      </c>
      <c r="CK128" s="25">
        <v>25</v>
      </c>
      <c r="CL128" s="25">
        <v>30</v>
      </c>
      <c r="CM128" s="25">
        <v>35</v>
      </c>
      <c r="CN128" s="25">
        <v>38</v>
      </c>
      <c r="CO128" s="25">
        <v>42.75</v>
      </c>
      <c r="CP128" s="25">
        <v>47.5</v>
      </c>
      <c r="CQ128" s="25">
        <v>52.25</v>
      </c>
      <c r="CR128" s="28">
        <v>57</v>
      </c>
      <c r="CS128" s="29">
        <v>1.1000000000000001</v>
      </c>
      <c r="CT128" s="28">
        <v>61.75</v>
      </c>
      <c r="CU128" s="28">
        <v>66.5</v>
      </c>
      <c r="CV128" s="28">
        <v>71.25</v>
      </c>
      <c r="CW128" s="28">
        <v>76</v>
      </c>
      <c r="CX128" s="28">
        <v>80.75</v>
      </c>
      <c r="CY128" s="28">
        <v>85.5</v>
      </c>
      <c r="CZ128" s="25">
        <v>90.25</v>
      </c>
      <c r="DA128" s="25">
        <v>95</v>
      </c>
      <c r="DB128" s="25">
        <v>99.75</v>
      </c>
      <c r="DC128" s="25">
        <v>104.5</v>
      </c>
      <c r="DD128" s="25">
        <v>109.25</v>
      </c>
      <c r="DE128" s="25">
        <v>114</v>
      </c>
      <c r="DG128" s="22">
        <v>30</v>
      </c>
      <c r="DH128" s="23">
        <v>39</v>
      </c>
      <c r="DI128" s="24">
        <v>5.62</v>
      </c>
      <c r="DJ128" s="24">
        <v>0.13</v>
      </c>
      <c r="DK128" s="24" t="s">
        <v>92</v>
      </c>
      <c r="DL128" s="24" t="str">
        <f t="shared" si="80"/>
        <v>C-6-30-39</v>
      </c>
      <c r="DM128" s="25">
        <v>11.5</v>
      </c>
      <c r="DN128" s="25">
        <v>17.25</v>
      </c>
      <c r="DO128" s="25">
        <v>23</v>
      </c>
      <c r="DP128" s="25">
        <v>28.75</v>
      </c>
      <c r="DQ128" s="25">
        <v>34.5</v>
      </c>
      <c r="DR128" s="25">
        <v>40.25</v>
      </c>
      <c r="DS128" s="25">
        <v>43.76</v>
      </c>
      <c r="DT128" s="25">
        <v>49.23</v>
      </c>
      <c r="DU128" s="25">
        <v>54.7</v>
      </c>
      <c r="DV128" s="25">
        <v>60.17</v>
      </c>
      <c r="DW128" s="28">
        <v>65.64</v>
      </c>
      <c r="DX128" s="29">
        <v>1.1000000000000001</v>
      </c>
      <c r="DY128" s="49"/>
      <c r="DZ128" s="22">
        <v>30</v>
      </c>
      <c r="EA128" s="23">
        <v>39</v>
      </c>
      <c r="EB128" s="24">
        <v>5.62</v>
      </c>
      <c r="EC128" s="24">
        <v>0.13</v>
      </c>
      <c r="ED128" s="24" t="s">
        <v>92</v>
      </c>
      <c r="EE128" s="24" t="str">
        <f t="shared" si="81"/>
        <v>C-6-30-39</v>
      </c>
      <c r="EF128" s="25">
        <v>9.24</v>
      </c>
      <c r="EG128" s="25">
        <v>13.86</v>
      </c>
      <c r="EH128" s="25">
        <v>18.48</v>
      </c>
      <c r="EI128" s="25">
        <v>23.1</v>
      </c>
      <c r="EJ128" s="25">
        <v>27.72</v>
      </c>
      <c r="EK128" s="25">
        <v>32.340000000000003</v>
      </c>
      <c r="EL128" s="25">
        <v>35.119999999999997</v>
      </c>
      <c r="EM128" s="25">
        <v>39.51</v>
      </c>
      <c r="EN128" s="25">
        <v>43.9</v>
      </c>
      <c r="EO128" s="25">
        <v>48.29</v>
      </c>
      <c r="EP128" s="28">
        <v>52.68</v>
      </c>
      <c r="EQ128" s="29">
        <v>1.1000000000000001</v>
      </c>
      <c r="ER128" s="49"/>
      <c r="EW128" s="24" t="s">
        <v>92</v>
      </c>
      <c r="EX128" s="24" t="str">
        <f t="shared" si="88"/>
        <v>C-6-30-39</v>
      </c>
      <c r="EY128" s="25">
        <v>12.22</v>
      </c>
      <c r="EZ128" s="25">
        <v>18.329999999999998</v>
      </c>
      <c r="FA128" s="25">
        <v>24.44</v>
      </c>
      <c r="FB128" s="25">
        <v>30.55</v>
      </c>
      <c r="FC128" s="25">
        <v>36.659999999999997</v>
      </c>
      <c r="FD128" s="25">
        <v>42.77</v>
      </c>
      <c r="FE128" s="25">
        <v>46.4</v>
      </c>
      <c r="FF128" s="25">
        <v>52.2</v>
      </c>
      <c r="FG128" s="25">
        <v>58</v>
      </c>
      <c r="FH128" s="25">
        <v>63.8</v>
      </c>
      <c r="FI128" s="28">
        <v>69.599999999999994</v>
      </c>
      <c r="FJ128" s="29">
        <v>1.1000000000000001</v>
      </c>
      <c r="FK128" s="28">
        <v>75.400000000000006</v>
      </c>
      <c r="FL128" s="28">
        <v>81.2</v>
      </c>
      <c r="FM128" s="28">
        <v>87</v>
      </c>
      <c r="FN128" s="28">
        <v>92.8</v>
      </c>
      <c r="FO128" s="28">
        <v>98.6</v>
      </c>
      <c r="FP128" s="28">
        <v>104.4</v>
      </c>
      <c r="FQ128" s="25">
        <v>110.2</v>
      </c>
      <c r="FR128" s="25">
        <v>116</v>
      </c>
      <c r="FS128" s="25">
        <v>121.8</v>
      </c>
      <c r="FT128" s="25">
        <v>127.6</v>
      </c>
      <c r="FU128" s="25">
        <v>133.4</v>
      </c>
      <c r="FV128" s="25">
        <v>139.19999999999999</v>
      </c>
      <c r="FW128" s="49"/>
      <c r="FX128" s="22">
        <v>30</v>
      </c>
      <c r="FY128" s="23">
        <v>39</v>
      </c>
      <c r="FZ128" s="24">
        <v>5.62</v>
      </c>
      <c r="GA128" s="24">
        <v>0.13</v>
      </c>
      <c r="GB128" s="24" t="s">
        <v>92</v>
      </c>
      <c r="GC128" s="24" t="str">
        <f t="shared" si="82"/>
        <v>C-6-30-39</v>
      </c>
      <c r="GD128" s="25">
        <v>99999</v>
      </c>
      <c r="GE128" s="25">
        <v>99999</v>
      </c>
      <c r="GF128" s="25">
        <v>99999</v>
      </c>
      <c r="GG128" s="25">
        <v>99999</v>
      </c>
      <c r="GH128" s="25">
        <v>99999</v>
      </c>
      <c r="GI128" s="25">
        <v>99999</v>
      </c>
      <c r="GJ128" s="25">
        <v>99999</v>
      </c>
      <c r="GK128" s="25">
        <v>99999</v>
      </c>
      <c r="GL128" s="25">
        <v>99999</v>
      </c>
      <c r="GM128" s="25">
        <v>99999</v>
      </c>
      <c r="GN128" s="25">
        <v>99999</v>
      </c>
      <c r="GO128" s="29">
        <v>100</v>
      </c>
      <c r="GP128" s="49"/>
      <c r="GU128" s="24" t="s">
        <v>92</v>
      </c>
      <c r="GV128" s="24" t="str">
        <f t="shared" si="89"/>
        <v>C-6-30-39</v>
      </c>
      <c r="GW128" s="25">
        <v>32.22</v>
      </c>
      <c r="GX128" s="25">
        <v>48.33</v>
      </c>
      <c r="GY128" s="25">
        <v>64.44</v>
      </c>
      <c r="GZ128" s="25">
        <v>80.55</v>
      </c>
      <c r="HA128" s="25">
        <v>96.66</v>
      </c>
      <c r="HB128" s="25">
        <v>112.77</v>
      </c>
      <c r="HC128" s="25">
        <v>122.44</v>
      </c>
      <c r="HD128" s="25">
        <v>137.74</v>
      </c>
      <c r="HE128" s="25">
        <v>153.05000000000001</v>
      </c>
      <c r="HF128" s="25">
        <v>168.35</v>
      </c>
      <c r="HG128" s="28">
        <v>183.65</v>
      </c>
      <c r="HH128" s="29">
        <v>100</v>
      </c>
      <c r="HI128" s="28">
        <v>198.96</v>
      </c>
      <c r="HJ128" s="28">
        <v>214.26</v>
      </c>
      <c r="HK128" s="28">
        <v>229.57</v>
      </c>
      <c r="HL128" s="28">
        <v>244.87</v>
      </c>
      <c r="HM128" s="28">
        <v>260.18</v>
      </c>
      <c r="HN128" s="28">
        <v>275.48</v>
      </c>
      <c r="HO128" s="25">
        <v>290.79000000000002</v>
      </c>
      <c r="HP128" s="25">
        <v>306.08999999999997</v>
      </c>
      <c r="HQ128" s="25">
        <v>321.39</v>
      </c>
      <c r="HR128" s="25">
        <v>336.7</v>
      </c>
      <c r="HS128" s="25">
        <v>352</v>
      </c>
      <c r="HT128" s="25">
        <v>367.31</v>
      </c>
      <c r="HU128" s="49"/>
    </row>
    <row r="129" spans="4:229" ht="14.4">
      <c r="D129" s="22">
        <v>40</v>
      </c>
      <c r="E129" s="23">
        <v>49</v>
      </c>
      <c r="F129" s="24">
        <v>13.32</v>
      </c>
      <c r="G129" s="24">
        <v>0.31</v>
      </c>
      <c r="H129" s="24" t="s">
        <v>93</v>
      </c>
      <c r="I129" s="24" t="str">
        <f t="shared" si="83"/>
        <v>C-6-40-49</v>
      </c>
      <c r="J129" s="25">
        <v>27.26</v>
      </c>
      <c r="K129" s="25">
        <v>40.89</v>
      </c>
      <c r="L129" s="25">
        <v>54.52</v>
      </c>
      <c r="M129" s="25">
        <v>68.150000000000006</v>
      </c>
      <c r="N129" s="25">
        <v>81.78</v>
      </c>
      <c r="O129" s="25">
        <v>95.41</v>
      </c>
      <c r="P129" s="25">
        <v>103.68</v>
      </c>
      <c r="Q129" s="25">
        <v>116.64</v>
      </c>
      <c r="R129" s="25">
        <v>129.6</v>
      </c>
      <c r="S129" s="25">
        <v>142.56</v>
      </c>
      <c r="T129" s="28">
        <v>155.52000000000001</v>
      </c>
      <c r="U129" s="29">
        <v>1.1499999999999999</v>
      </c>
      <c r="W129" s="22">
        <v>40</v>
      </c>
      <c r="X129" s="23">
        <v>49</v>
      </c>
      <c r="Y129" s="24">
        <v>11.66</v>
      </c>
      <c r="Z129" s="24">
        <v>0.28000000000000003</v>
      </c>
      <c r="AA129" s="24" t="s">
        <v>93</v>
      </c>
      <c r="AB129" s="24" t="str">
        <f t="shared" si="84"/>
        <v>C-6-40-49</v>
      </c>
      <c r="AC129" s="25">
        <v>23.88</v>
      </c>
      <c r="AD129" s="25">
        <v>35.82</v>
      </c>
      <c r="AE129" s="25">
        <v>47.76</v>
      </c>
      <c r="AF129" s="25">
        <v>59.7</v>
      </c>
      <c r="AG129" s="25">
        <v>71.64</v>
      </c>
      <c r="AH129" s="25">
        <v>83.58</v>
      </c>
      <c r="AI129" s="25">
        <v>90.88</v>
      </c>
      <c r="AJ129" s="25">
        <v>102.24</v>
      </c>
      <c r="AK129" s="25">
        <v>113.6</v>
      </c>
      <c r="AL129" s="25">
        <v>124.96</v>
      </c>
      <c r="AM129" s="28">
        <v>136.32</v>
      </c>
      <c r="AN129" s="29">
        <v>1.1499999999999999</v>
      </c>
      <c r="AP129" s="22">
        <v>40</v>
      </c>
      <c r="AQ129" s="23">
        <v>49</v>
      </c>
      <c r="AR129" s="24">
        <v>11.1</v>
      </c>
      <c r="AS129" s="24">
        <v>0.26</v>
      </c>
      <c r="AT129" s="24" t="s">
        <v>93</v>
      </c>
      <c r="AU129" s="24" t="str">
        <f t="shared" si="85"/>
        <v>C-6-40-49</v>
      </c>
      <c r="AV129" s="25">
        <v>22.72</v>
      </c>
      <c r="AW129" s="25">
        <v>34.08</v>
      </c>
      <c r="AX129" s="25">
        <v>45.44</v>
      </c>
      <c r="AY129" s="25">
        <v>56.8</v>
      </c>
      <c r="AZ129" s="25">
        <v>68.16</v>
      </c>
      <c r="BA129" s="25">
        <v>79.52</v>
      </c>
      <c r="BB129" s="25">
        <v>86.48</v>
      </c>
      <c r="BC129" s="25">
        <v>97.29</v>
      </c>
      <c r="BD129" s="25">
        <v>108.1</v>
      </c>
      <c r="BE129" s="25">
        <v>118.91</v>
      </c>
      <c r="BF129" s="28">
        <v>129.72</v>
      </c>
      <c r="BG129" s="29">
        <v>1.1499999999999999</v>
      </c>
      <c r="BI129" s="22">
        <v>40</v>
      </c>
      <c r="BJ129" s="23">
        <v>49</v>
      </c>
      <c r="BK129" s="24">
        <v>9.99</v>
      </c>
      <c r="BL129" s="24">
        <v>0.24</v>
      </c>
      <c r="BM129" s="24" t="s">
        <v>93</v>
      </c>
      <c r="BN129" s="24" t="str">
        <f t="shared" si="86"/>
        <v>C-6-40-49</v>
      </c>
      <c r="BO129" s="25">
        <v>20.46</v>
      </c>
      <c r="BP129" s="25">
        <v>30.69</v>
      </c>
      <c r="BQ129" s="25">
        <v>40.92</v>
      </c>
      <c r="BR129" s="25">
        <v>51.15</v>
      </c>
      <c r="BS129" s="25">
        <v>61.38</v>
      </c>
      <c r="BT129" s="25">
        <v>71.61</v>
      </c>
      <c r="BU129" s="25">
        <v>77.84</v>
      </c>
      <c r="BV129" s="25">
        <v>87.57</v>
      </c>
      <c r="BW129" s="25">
        <v>97.3</v>
      </c>
      <c r="BX129" s="25">
        <v>107.03</v>
      </c>
      <c r="BY129" s="28">
        <v>116.76</v>
      </c>
      <c r="BZ129" s="29">
        <v>1.1499999999999999</v>
      </c>
      <c r="CF129" s="24" t="s">
        <v>93</v>
      </c>
      <c r="CG129" s="24" t="str">
        <f t="shared" si="87"/>
        <v>C-6-40-49</v>
      </c>
      <c r="CH129" s="25">
        <v>22.2</v>
      </c>
      <c r="CI129" s="25">
        <v>33.299999999999997</v>
      </c>
      <c r="CJ129" s="25">
        <v>44.4</v>
      </c>
      <c r="CK129" s="25">
        <v>55.5</v>
      </c>
      <c r="CL129" s="25">
        <v>66.599999999999994</v>
      </c>
      <c r="CM129" s="25">
        <v>77.7</v>
      </c>
      <c r="CN129" s="25">
        <v>84.4</v>
      </c>
      <c r="CO129" s="25">
        <v>94.95</v>
      </c>
      <c r="CP129" s="25">
        <v>105.5</v>
      </c>
      <c r="CQ129" s="25">
        <v>116.05</v>
      </c>
      <c r="CR129" s="28">
        <v>126.6</v>
      </c>
      <c r="CS129" s="29">
        <v>1.1499999999999999</v>
      </c>
      <c r="CT129" s="28">
        <v>137.15</v>
      </c>
      <c r="CU129" s="28">
        <v>147.69999999999999</v>
      </c>
      <c r="CV129" s="28">
        <v>158.25</v>
      </c>
      <c r="CW129" s="28">
        <v>168.8</v>
      </c>
      <c r="CX129" s="28">
        <v>179.35</v>
      </c>
      <c r="CY129" s="28">
        <v>189.9</v>
      </c>
      <c r="CZ129" s="25">
        <v>200.45</v>
      </c>
      <c r="DA129" s="25">
        <v>211</v>
      </c>
      <c r="DB129" s="25">
        <v>221.55</v>
      </c>
      <c r="DC129" s="25">
        <v>232.1</v>
      </c>
      <c r="DD129" s="25">
        <v>242.65</v>
      </c>
      <c r="DE129" s="25">
        <v>253.2</v>
      </c>
      <c r="DG129" s="22">
        <v>40</v>
      </c>
      <c r="DH129" s="23">
        <v>49</v>
      </c>
      <c r="DI129" s="24">
        <v>11.8</v>
      </c>
      <c r="DJ129" s="24">
        <v>0.28000000000000003</v>
      </c>
      <c r="DK129" s="24" t="s">
        <v>93</v>
      </c>
      <c r="DL129" s="24" t="str">
        <f t="shared" si="80"/>
        <v>C-6-40-49</v>
      </c>
      <c r="DM129" s="25">
        <v>24.16</v>
      </c>
      <c r="DN129" s="25">
        <v>36.24</v>
      </c>
      <c r="DO129" s="25">
        <v>48.32</v>
      </c>
      <c r="DP129" s="25">
        <v>60.4</v>
      </c>
      <c r="DQ129" s="25">
        <v>72.48</v>
      </c>
      <c r="DR129" s="25">
        <v>84.56</v>
      </c>
      <c r="DS129" s="25">
        <v>91.92</v>
      </c>
      <c r="DT129" s="25">
        <v>103.41</v>
      </c>
      <c r="DU129" s="25">
        <v>114.9</v>
      </c>
      <c r="DV129" s="25">
        <v>126.39</v>
      </c>
      <c r="DW129" s="28">
        <v>137.88</v>
      </c>
      <c r="DX129" s="29">
        <v>1.1499999999999999</v>
      </c>
      <c r="DY129" s="49"/>
      <c r="DZ129" s="22">
        <v>40</v>
      </c>
      <c r="EA129" s="23">
        <v>49</v>
      </c>
      <c r="EB129" s="24">
        <v>11.8</v>
      </c>
      <c r="EC129" s="24">
        <v>0.28000000000000003</v>
      </c>
      <c r="ED129" s="24" t="s">
        <v>93</v>
      </c>
      <c r="EE129" s="24" t="str">
        <f t="shared" si="81"/>
        <v>C-6-40-49</v>
      </c>
      <c r="EF129" s="25">
        <v>20.76</v>
      </c>
      <c r="EG129" s="25">
        <v>31.14</v>
      </c>
      <c r="EH129" s="25">
        <v>41.52</v>
      </c>
      <c r="EI129" s="25">
        <v>51.9</v>
      </c>
      <c r="EJ129" s="25">
        <v>62.28</v>
      </c>
      <c r="EK129" s="25">
        <v>72.66</v>
      </c>
      <c r="EL129" s="25">
        <v>78.959999999999994</v>
      </c>
      <c r="EM129" s="25">
        <v>88.83</v>
      </c>
      <c r="EN129" s="25">
        <v>98.7</v>
      </c>
      <c r="EO129" s="25">
        <v>108.57</v>
      </c>
      <c r="EP129" s="28">
        <v>118.44</v>
      </c>
      <c r="EQ129" s="29">
        <v>1.1499999999999999</v>
      </c>
      <c r="ER129" s="49"/>
      <c r="EW129" s="24" t="s">
        <v>93</v>
      </c>
      <c r="EX129" s="24" t="str">
        <f t="shared" si="88"/>
        <v>C-6-40-49</v>
      </c>
      <c r="EY129" s="25">
        <v>26.64</v>
      </c>
      <c r="EZ129" s="25">
        <v>39.96</v>
      </c>
      <c r="FA129" s="25">
        <v>53.28</v>
      </c>
      <c r="FB129" s="25">
        <v>66.599999999999994</v>
      </c>
      <c r="FC129" s="25">
        <v>79.92</v>
      </c>
      <c r="FD129" s="25">
        <v>93.24</v>
      </c>
      <c r="FE129" s="25">
        <v>101.2</v>
      </c>
      <c r="FF129" s="25">
        <v>113.85</v>
      </c>
      <c r="FG129" s="25">
        <v>126.5</v>
      </c>
      <c r="FH129" s="25">
        <v>139.15</v>
      </c>
      <c r="FI129" s="28">
        <v>151.80000000000001</v>
      </c>
      <c r="FJ129" s="29">
        <v>1.1499999999999999</v>
      </c>
      <c r="FK129" s="28">
        <v>164.45</v>
      </c>
      <c r="FL129" s="28">
        <v>177.1</v>
      </c>
      <c r="FM129" s="28">
        <v>189.75</v>
      </c>
      <c r="FN129" s="28">
        <v>202.4</v>
      </c>
      <c r="FO129" s="28">
        <v>215.05</v>
      </c>
      <c r="FP129" s="28">
        <v>227.7</v>
      </c>
      <c r="FQ129" s="25">
        <v>240.35</v>
      </c>
      <c r="FR129" s="25">
        <v>253</v>
      </c>
      <c r="FS129" s="25">
        <v>265.64999999999998</v>
      </c>
      <c r="FT129" s="25">
        <v>278.3</v>
      </c>
      <c r="FU129" s="25">
        <v>290.95</v>
      </c>
      <c r="FV129" s="25">
        <v>303.60000000000002</v>
      </c>
      <c r="FW129" s="49"/>
      <c r="FX129" s="22">
        <v>40</v>
      </c>
      <c r="FY129" s="23">
        <v>49</v>
      </c>
      <c r="FZ129" s="24">
        <v>11.8</v>
      </c>
      <c r="GA129" s="24">
        <v>0.28000000000000003</v>
      </c>
      <c r="GB129" s="24" t="s">
        <v>93</v>
      </c>
      <c r="GC129" s="24" t="str">
        <f t="shared" si="82"/>
        <v>C-6-40-49</v>
      </c>
      <c r="GD129" s="25">
        <v>99999</v>
      </c>
      <c r="GE129" s="25">
        <v>99999</v>
      </c>
      <c r="GF129" s="25">
        <v>99999</v>
      </c>
      <c r="GG129" s="25">
        <v>99999</v>
      </c>
      <c r="GH129" s="25">
        <v>99999</v>
      </c>
      <c r="GI129" s="25">
        <v>99999</v>
      </c>
      <c r="GJ129" s="25">
        <v>99999</v>
      </c>
      <c r="GK129" s="25">
        <v>99999</v>
      </c>
      <c r="GL129" s="25">
        <v>99999</v>
      </c>
      <c r="GM129" s="25">
        <v>99999</v>
      </c>
      <c r="GN129" s="25">
        <v>99999</v>
      </c>
      <c r="GO129" s="29">
        <v>100</v>
      </c>
      <c r="GP129" s="49"/>
      <c r="GU129" s="24" t="s">
        <v>93</v>
      </c>
      <c r="GV129" s="24" t="str">
        <f t="shared" si="89"/>
        <v>C-6-40-49</v>
      </c>
      <c r="GW129" s="25">
        <v>63.94</v>
      </c>
      <c r="GX129" s="25">
        <v>95.91</v>
      </c>
      <c r="GY129" s="25">
        <v>127.88</v>
      </c>
      <c r="GZ129" s="25">
        <v>159.85</v>
      </c>
      <c r="HA129" s="25">
        <v>191.82</v>
      </c>
      <c r="HB129" s="25">
        <v>223.79</v>
      </c>
      <c r="HC129" s="25">
        <v>242.97</v>
      </c>
      <c r="HD129" s="25">
        <v>273.33999999999997</v>
      </c>
      <c r="HE129" s="25">
        <v>303.72000000000003</v>
      </c>
      <c r="HF129" s="25">
        <v>334.09</v>
      </c>
      <c r="HG129" s="28">
        <v>364.46</v>
      </c>
      <c r="HH129" s="29">
        <v>100</v>
      </c>
      <c r="HI129" s="28">
        <v>394.83</v>
      </c>
      <c r="HJ129" s="28">
        <v>425.2</v>
      </c>
      <c r="HK129" s="28">
        <v>455.57</v>
      </c>
      <c r="HL129" s="28">
        <v>485.94</v>
      </c>
      <c r="HM129" s="28">
        <v>516.32000000000005</v>
      </c>
      <c r="HN129" s="28">
        <v>546.69000000000005</v>
      </c>
      <c r="HO129" s="25">
        <v>577.05999999999995</v>
      </c>
      <c r="HP129" s="25">
        <v>607.42999999999995</v>
      </c>
      <c r="HQ129" s="25">
        <v>637.79999999999995</v>
      </c>
      <c r="HR129" s="25">
        <v>668.17</v>
      </c>
      <c r="HS129" s="25">
        <v>698.54</v>
      </c>
      <c r="HT129" s="25">
        <v>728.92</v>
      </c>
      <c r="HU129" s="49"/>
    </row>
    <row r="130" spans="4:229" ht="14.4">
      <c r="D130" s="22">
        <v>50</v>
      </c>
      <c r="E130" s="23">
        <v>54</v>
      </c>
      <c r="F130" s="24">
        <v>22.76</v>
      </c>
      <c r="G130" s="24">
        <v>0.9</v>
      </c>
      <c r="H130" s="24" t="s">
        <v>94</v>
      </c>
      <c r="I130" s="24" t="str">
        <f t="shared" si="83"/>
        <v>C-6-50-54</v>
      </c>
      <c r="J130" s="25">
        <v>47.32</v>
      </c>
      <c r="K130" s="25">
        <v>70.98</v>
      </c>
      <c r="L130" s="25">
        <v>94.64</v>
      </c>
      <c r="M130" s="25">
        <v>118.3</v>
      </c>
      <c r="N130" s="25">
        <v>141.96</v>
      </c>
      <c r="O130" s="25">
        <v>165.62</v>
      </c>
      <c r="P130" s="25">
        <v>180.16</v>
      </c>
      <c r="Q130" s="25">
        <v>202.68</v>
      </c>
      <c r="R130" s="25">
        <v>225.2</v>
      </c>
      <c r="S130" s="25">
        <v>247.72</v>
      </c>
      <c r="T130" s="28">
        <v>270.24</v>
      </c>
      <c r="U130" s="29">
        <v>1.1499999999999999</v>
      </c>
      <c r="W130" s="22">
        <v>50</v>
      </c>
      <c r="X130" s="23">
        <v>54</v>
      </c>
      <c r="Y130" s="24">
        <v>20.54</v>
      </c>
      <c r="Z130" s="24">
        <v>0.82</v>
      </c>
      <c r="AA130" s="24" t="s">
        <v>94</v>
      </c>
      <c r="AB130" s="24" t="str">
        <f t="shared" si="84"/>
        <v>C-6-50-54</v>
      </c>
      <c r="AC130" s="25">
        <v>42.72</v>
      </c>
      <c r="AD130" s="25">
        <v>64.08</v>
      </c>
      <c r="AE130" s="25">
        <v>85.44</v>
      </c>
      <c r="AF130" s="25">
        <v>106.8</v>
      </c>
      <c r="AG130" s="25">
        <v>128.16</v>
      </c>
      <c r="AH130" s="25">
        <v>149.52000000000001</v>
      </c>
      <c r="AI130" s="25">
        <v>162.63999999999999</v>
      </c>
      <c r="AJ130" s="25">
        <v>182.97</v>
      </c>
      <c r="AK130" s="25">
        <v>203.3</v>
      </c>
      <c r="AL130" s="25">
        <v>223.63</v>
      </c>
      <c r="AM130" s="28">
        <v>243.96</v>
      </c>
      <c r="AN130" s="29">
        <v>1.1499999999999999</v>
      </c>
      <c r="AP130" s="22">
        <v>50</v>
      </c>
      <c r="AQ130" s="23">
        <v>54</v>
      </c>
      <c r="AR130" s="24">
        <v>18.87</v>
      </c>
      <c r="AS130" s="24">
        <v>0.75</v>
      </c>
      <c r="AT130" s="24" t="s">
        <v>94</v>
      </c>
      <c r="AU130" s="24" t="str">
        <f t="shared" si="85"/>
        <v>C-6-50-54</v>
      </c>
      <c r="AV130" s="25">
        <v>39.24</v>
      </c>
      <c r="AW130" s="25">
        <v>58.86</v>
      </c>
      <c r="AX130" s="25">
        <v>78.48</v>
      </c>
      <c r="AY130" s="25">
        <v>98.1</v>
      </c>
      <c r="AZ130" s="25">
        <v>117.72</v>
      </c>
      <c r="BA130" s="25">
        <v>137.34</v>
      </c>
      <c r="BB130" s="25">
        <v>149.44</v>
      </c>
      <c r="BC130" s="25">
        <v>168.12</v>
      </c>
      <c r="BD130" s="25">
        <v>186.8</v>
      </c>
      <c r="BE130" s="25">
        <v>205.48</v>
      </c>
      <c r="BF130" s="28">
        <v>224.16</v>
      </c>
      <c r="BG130" s="29">
        <v>1.1499999999999999</v>
      </c>
      <c r="BI130" s="22">
        <v>50</v>
      </c>
      <c r="BJ130" s="23">
        <v>54</v>
      </c>
      <c r="BK130" s="24">
        <v>17.21</v>
      </c>
      <c r="BL130" s="24">
        <v>0.69</v>
      </c>
      <c r="BM130" s="24" t="s">
        <v>94</v>
      </c>
      <c r="BN130" s="24" t="str">
        <f t="shared" si="86"/>
        <v>C-6-50-54</v>
      </c>
      <c r="BO130" s="25">
        <v>35.799999999999997</v>
      </c>
      <c r="BP130" s="25">
        <v>53.7</v>
      </c>
      <c r="BQ130" s="25">
        <v>71.599999999999994</v>
      </c>
      <c r="BR130" s="25">
        <v>89.5</v>
      </c>
      <c r="BS130" s="25">
        <v>107.4</v>
      </c>
      <c r="BT130" s="25">
        <v>125.3</v>
      </c>
      <c r="BU130" s="25">
        <v>136.32</v>
      </c>
      <c r="BV130" s="25">
        <v>153.36000000000001</v>
      </c>
      <c r="BW130" s="25">
        <v>170.4</v>
      </c>
      <c r="BX130" s="25">
        <v>187.44</v>
      </c>
      <c r="BY130" s="28">
        <v>204.48</v>
      </c>
      <c r="BZ130" s="29">
        <v>1.1499999999999999</v>
      </c>
      <c r="CF130" s="24" t="s">
        <v>94</v>
      </c>
      <c r="CG130" s="24" t="str">
        <f t="shared" si="87"/>
        <v>C-6-50-54</v>
      </c>
      <c r="CH130" s="25">
        <v>37.74</v>
      </c>
      <c r="CI130" s="25">
        <v>56.61</v>
      </c>
      <c r="CJ130" s="25">
        <v>75.48</v>
      </c>
      <c r="CK130" s="25">
        <v>94.35</v>
      </c>
      <c r="CL130" s="25">
        <v>113.22</v>
      </c>
      <c r="CM130" s="25">
        <v>132.09</v>
      </c>
      <c r="CN130" s="25">
        <v>143.44</v>
      </c>
      <c r="CO130" s="25">
        <v>161.37</v>
      </c>
      <c r="CP130" s="25">
        <v>179.3</v>
      </c>
      <c r="CQ130" s="25">
        <v>197.23</v>
      </c>
      <c r="CR130" s="28">
        <v>215.16</v>
      </c>
      <c r="CS130" s="29">
        <v>1.1499999999999999</v>
      </c>
      <c r="CT130" s="28">
        <v>233.09</v>
      </c>
      <c r="CU130" s="28">
        <v>251.02</v>
      </c>
      <c r="CV130" s="28">
        <v>268.95</v>
      </c>
      <c r="CW130" s="28">
        <v>286.88</v>
      </c>
      <c r="CX130" s="28">
        <v>304.81</v>
      </c>
      <c r="CY130" s="28">
        <v>322.74</v>
      </c>
      <c r="CZ130" s="25">
        <v>340.67</v>
      </c>
      <c r="DA130" s="25">
        <v>358.6</v>
      </c>
      <c r="DB130" s="25">
        <v>376.53</v>
      </c>
      <c r="DC130" s="25">
        <v>394.46</v>
      </c>
      <c r="DD130" s="25">
        <v>412.39</v>
      </c>
      <c r="DE130" s="25">
        <v>430.32</v>
      </c>
      <c r="DG130" s="22">
        <v>50</v>
      </c>
      <c r="DH130" s="23">
        <v>54</v>
      </c>
      <c r="DI130" s="24">
        <v>20.79</v>
      </c>
      <c r="DJ130" s="24">
        <v>0.83</v>
      </c>
      <c r="DK130" s="24" t="s">
        <v>94</v>
      </c>
      <c r="DL130" s="24" t="str">
        <f t="shared" si="80"/>
        <v>C-6-50-54</v>
      </c>
      <c r="DM130" s="25">
        <v>43.24</v>
      </c>
      <c r="DN130" s="25">
        <v>64.86</v>
      </c>
      <c r="DO130" s="25">
        <v>86.48</v>
      </c>
      <c r="DP130" s="25">
        <v>108.1</v>
      </c>
      <c r="DQ130" s="25">
        <v>129.72</v>
      </c>
      <c r="DR130" s="25">
        <v>151.34</v>
      </c>
      <c r="DS130" s="25">
        <v>164.64</v>
      </c>
      <c r="DT130" s="25">
        <v>185.22</v>
      </c>
      <c r="DU130" s="25">
        <v>205.8</v>
      </c>
      <c r="DV130" s="25">
        <v>226.38</v>
      </c>
      <c r="DW130" s="28">
        <v>246.96</v>
      </c>
      <c r="DX130" s="29">
        <v>1.1499999999999999</v>
      </c>
      <c r="DY130" s="49"/>
      <c r="DZ130" s="22">
        <v>50</v>
      </c>
      <c r="EA130" s="23">
        <v>54</v>
      </c>
      <c r="EB130" s="24">
        <v>20.79</v>
      </c>
      <c r="EC130" s="24">
        <v>0.83</v>
      </c>
      <c r="ED130" s="24" t="s">
        <v>94</v>
      </c>
      <c r="EE130" s="24" t="str">
        <f t="shared" si="81"/>
        <v>C-6-50-54</v>
      </c>
      <c r="EF130" s="25">
        <v>36.340000000000003</v>
      </c>
      <c r="EG130" s="25">
        <v>54.51</v>
      </c>
      <c r="EH130" s="25">
        <v>72.680000000000007</v>
      </c>
      <c r="EI130" s="25">
        <v>90.85</v>
      </c>
      <c r="EJ130" s="25">
        <v>109.02</v>
      </c>
      <c r="EK130" s="25">
        <v>127.19</v>
      </c>
      <c r="EL130" s="25">
        <v>138.4</v>
      </c>
      <c r="EM130" s="25">
        <v>155.69999999999999</v>
      </c>
      <c r="EN130" s="25">
        <v>173</v>
      </c>
      <c r="EO130" s="25">
        <v>190.3</v>
      </c>
      <c r="EP130" s="28">
        <v>207.6</v>
      </c>
      <c r="EQ130" s="29">
        <v>1.1499999999999999</v>
      </c>
      <c r="ER130" s="49"/>
      <c r="EW130" s="24" t="s">
        <v>94</v>
      </c>
      <c r="EX130" s="24" t="str">
        <f t="shared" si="88"/>
        <v>C-6-50-54</v>
      </c>
      <c r="EY130" s="25">
        <v>45.52</v>
      </c>
      <c r="EZ130" s="25">
        <v>68.28</v>
      </c>
      <c r="FA130" s="25">
        <v>91.04</v>
      </c>
      <c r="FB130" s="25">
        <v>113.8</v>
      </c>
      <c r="FC130" s="25">
        <v>136.56</v>
      </c>
      <c r="FD130" s="25">
        <v>159.32</v>
      </c>
      <c r="FE130" s="25">
        <v>172.96</v>
      </c>
      <c r="FF130" s="25">
        <v>194.58</v>
      </c>
      <c r="FG130" s="25">
        <v>216.2</v>
      </c>
      <c r="FH130" s="25">
        <v>237.82</v>
      </c>
      <c r="FI130" s="28">
        <v>259.44</v>
      </c>
      <c r="FJ130" s="29">
        <v>1.1499999999999999</v>
      </c>
      <c r="FK130" s="28">
        <v>281.06</v>
      </c>
      <c r="FL130" s="28">
        <v>302.68</v>
      </c>
      <c r="FM130" s="28">
        <v>324.3</v>
      </c>
      <c r="FN130" s="28">
        <v>345.92</v>
      </c>
      <c r="FO130" s="28">
        <v>367.54</v>
      </c>
      <c r="FP130" s="28">
        <v>389.16</v>
      </c>
      <c r="FQ130" s="25">
        <v>410.78</v>
      </c>
      <c r="FR130" s="25">
        <v>432.4</v>
      </c>
      <c r="FS130" s="25">
        <v>454.02</v>
      </c>
      <c r="FT130" s="25">
        <v>475.64</v>
      </c>
      <c r="FU130" s="25">
        <v>497.26</v>
      </c>
      <c r="FV130" s="25">
        <v>518.88</v>
      </c>
      <c r="FW130" s="49"/>
      <c r="FX130" s="22">
        <v>50</v>
      </c>
      <c r="FY130" s="23">
        <v>54</v>
      </c>
      <c r="FZ130" s="24">
        <v>20.79</v>
      </c>
      <c r="GA130" s="24">
        <v>0.83</v>
      </c>
      <c r="GB130" s="24" t="s">
        <v>94</v>
      </c>
      <c r="GC130" s="24" t="str">
        <f t="shared" si="82"/>
        <v>C-6-50-54</v>
      </c>
      <c r="GD130" s="25">
        <v>99999</v>
      </c>
      <c r="GE130" s="25">
        <v>99999</v>
      </c>
      <c r="GF130" s="25">
        <v>99999</v>
      </c>
      <c r="GG130" s="25">
        <v>99999</v>
      </c>
      <c r="GH130" s="25">
        <v>99999</v>
      </c>
      <c r="GI130" s="25">
        <v>99999</v>
      </c>
      <c r="GJ130" s="25">
        <v>99999</v>
      </c>
      <c r="GK130" s="25">
        <v>99999</v>
      </c>
      <c r="GL130" s="25">
        <v>99999</v>
      </c>
      <c r="GM130" s="25">
        <v>99999</v>
      </c>
      <c r="GN130" s="25">
        <v>99999</v>
      </c>
      <c r="GO130" s="29">
        <v>100</v>
      </c>
      <c r="GP130" s="49"/>
      <c r="GU130" s="24" t="s">
        <v>94</v>
      </c>
      <c r="GV130" s="24" t="str">
        <f t="shared" si="89"/>
        <v>C-6-50-54</v>
      </c>
      <c r="GW130" s="25">
        <v>92.44</v>
      </c>
      <c r="GX130" s="25">
        <v>138.66</v>
      </c>
      <c r="GY130" s="25">
        <v>184.88</v>
      </c>
      <c r="GZ130" s="25">
        <v>231.1</v>
      </c>
      <c r="HA130" s="25">
        <v>277.32</v>
      </c>
      <c r="HB130" s="25">
        <v>323.54000000000002</v>
      </c>
      <c r="HC130" s="25">
        <v>351.27</v>
      </c>
      <c r="HD130" s="25">
        <v>395.18</v>
      </c>
      <c r="HE130" s="25">
        <v>439.09</v>
      </c>
      <c r="HF130" s="25">
        <v>483</v>
      </c>
      <c r="HG130" s="28">
        <v>526.91</v>
      </c>
      <c r="HH130" s="29">
        <v>100</v>
      </c>
      <c r="HI130" s="28">
        <v>570.82000000000005</v>
      </c>
      <c r="HJ130" s="28">
        <v>614.73</v>
      </c>
      <c r="HK130" s="28">
        <v>658.64</v>
      </c>
      <c r="HL130" s="28">
        <v>702.54</v>
      </c>
      <c r="HM130" s="28">
        <v>746.45</v>
      </c>
      <c r="HN130" s="28">
        <v>790.36</v>
      </c>
      <c r="HO130" s="25">
        <v>834.27</v>
      </c>
      <c r="HP130" s="25">
        <v>878.18</v>
      </c>
      <c r="HQ130" s="25">
        <v>922.09</v>
      </c>
      <c r="HR130" s="25">
        <v>966</v>
      </c>
      <c r="HS130" s="25">
        <v>1009.91</v>
      </c>
      <c r="HT130" s="25">
        <v>1053.82</v>
      </c>
      <c r="HU130" s="49"/>
    </row>
    <row r="131" spans="4:229" ht="14.4">
      <c r="D131" s="22">
        <v>55</v>
      </c>
      <c r="E131" s="23">
        <v>59</v>
      </c>
      <c r="F131" s="24">
        <v>32.75</v>
      </c>
      <c r="G131" s="24">
        <v>1.84</v>
      </c>
      <c r="H131" s="24" t="s">
        <v>95</v>
      </c>
      <c r="I131" s="24" t="str">
        <f t="shared" si="83"/>
        <v>C-6-55-59</v>
      </c>
      <c r="J131" s="25">
        <v>69.180000000000007</v>
      </c>
      <c r="K131" s="25">
        <v>103.77</v>
      </c>
      <c r="L131" s="25">
        <v>138.36000000000001</v>
      </c>
      <c r="M131" s="25">
        <v>172.95</v>
      </c>
      <c r="N131" s="25">
        <v>207.54</v>
      </c>
      <c r="O131" s="25">
        <v>242.13</v>
      </c>
      <c r="P131" s="25">
        <v>263.60000000000002</v>
      </c>
      <c r="Q131" s="25">
        <v>296.55</v>
      </c>
      <c r="R131" s="25">
        <v>329.5</v>
      </c>
      <c r="S131" s="25">
        <v>362.45</v>
      </c>
      <c r="T131" s="28">
        <v>395.4</v>
      </c>
      <c r="U131" s="29">
        <v>1.2</v>
      </c>
      <c r="W131" s="22">
        <v>55</v>
      </c>
      <c r="X131" s="23">
        <v>59</v>
      </c>
      <c r="Y131" s="24">
        <v>29.97</v>
      </c>
      <c r="Z131" s="24">
        <v>1.67</v>
      </c>
      <c r="AA131" s="24" t="s">
        <v>95</v>
      </c>
      <c r="AB131" s="24" t="str">
        <f t="shared" si="84"/>
        <v>C-6-55-59</v>
      </c>
      <c r="AC131" s="25">
        <v>63.28</v>
      </c>
      <c r="AD131" s="25">
        <v>94.92</v>
      </c>
      <c r="AE131" s="25">
        <v>126.56</v>
      </c>
      <c r="AF131" s="25">
        <v>158.19999999999999</v>
      </c>
      <c r="AG131" s="25">
        <v>189.84</v>
      </c>
      <c r="AH131" s="25">
        <v>221.48</v>
      </c>
      <c r="AI131" s="25">
        <v>241.12</v>
      </c>
      <c r="AJ131" s="25">
        <v>271.26</v>
      </c>
      <c r="AK131" s="25">
        <v>301.39999999999998</v>
      </c>
      <c r="AL131" s="25">
        <v>331.54</v>
      </c>
      <c r="AM131" s="28">
        <v>361.68</v>
      </c>
      <c r="AN131" s="29">
        <v>1.2</v>
      </c>
      <c r="AP131" s="22">
        <v>55</v>
      </c>
      <c r="AQ131" s="23">
        <v>59</v>
      </c>
      <c r="AR131" s="24">
        <v>27.2</v>
      </c>
      <c r="AS131" s="24">
        <v>1.53</v>
      </c>
      <c r="AT131" s="24" t="s">
        <v>95</v>
      </c>
      <c r="AU131" s="24" t="str">
        <f t="shared" si="85"/>
        <v>C-6-55-59</v>
      </c>
      <c r="AV131" s="25">
        <v>57.46</v>
      </c>
      <c r="AW131" s="25">
        <v>86.19</v>
      </c>
      <c r="AX131" s="25">
        <v>114.92</v>
      </c>
      <c r="AY131" s="25">
        <v>143.65</v>
      </c>
      <c r="AZ131" s="25">
        <v>172.38</v>
      </c>
      <c r="BA131" s="25">
        <v>201.11</v>
      </c>
      <c r="BB131" s="25">
        <v>218.96</v>
      </c>
      <c r="BC131" s="25">
        <v>246.33</v>
      </c>
      <c r="BD131" s="25">
        <v>273.7</v>
      </c>
      <c r="BE131" s="25">
        <v>301.07</v>
      </c>
      <c r="BF131" s="28">
        <v>328.44</v>
      </c>
      <c r="BG131" s="29">
        <v>1.2</v>
      </c>
      <c r="BI131" s="22">
        <v>55</v>
      </c>
      <c r="BJ131" s="23">
        <v>59</v>
      </c>
      <c r="BK131" s="24">
        <v>24.98</v>
      </c>
      <c r="BL131" s="24">
        <v>1.41</v>
      </c>
      <c r="BM131" s="24" t="s">
        <v>95</v>
      </c>
      <c r="BN131" s="24" t="str">
        <f t="shared" si="86"/>
        <v>C-6-55-59</v>
      </c>
      <c r="BO131" s="25">
        <v>52.78</v>
      </c>
      <c r="BP131" s="25">
        <v>79.17</v>
      </c>
      <c r="BQ131" s="25">
        <v>105.56</v>
      </c>
      <c r="BR131" s="25">
        <v>131.94999999999999</v>
      </c>
      <c r="BS131" s="25">
        <v>158.34</v>
      </c>
      <c r="BT131" s="25">
        <v>184.73</v>
      </c>
      <c r="BU131" s="25">
        <v>201.12</v>
      </c>
      <c r="BV131" s="25">
        <v>226.26</v>
      </c>
      <c r="BW131" s="25">
        <v>251.4</v>
      </c>
      <c r="BX131" s="25">
        <v>276.54000000000002</v>
      </c>
      <c r="BY131" s="28">
        <v>301.68</v>
      </c>
      <c r="BZ131" s="29">
        <v>1.2</v>
      </c>
      <c r="CF131" s="24" t="s">
        <v>95</v>
      </c>
      <c r="CG131" s="24" t="str">
        <f t="shared" si="87"/>
        <v>C-6-55-59</v>
      </c>
      <c r="CH131" s="25">
        <v>54.4</v>
      </c>
      <c r="CI131" s="25">
        <v>81.599999999999994</v>
      </c>
      <c r="CJ131" s="25">
        <v>108.8</v>
      </c>
      <c r="CK131" s="25">
        <v>136</v>
      </c>
      <c r="CL131" s="25">
        <v>163.19999999999999</v>
      </c>
      <c r="CM131" s="25">
        <v>190.4</v>
      </c>
      <c r="CN131" s="25">
        <v>206.72</v>
      </c>
      <c r="CO131" s="25">
        <v>232.56</v>
      </c>
      <c r="CP131" s="25">
        <v>258.39999999999998</v>
      </c>
      <c r="CQ131" s="25">
        <v>284.24</v>
      </c>
      <c r="CR131" s="28">
        <v>310.08</v>
      </c>
      <c r="CS131" s="29">
        <v>1.2</v>
      </c>
      <c r="CT131" s="28">
        <v>335.92</v>
      </c>
      <c r="CU131" s="28">
        <v>361.76</v>
      </c>
      <c r="CV131" s="28">
        <v>387.6</v>
      </c>
      <c r="CW131" s="28">
        <v>413.44</v>
      </c>
      <c r="CX131" s="28">
        <v>439.28</v>
      </c>
      <c r="CY131" s="28">
        <v>465.12</v>
      </c>
      <c r="CZ131" s="25">
        <v>490.96</v>
      </c>
      <c r="DA131" s="25">
        <v>516.79999999999995</v>
      </c>
      <c r="DB131" s="25">
        <v>542.64</v>
      </c>
      <c r="DC131" s="25">
        <v>568.48</v>
      </c>
      <c r="DD131" s="25">
        <v>594.32000000000005</v>
      </c>
      <c r="DE131" s="25">
        <v>620.16</v>
      </c>
      <c r="DG131" s="22">
        <v>55</v>
      </c>
      <c r="DH131" s="23">
        <v>59</v>
      </c>
      <c r="DI131" s="24">
        <v>30.35</v>
      </c>
      <c r="DJ131" s="24">
        <v>1.69</v>
      </c>
      <c r="DK131" s="24" t="s">
        <v>95</v>
      </c>
      <c r="DL131" s="24" t="str">
        <f t="shared" si="80"/>
        <v>C-6-55-59</v>
      </c>
      <c r="DM131" s="25">
        <v>64.08</v>
      </c>
      <c r="DN131" s="25">
        <v>96.12</v>
      </c>
      <c r="DO131" s="25">
        <v>128.16</v>
      </c>
      <c r="DP131" s="25">
        <v>160.19999999999999</v>
      </c>
      <c r="DQ131" s="25">
        <v>192.24</v>
      </c>
      <c r="DR131" s="25">
        <v>224.28</v>
      </c>
      <c r="DS131" s="25">
        <v>244.16</v>
      </c>
      <c r="DT131" s="25">
        <v>274.68</v>
      </c>
      <c r="DU131" s="25">
        <v>305.2</v>
      </c>
      <c r="DV131" s="25">
        <v>335.72</v>
      </c>
      <c r="DW131" s="28">
        <v>366.24</v>
      </c>
      <c r="DX131" s="29">
        <v>1.2</v>
      </c>
      <c r="DY131" s="49"/>
      <c r="DZ131" s="22">
        <v>55</v>
      </c>
      <c r="EA131" s="23">
        <v>59</v>
      </c>
      <c r="EB131" s="24">
        <v>30.35</v>
      </c>
      <c r="EC131" s="24">
        <v>1.69</v>
      </c>
      <c r="ED131" s="24" t="s">
        <v>95</v>
      </c>
      <c r="EE131" s="24" t="str">
        <f t="shared" si="81"/>
        <v>C-6-55-59</v>
      </c>
      <c r="EF131" s="25">
        <v>53.56</v>
      </c>
      <c r="EG131" s="25">
        <v>80.34</v>
      </c>
      <c r="EH131" s="25">
        <v>107.12</v>
      </c>
      <c r="EI131" s="25">
        <v>133.9</v>
      </c>
      <c r="EJ131" s="25">
        <v>160.68</v>
      </c>
      <c r="EK131" s="25">
        <v>187.46</v>
      </c>
      <c r="EL131" s="25">
        <v>204.08</v>
      </c>
      <c r="EM131" s="25">
        <v>229.59</v>
      </c>
      <c r="EN131" s="25">
        <v>255.1</v>
      </c>
      <c r="EO131" s="25">
        <v>280.61</v>
      </c>
      <c r="EP131" s="28">
        <v>306.12</v>
      </c>
      <c r="EQ131" s="29">
        <v>1.2</v>
      </c>
      <c r="ER131" s="49"/>
      <c r="EW131" s="24" t="s">
        <v>95</v>
      </c>
      <c r="EX131" s="24" t="str">
        <f t="shared" si="88"/>
        <v>C-6-55-59</v>
      </c>
      <c r="EY131" s="25">
        <v>65.5</v>
      </c>
      <c r="EZ131" s="25">
        <v>98.25</v>
      </c>
      <c r="FA131" s="25">
        <v>131</v>
      </c>
      <c r="FB131" s="25">
        <v>163.75</v>
      </c>
      <c r="FC131" s="25">
        <v>196.5</v>
      </c>
      <c r="FD131" s="25">
        <v>229.25</v>
      </c>
      <c r="FE131" s="25">
        <v>248.88</v>
      </c>
      <c r="FF131" s="25">
        <v>279.99</v>
      </c>
      <c r="FG131" s="25">
        <v>311.10000000000002</v>
      </c>
      <c r="FH131" s="25">
        <v>342.21</v>
      </c>
      <c r="FI131" s="28">
        <v>373.32</v>
      </c>
      <c r="FJ131" s="29">
        <v>1.2</v>
      </c>
      <c r="FK131" s="28">
        <v>404.43</v>
      </c>
      <c r="FL131" s="28">
        <v>435.54</v>
      </c>
      <c r="FM131" s="28">
        <v>466.65</v>
      </c>
      <c r="FN131" s="28">
        <v>497.76</v>
      </c>
      <c r="FO131" s="28">
        <v>528.87</v>
      </c>
      <c r="FP131" s="28">
        <v>559.98</v>
      </c>
      <c r="FQ131" s="25">
        <v>591.09</v>
      </c>
      <c r="FR131" s="25">
        <v>622.20000000000005</v>
      </c>
      <c r="FS131" s="25">
        <v>653.30999999999995</v>
      </c>
      <c r="FT131" s="25">
        <v>684.42</v>
      </c>
      <c r="FU131" s="25">
        <v>715.53</v>
      </c>
      <c r="FV131" s="25">
        <v>746.64</v>
      </c>
      <c r="FW131" s="49"/>
      <c r="FX131" s="22">
        <v>55</v>
      </c>
      <c r="FY131" s="23">
        <v>59</v>
      </c>
      <c r="FZ131" s="24">
        <v>30.35</v>
      </c>
      <c r="GA131" s="24">
        <v>1.69</v>
      </c>
      <c r="GB131" s="24" t="s">
        <v>95</v>
      </c>
      <c r="GC131" s="24" t="str">
        <f t="shared" si="82"/>
        <v>C-6-55-59</v>
      </c>
      <c r="GD131" s="25">
        <v>99999</v>
      </c>
      <c r="GE131" s="25">
        <v>99999</v>
      </c>
      <c r="GF131" s="25">
        <v>99999</v>
      </c>
      <c r="GG131" s="25">
        <v>99999</v>
      </c>
      <c r="GH131" s="25">
        <v>99999</v>
      </c>
      <c r="GI131" s="25">
        <v>99999</v>
      </c>
      <c r="GJ131" s="25">
        <v>99999</v>
      </c>
      <c r="GK131" s="25">
        <v>99999</v>
      </c>
      <c r="GL131" s="25">
        <v>99999</v>
      </c>
      <c r="GM131" s="25">
        <v>99999</v>
      </c>
      <c r="GN131" s="25">
        <v>99999</v>
      </c>
      <c r="GO131" s="29">
        <v>100</v>
      </c>
      <c r="GP131" s="49"/>
      <c r="GU131" s="24" t="s">
        <v>95</v>
      </c>
      <c r="GV131" s="24" t="str">
        <f t="shared" si="89"/>
        <v>C-6-55-59</v>
      </c>
      <c r="GW131" s="25">
        <v>115</v>
      </c>
      <c r="GX131" s="25">
        <v>172.5</v>
      </c>
      <c r="GY131" s="25">
        <v>230</v>
      </c>
      <c r="GZ131" s="25">
        <v>287.5</v>
      </c>
      <c r="HA131" s="25">
        <v>345</v>
      </c>
      <c r="HB131" s="25">
        <v>402.5</v>
      </c>
      <c r="HC131" s="25">
        <v>437</v>
      </c>
      <c r="HD131" s="25">
        <v>491.63</v>
      </c>
      <c r="HE131" s="25">
        <v>546.25</v>
      </c>
      <c r="HF131" s="25">
        <v>600.88</v>
      </c>
      <c r="HG131" s="28">
        <v>655.5</v>
      </c>
      <c r="HH131" s="29">
        <v>100</v>
      </c>
      <c r="HI131" s="28">
        <v>710.13</v>
      </c>
      <c r="HJ131" s="28">
        <v>764.75</v>
      </c>
      <c r="HK131" s="28">
        <v>819.38</v>
      </c>
      <c r="HL131" s="28">
        <v>874</v>
      </c>
      <c r="HM131" s="28">
        <v>928.63</v>
      </c>
      <c r="HN131" s="28">
        <v>983.25</v>
      </c>
      <c r="HO131" s="25">
        <v>1037.8800000000001</v>
      </c>
      <c r="HP131" s="25">
        <v>1092.5</v>
      </c>
      <c r="HQ131" s="25">
        <v>1147.1300000000001</v>
      </c>
      <c r="HR131" s="25">
        <v>1201.75</v>
      </c>
      <c r="HS131" s="25">
        <v>1256.3800000000001</v>
      </c>
      <c r="HT131" s="25">
        <v>1311</v>
      </c>
      <c r="HU131" s="49"/>
    </row>
    <row r="132" spans="4:229" ht="14.4">
      <c r="D132" s="22">
        <v>60</v>
      </c>
      <c r="E132" s="23">
        <v>64</v>
      </c>
      <c r="F132" s="24">
        <v>46.62</v>
      </c>
      <c r="G132" s="24">
        <v>3.55</v>
      </c>
      <c r="H132" s="24" t="s">
        <v>96</v>
      </c>
      <c r="I132" s="24" t="str">
        <f t="shared" si="83"/>
        <v>C-6-60-64</v>
      </c>
      <c r="J132" s="25">
        <v>100.34</v>
      </c>
      <c r="K132" s="25">
        <v>150.51</v>
      </c>
      <c r="L132" s="25">
        <v>200.68</v>
      </c>
      <c r="M132" s="25">
        <v>250.85</v>
      </c>
      <c r="N132" s="25">
        <v>301.02</v>
      </c>
      <c r="O132" s="25">
        <v>351.19</v>
      </c>
      <c r="P132" s="25">
        <v>382.72</v>
      </c>
      <c r="Q132" s="25">
        <v>430.56</v>
      </c>
      <c r="R132" s="25">
        <v>478.4</v>
      </c>
      <c r="S132" s="25">
        <v>526.24</v>
      </c>
      <c r="T132" s="28">
        <v>574.08000000000004</v>
      </c>
      <c r="U132" s="29">
        <v>1.25</v>
      </c>
      <c r="W132" s="22">
        <v>60</v>
      </c>
      <c r="X132" s="23">
        <v>64</v>
      </c>
      <c r="Y132" s="24">
        <v>42.18</v>
      </c>
      <c r="Z132" s="24">
        <v>3.22</v>
      </c>
      <c r="AA132" s="24" t="s">
        <v>96</v>
      </c>
      <c r="AB132" s="24" t="str">
        <f t="shared" si="84"/>
        <v>C-6-60-64</v>
      </c>
      <c r="AC132" s="25">
        <v>90.8</v>
      </c>
      <c r="AD132" s="25">
        <v>136.19999999999999</v>
      </c>
      <c r="AE132" s="25">
        <v>181.6</v>
      </c>
      <c r="AF132" s="25">
        <v>227</v>
      </c>
      <c r="AG132" s="25">
        <v>272.39999999999998</v>
      </c>
      <c r="AH132" s="25">
        <v>317.8</v>
      </c>
      <c r="AI132" s="25">
        <v>346.32</v>
      </c>
      <c r="AJ132" s="25">
        <v>389.61</v>
      </c>
      <c r="AK132" s="25">
        <v>432.9</v>
      </c>
      <c r="AL132" s="25">
        <v>476.19</v>
      </c>
      <c r="AM132" s="28">
        <v>519.48</v>
      </c>
      <c r="AN132" s="29">
        <v>1.25</v>
      </c>
      <c r="AP132" s="22">
        <v>60</v>
      </c>
      <c r="AQ132" s="23">
        <v>64</v>
      </c>
      <c r="AR132" s="24">
        <v>38.85</v>
      </c>
      <c r="AS132" s="24">
        <v>2.95</v>
      </c>
      <c r="AT132" s="24" t="s">
        <v>96</v>
      </c>
      <c r="AU132" s="24" t="str">
        <f t="shared" si="85"/>
        <v>C-6-60-64</v>
      </c>
      <c r="AV132" s="25">
        <v>83.6</v>
      </c>
      <c r="AW132" s="25">
        <v>125.4</v>
      </c>
      <c r="AX132" s="25">
        <v>167.2</v>
      </c>
      <c r="AY132" s="25">
        <v>209</v>
      </c>
      <c r="AZ132" s="25">
        <v>250.8</v>
      </c>
      <c r="BA132" s="25">
        <v>292.60000000000002</v>
      </c>
      <c r="BB132" s="25">
        <v>318.88</v>
      </c>
      <c r="BC132" s="25">
        <v>358.74</v>
      </c>
      <c r="BD132" s="25">
        <v>398.6</v>
      </c>
      <c r="BE132" s="25">
        <v>438.46</v>
      </c>
      <c r="BF132" s="28">
        <v>478.32</v>
      </c>
      <c r="BG132" s="29">
        <v>1.25</v>
      </c>
      <c r="BI132" s="22">
        <v>60</v>
      </c>
      <c r="BJ132" s="23">
        <v>64</v>
      </c>
      <c r="BK132" s="24">
        <v>35.520000000000003</v>
      </c>
      <c r="BL132" s="24">
        <v>2.71</v>
      </c>
      <c r="BM132" s="24" t="s">
        <v>96</v>
      </c>
      <c r="BN132" s="24" t="str">
        <f t="shared" si="86"/>
        <v>C-6-60-64</v>
      </c>
      <c r="BO132" s="25">
        <v>76.459999999999994</v>
      </c>
      <c r="BP132" s="25">
        <v>114.69</v>
      </c>
      <c r="BQ132" s="25">
        <v>152.91999999999999</v>
      </c>
      <c r="BR132" s="25">
        <v>191.15</v>
      </c>
      <c r="BS132" s="25">
        <v>229.38</v>
      </c>
      <c r="BT132" s="25">
        <v>267.61</v>
      </c>
      <c r="BU132" s="25">
        <v>291.60000000000002</v>
      </c>
      <c r="BV132" s="25">
        <v>328.05</v>
      </c>
      <c r="BW132" s="25">
        <v>364.5</v>
      </c>
      <c r="BX132" s="25">
        <v>400.95</v>
      </c>
      <c r="BY132" s="28">
        <v>437.4</v>
      </c>
      <c r="BZ132" s="29">
        <v>1.22</v>
      </c>
      <c r="CF132" s="24" t="s">
        <v>96</v>
      </c>
      <c r="CG132" s="24" t="str">
        <f t="shared" si="87"/>
        <v>C-6-60-64</v>
      </c>
      <c r="CH132" s="25">
        <v>77.7</v>
      </c>
      <c r="CI132" s="25">
        <v>116.55</v>
      </c>
      <c r="CJ132" s="25">
        <v>155.4</v>
      </c>
      <c r="CK132" s="25">
        <v>194.25</v>
      </c>
      <c r="CL132" s="25">
        <v>233.1</v>
      </c>
      <c r="CM132" s="25">
        <v>271.95</v>
      </c>
      <c r="CN132" s="25">
        <v>295.27999999999997</v>
      </c>
      <c r="CO132" s="25">
        <v>332.19</v>
      </c>
      <c r="CP132" s="25">
        <v>369.1</v>
      </c>
      <c r="CQ132" s="25">
        <v>406.01</v>
      </c>
      <c r="CR132" s="28">
        <v>442.92</v>
      </c>
      <c r="CS132" s="29">
        <v>1.25</v>
      </c>
      <c r="CT132" s="28">
        <v>479.83</v>
      </c>
      <c r="CU132" s="28">
        <v>516.74</v>
      </c>
      <c r="CV132" s="28">
        <v>553.65</v>
      </c>
      <c r="CW132" s="28">
        <v>590.55999999999995</v>
      </c>
      <c r="CX132" s="28">
        <v>627.47</v>
      </c>
      <c r="CY132" s="28">
        <v>664.38</v>
      </c>
      <c r="CZ132" s="25">
        <v>701.29</v>
      </c>
      <c r="DA132" s="25">
        <v>738.2</v>
      </c>
      <c r="DB132" s="25">
        <v>775.11</v>
      </c>
      <c r="DC132" s="25">
        <v>812.02</v>
      </c>
      <c r="DD132" s="25">
        <v>848.93</v>
      </c>
      <c r="DE132" s="25">
        <v>885.84</v>
      </c>
      <c r="DG132" s="22">
        <v>60</v>
      </c>
      <c r="DH132" s="23">
        <v>64</v>
      </c>
      <c r="DI132" s="24">
        <v>42.71</v>
      </c>
      <c r="DJ132" s="24">
        <v>3.26</v>
      </c>
      <c r="DK132" s="24" t="s">
        <v>96</v>
      </c>
      <c r="DL132" s="24" t="str">
        <f t="shared" si="80"/>
        <v>C-6-60-64</v>
      </c>
      <c r="DM132" s="25">
        <v>91.94</v>
      </c>
      <c r="DN132" s="25">
        <v>137.91</v>
      </c>
      <c r="DO132" s="25">
        <v>183.88</v>
      </c>
      <c r="DP132" s="25">
        <v>229.85</v>
      </c>
      <c r="DQ132" s="25">
        <v>275.82</v>
      </c>
      <c r="DR132" s="25">
        <v>321.79000000000002</v>
      </c>
      <c r="DS132" s="25">
        <v>350.64</v>
      </c>
      <c r="DT132" s="25">
        <v>394.47</v>
      </c>
      <c r="DU132" s="25">
        <v>438.3</v>
      </c>
      <c r="DV132" s="25">
        <v>482.13</v>
      </c>
      <c r="DW132" s="28">
        <v>525.96</v>
      </c>
      <c r="DX132" s="29">
        <v>1.25</v>
      </c>
      <c r="DY132" s="49"/>
      <c r="DZ132" s="22">
        <v>60</v>
      </c>
      <c r="EA132" s="23">
        <v>64</v>
      </c>
      <c r="EB132" s="24">
        <v>42.71</v>
      </c>
      <c r="EC132" s="24">
        <v>3.26</v>
      </c>
      <c r="ED132" s="24" t="s">
        <v>96</v>
      </c>
      <c r="EE132" s="24" t="str">
        <f t="shared" si="81"/>
        <v>C-6-60-64</v>
      </c>
      <c r="EF132" s="25">
        <v>77.599999999999994</v>
      </c>
      <c r="EG132" s="25">
        <v>116.4</v>
      </c>
      <c r="EH132" s="25">
        <v>155.19999999999999</v>
      </c>
      <c r="EI132" s="25">
        <v>194</v>
      </c>
      <c r="EJ132" s="25">
        <v>232.8</v>
      </c>
      <c r="EK132" s="25">
        <v>271.60000000000002</v>
      </c>
      <c r="EL132" s="25">
        <v>296</v>
      </c>
      <c r="EM132" s="25">
        <v>333</v>
      </c>
      <c r="EN132" s="25">
        <v>370</v>
      </c>
      <c r="EO132" s="25">
        <v>407</v>
      </c>
      <c r="EP132" s="28">
        <v>444</v>
      </c>
      <c r="EQ132" s="29">
        <v>1.25</v>
      </c>
      <c r="ER132" s="49"/>
      <c r="EW132" s="24" t="s">
        <v>96</v>
      </c>
      <c r="EX132" s="24" t="str">
        <f t="shared" si="88"/>
        <v>C-6-60-64</v>
      </c>
      <c r="EY132" s="25">
        <v>93.24</v>
      </c>
      <c r="EZ132" s="25">
        <v>139.86000000000001</v>
      </c>
      <c r="FA132" s="25">
        <v>186.48</v>
      </c>
      <c r="FB132" s="25">
        <v>233.1</v>
      </c>
      <c r="FC132" s="25">
        <v>279.72000000000003</v>
      </c>
      <c r="FD132" s="25">
        <v>326.33999999999997</v>
      </c>
      <c r="FE132" s="25">
        <v>354.32</v>
      </c>
      <c r="FF132" s="25">
        <v>398.61</v>
      </c>
      <c r="FG132" s="25">
        <v>442.9</v>
      </c>
      <c r="FH132" s="25">
        <v>487.19</v>
      </c>
      <c r="FI132" s="28">
        <v>531.48</v>
      </c>
      <c r="FJ132" s="29">
        <v>1.25</v>
      </c>
      <c r="FK132" s="28">
        <v>575.77</v>
      </c>
      <c r="FL132" s="28">
        <v>620.05999999999995</v>
      </c>
      <c r="FM132" s="28">
        <v>664.35</v>
      </c>
      <c r="FN132" s="28">
        <v>708.64</v>
      </c>
      <c r="FO132" s="28">
        <v>752.93</v>
      </c>
      <c r="FP132" s="28">
        <v>797.22</v>
      </c>
      <c r="FQ132" s="25">
        <v>841.51</v>
      </c>
      <c r="FR132" s="25">
        <v>885.8</v>
      </c>
      <c r="FS132" s="25">
        <v>930.09</v>
      </c>
      <c r="FT132" s="25">
        <v>974.38</v>
      </c>
      <c r="FU132" s="25">
        <v>1018.67</v>
      </c>
      <c r="FV132" s="25">
        <v>1062.96</v>
      </c>
      <c r="FW132" s="49"/>
      <c r="FX132" s="22">
        <v>60</v>
      </c>
      <c r="FY132" s="23">
        <v>64</v>
      </c>
      <c r="FZ132" s="24">
        <v>42.71</v>
      </c>
      <c r="GA132" s="24">
        <v>3.26</v>
      </c>
      <c r="GB132" s="24" t="s">
        <v>96</v>
      </c>
      <c r="GC132" s="24" t="str">
        <f t="shared" si="82"/>
        <v>C-6-60-64</v>
      </c>
      <c r="GD132" s="25">
        <v>109.3</v>
      </c>
      <c r="GE132" s="25">
        <v>163.95</v>
      </c>
      <c r="GF132" s="25">
        <v>218.6</v>
      </c>
      <c r="GG132" s="25">
        <v>273.25</v>
      </c>
      <c r="GH132" s="25">
        <v>327.9</v>
      </c>
      <c r="GI132" s="25">
        <v>382.55</v>
      </c>
      <c r="GJ132" s="25">
        <v>416.8</v>
      </c>
      <c r="GK132" s="25">
        <v>468.9</v>
      </c>
      <c r="GL132" s="25">
        <v>521</v>
      </c>
      <c r="GM132" s="25">
        <v>573.1</v>
      </c>
      <c r="GN132" s="28">
        <v>625.20000000000005</v>
      </c>
      <c r="GO132" s="29">
        <v>1.25</v>
      </c>
      <c r="GP132" s="49"/>
      <c r="GU132" s="24" t="s">
        <v>96</v>
      </c>
      <c r="GV132" s="24" t="str">
        <f t="shared" si="89"/>
        <v>C-6-60-64</v>
      </c>
      <c r="GW132" s="25">
        <v>139.78</v>
      </c>
      <c r="GX132" s="25">
        <v>209.67</v>
      </c>
      <c r="GY132" s="25">
        <v>279.56</v>
      </c>
      <c r="GZ132" s="25">
        <v>349.45</v>
      </c>
      <c r="HA132" s="25">
        <v>419.34</v>
      </c>
      <c r="HB132" s="25">
        <v>489.23</v>
      </c>
      <c r="HC132" s="25">
        <v>531.16</v>
      </c>
      <c r="HD132" s="25">
        <v>597.55999999999995</v>
      </c>
      <c r="HE132" s="25">
        <v>663.96</v>
      </c>
      <c r="HF132" s="25">
        <v>730.35</v>
      </c>
      <c r="HG132" s="28">
        <v>796.75</v>
      </c>
      <c r="HH132" s="29">
        <v>100</v>
      </c>
      <c r="HI132" s="28">
        <v>863.14</v>
      </c>
      <c r="HJ132" s="28">
        <v>929.54</v>
      </c>
      <c r="HK132" s="28">
        <v>995.93</v>
      </c>
      <c r="HL132" s="28">
        <v>1062.33</v>
      </c>
      <c r="HM132" s="28">
        <v>1128.72</v>
      </c>
      <c r="HN132" s="28">
        <v>1195.1199999999999</v>
      </c>
      <c r="HO132" s="25">
        <v>1261.51</v>
      </c>
      <c r="HP132" s="25">
        <v>1327.91</v>
      </c>
      <c r="HQ132" s="25">
        <v>1394.31</v>
      </c>
      <c r="HR132" s="25">
        <v>1460.7</v>
      </c>
      <c r="HS132" s="25">
        <v>1527.1</v>
      </c>
      <c r="HT132" s="25">
        <v>1593.49</v>
      </c>
      <c r="HU132" s="49"/>
    </row>
    <row r="133" spans="4:229" ht="14.4">
      <c r="D133" s="22">
        <v>65</v>
      </c>
      <c r="E133" s="23">
        <v>69</v>
      </c>
      <c r="F133" s="24">
        <v>64.38</v>
      </c>
      <c r="G133" s="24">
        <v>6.58</v>
      </c>
      <c r="H133" s="24" t="s">
        <v>97</v>
      </c>
      <c r="I133" s="24" t="str">
        <f t="shared" si="83"/>
        <v>C-6-65-69</v>
      </c>
      <c r="J133" s="25">
        <v>141.91999999999999</v>
      </c>
      <c r="K133" s="25">
        <v>212.88</v>
      </c>
      <c r="L133" s="25">
        <v>283.83999999999997</v>
      </c>
      <c r="M133" s="25">
        <v>354.8</v>
      </c>
      <c r="N133" s="25">
        <v>425.76</v>
      </c>
      <c r="O133" s="25">
        <v>496.72</v>
      </c>
      <c r="P133" s="25">
        <v>541.91999999999996</v>
      </c>
      <c r="Q133" s="25">
        <v>609.66</v>
      </c>
      <c r="R133" s="25">
        <v>677.4</v>
      </c>
      <c r="S133" s="25">
        <v>745.14</v>
      </c>
      <c r="T133" s="28">
        <v>812.88</v>
      </c>
      <c r="U133" s="29">
        <v>1.25</v>
      </c>
      <c r="W133" s="22">
        <v>65</v>
      </c>
      <c r="X133" s="23">
        <v>69</v>
      </c>
      <c r="Y133" s="24">
        <v>58.28</v>
      </c>
      <c r="Z133" s="24">
        <v>5.97</v>
      </c>
      <c r="AA133" s="24" t="s">
        <v>97</v>
      </c>
      <c r="AB133" s="24" t="str">
        <f t="shared" si="84"/>
        <v>C-6-65-69</v>
      </c>
      <c r="AC133" s="25">
        <v>128.5</v>
      </c>
      <c r="AD133" s="25">
        <v>192.75</v>
      </c>
      <c r="AE133" s="25">
        <v>257</v>
      </c>
      <c r="AF133" s="25">
        <v>321.25</v>
      </c>
      <c r="AG133" s="25">
        <v>385.5</v>
      </c>
      <c r="AH133" s="25">
        <v>449.75</v>
      </c>
      <c r="AI133" s="25">
        <v>490.72</v>
      </c>
      <c r="AJ133" s="25">
        <v>552.05999999999995</v>
      </c>
      <c r="AK133" s="25">
        <v>613.4</v>
      </c>
      <c r="AL133" s="25">
        <v>674.74</v>
      </c>
      <c r="AM133" s="28">
        <v>736.08</v>
      </c>
      <c r="AN133" s="29">
        <v>1.25</v>
      </c>
      <c r="AP133" s="22">
        <v>65</v>
      </c>
      <c r="AQ133" s="23">
        <v>69</v>
      </c>
      <c r="AR133" s="24">
        <v>53.28</v>
      </c>
      <c r="AS133" s="24">
        <v>5.47</v>
      </c>
      <c r="AT133" s="24" t="s">
        <v>97</v>
      </c>
      <c r="AU133" s="24" t="str">
        <f t="shared" si="85"/>
        <v>C-6-65-69</v>
      </c>
      <c r="AV133" s="25">
        <v>117.5</v>
      </c>
      <c r="AW133" s="25">
        <v>176.25</v>
      </c>
      <c r="AX133" s="25">
        <v>235</v>
      </c>
      <c r="AY133" s="25">
        <v>293.75</v>
      </c>
      <c r="AZ133" s="25">
        <v>352.5</v>
      </c>
      <c r="BA133" s="25">
        <v>411.25</v>
      </c>
      <c r="BB133" s="25">
        <v>448.72</v>
      </c>
      <c r="BC133" s="25">
        <v>504.81</v>
      </c>
      <c r="BD133" s="25">
        <v>560.9</v>
      </c>
      <c r="BE133" s="25">
        <v>616.99</v>
      </c>
      <c r="BF133" s="28">
        <v>673.08</v>
      </c>
      <c r="BG133" s="29">
        <v>1.25</v>
      </c>
      <c r="BI133" s="22">
        <v>65</v>
      </c>
      <c r="BJ133" s="23">
        <v>69</v>
      </c>
      <c r="BK133" s="24">
        <v>49.4</v>
      </c>
      <c r="BL133" s="24">
        <v>5.0199999999999996</v>
      </c>
      <c r="BM133" s="24" t="s">
        <v>97</v>
      </c>
      <c r="BN133" s="24" t="str">
        <f t="shared" si="86"/>
        <v>C-6-65-69</v>
      </c>
      <c r="BO133" s="25">
        <v>108.84</v>
      </c>
      <c r="BP133" s="25">
        <v>163.26</v>
      </c>
      <c r="BQ133" s="25">
        <v>217.68</v>
      </c>
      <c r="BR133" s="25">
        <v>272.10000000000002</v>
      </c>
      <c r="BS133" s="25">
        <v>326.52</v>
      </c>
      <c r="BT133" s="25">
        <v>380.94</v>
      </c>
      <c r="BU133" s="25">
        <v>415.6</v>
      </c>
      <c r="BV133" s="25">
        <v>467.55</v>
      </c>
      <c r="BW133" s="25">
        <v>519.5</v>
      </c>
      <c r="BX133" s="25">
        <v>571.45000000000005</v>
      </c>
      <c r="BY133" s="28">
        <v>623.4</v>
      </c>
      <c r="BZ133" s="29">
        <v>1.22</v>
      </c>
      <c r="CF133" s="24" t="s">
        <v>97</v>
      </c>
      <c r="CG133" s="24" t="str">
        <f t="shared" si="87"/>
        <v>C-6-65-69</v>
      </c>
      <c r="CH133" s="25">
        <v>106.56</v>
      </c>
      <c r="CI133" s="25">
        <v>159.84</v>
      </c>
      <c r="CJ133" s="25">
        <v>213.12</v>
      </c>
      <c r="CK133" s="25">
        <v>266.39999999999998</v>
      </c>
      <c r="CL133" s="25">
        <v>319.68</v>
      </c>
      <c r="CM133" s="25">
        <v>372.96</v>
      </c>
      <c r="CN133" s="25">
        <v>404.96</v>
      </c>
      <c r="CO133" s="25">
        <v>455.58</v>
      </c>
      <c r="CP133" s="25">
        <v>506.2</v>
      </c>
      <c r="CQ133" s="25">
        <v>556.82000000000005</v>
      </c>
      <c r="CR133" s="28">
        <v>607.44000000000005</v>
      </c>
      <c r="CS133" s="29">
        <v>1.25</v>
      </c>
      <c r="CT133" s="28">
        <v>658.06</v>
      </c>
      <c r="CU133" s="28">
        <v>708.68</v>
      </c>
      <c r="CV133" s="28">
        <v>759.3</v>
      </c>
      <c r="CW133" s="28">
        <v>809.92</v>
      </c>
      <c r="CX133" s="28">
        <v>860.54</v>
      </c>
      <c r="CY133" s="28">
        <v>911.16</v>
      </c>
      <c r="CZ133" s="25">
        <v>961.78</v>
      </c>
      <c r="DA133" s="25">
        <v>1012.4</v>
      </c>
      <c r="DB133" s="25">
        <v>1063.02</v>
      </c>
      <c r="DC133" s="25">
        <v>1113.6400000000001</v>
      </c>
      <c r="DD133" s="25">
        <v>1164.26</v>
      </c>
      <c r="DE133" s="25">
        <v>1214.8800000000001</v>
      </c>
      <c r="DG133" s="22">
        <v>65</v>
      </c>
      <c r="DH133" s="23">
        <v>69</v>
      </c>
      <c r="DI133" s="24">
        <v>59</v>
      </c>
      <c r="DJ133" s="24">
        <v>6.04</v>
      </c>
      <c r="DK133" s="24" t="s">
        <v>97</v>
      </c>
      <c r="DL133" s="24" t="str">
        <f t="shared" si="80"/>
        <v>C-6-65-69</v>
      </c>
      <c r="DM133" s="25">
        <v>130.08000000000001</v>
      </c>
      <c r="DN133" s="25">
        <v>195.12</v>
      </c>
      <c r="DO133" s="25">
        <v>260.16000000000003</v>
      </c>
      <c r="DP133" s="25">
        <v>325.2</v>
      </c>
      <c r="DQ133" s="25">
        <v>390.24</v>
      </c>
      <c r="DR133" s="25">
        <v>455.28</v>
      </c>
      <c r="DS133" s="25">
        <v>496.72</v>
      </c>
      <c r="DT133" s="25">
        <v>558.80999999999995</v>
      </c>
      <c r="DU133" s="25">
        <v>620.9</v>
      </c>
      <c r="DV133" s="25">
        <v>682.99</v>
      </c>
      <c r="DW133" s="28">
        <v>745.08</v>
      </c>
      <c r="DX133" s="29">
        <v>1.25</v>
      </c>
      <c r="DY133" s="49"/>
      <c r="DZ133" s="22">
        <v>65</v>
      </c>
      <c r="EA133" s="23">
        <v>69</v>
      </c>
      <c r="EB133" s="24">
        <v>59</v>
      </c>
      <c r="EC133" s="24">
        <v>6.04</v>
      </c>
      <c r="ED133" s="24" t="s">
        <v>97</v>
      </c>
      <c r="EE133" s="24" t="str">
        <f t="shared" si="81"/>
        <v>C-6-65-69</v>
      </c>
      <c r="EF133" s="25">
        <v>110.48</v>
      </c>
      <c r="EG133" s="25">
        <v>165.72</v>
      </c>
      <c r="EH133" s="25">
        <v>220.96</v>
      </c>
      <c r="EI133" s="25">
        <v>276.2</v>
      </c>
      <c r="EJ133" s="25">
        <v>331.44</v>
      </c>
      <c r="EK133" s="25">
        <v>386.68</v>
      </c>
      <c r="EL133" s="25">
        <v>421.84</v>
      </c>
      <c r="EM133" s="25">
        <v>474.57</v>
      </c>
      <c r="EN133" s="25">
        <v>527.29999999999995</v>
      </c>
      <c r="EO133" s="25">
        <v>580.03</v>
      </c>
      <c r="EP133" s="28">
        <v>632.76</v>
      </c>
      <c r="EQ133" s="29">
        <v>1.25</v>
      </c>
      <c r="ER133" s="49"/>
      <c r="EW133" s="24" t="s">
        <v>97</v>
      </c>
      <c r="EX133" s="24" t="str">
        <f t="shared" si="88"/>
        <v>C-6-65-69</v>
      </c>
      <c r="EY133" s="25">
        <v>128.76</v>
      </c>
      <c r="EZ133" s="25">
        <v>193.14</v>
      </c>
      <c r="FA133" s="25">
        <v>257.52</v>
      </c>
      <c r="FB133" s="25">
        <v>321.89999999999998</v>
      </c>
      <c r="FC133" s="25">
        <v>386.28</v>
      </c>
      <c r="FD133" s="25">
        <v>450.66</v>
      </c>
      <c r="FE133" s="25">
        <v>489.28</v>
      </c>
      <c r="FF133" s="25">
        <v>550.44000000000005</v>
      </c>
      <c r="FG133" s="25">
        <v>611.6</v>
      </c>
      <c r="FH133" s="25">
        <v>672.76</v>
      </c>
      <c r="FI133" s="28">
        <v>733.92</v>
      </c>
      <c r="FJ133" s="29">
        <v>1.25</v>
      </c>
      <c r="FK133" s="28">
        <v>795.08</v>
      </c>
      <c r="FL133" s="28">
        <v>856.24</v>
      </c>
      <c r="FM133" s="28">
        <v>917.4</v>
      </c>
      <c r="FN133" s="28">
        <v>978.56</v>
      </c>
      <c r="FO133" s="28">
        <v>1039.72</v>
      </c>
      <c r="FP133" s="28">
        <v>1100.8800000000001</v>
      </c>
      <c r="FQ133" s="25">
        <v>1162.04</v>
      </c>
      <c r="FR133" s="25">
        <v>1223.2</v>
      </c>
      <c r="FS133" s="25">
        <v>1284.3599999999999</v>
      </c>
      <c r="FT133" s="25">
        <v>1345.52</v>
      </c>
      <c r="FU133" s="25">
        <v>1406.68</v>
      </c>
      <c r="FV133" s="25">
        <v>1467.84</v>
      </c>
      <c r="FW133" s="49"/>
      <c r="FX133" s="22">
        <v>65</v>
      </c>
      <c r="FY133" s="23">
        <v>69</v>
      </c>
      <c r="FZ133" s="24">
        <v>59</v>
      </c>
      <c r="GA133" s="24">
        <v>6.04</v>
      </c>
      <c r="GB133" s="24" t="s">
        <v>97</v>
      </c>
      <c r="GC133" s="24" t="str">
        <f t="shared" si="82"/>
        <v>C-6-65-69</v>
      </c>
      <c r="GD133" s="25">
        <v>153.82</v>
      </c>
      <c r="GE133" s="25">
        <v>230.73</v>
      </c>
      <c r="GF133" s="25">
        <v>307.64</v>
      </c>
      <c r="GG133" s="25">
        <v>384.55</v>
      </c>
      <c r="GH133" s="25">
        <v>461.46</v>
      </c>
      <c r="GI133" s="25">
        <v>538.37</v>
      </c>
      <c r="GJ133" s="25">
        <v>587.12</v>
      </c>
      <c r="GK133" s="25">
        <v>660.51</v>
      </c>
      <c r="GL133" s="25">
        <v>733.9</v>
      </c>
      <c r="GM133" s="25">
        <v>807.29</v>
      </c>
      <c r="GN133" s="28">
        <v>880.68</v>
      </c>
      <c r="GO133" s="29">
        <v>1.25</v>
      </c>
      <c r="GP133" s="49"/>
      <c r="GU133" s="24" t="s">
        <v>97</v>
      </c>
      <c r="GV133" s="24" t="str">
        <f t="shared" si="89"/>
        <v>C-6-65-69</v>
      </c>
      <c r="GW133" s="25">
        <v>157.88</v>
      </c>
      <c r="GX133" s="25">
        <v>236.82</v>
      </c>
      <c r="GY133" s="25">
        <v>315.76</v>
      </c>
      <c r="GZ133" s="25">
        <v>394.7</v>
      </c>
      <c r="HA133" s="25">
        <v>473.64</v>
      </c>
      <c r="HB133" s="25">
        <v>552.58000000000004</v>
      </c>
      <c r="HC133" s="25">
        <v>599.94000000000005</v>
      </c>
      <c r="HD133" s="25">
        <v>674.94</v>
      </c>
      <c r="HE133" s="25">
        <v>749.93</v>
      </c>
      <c r="HF133" s="25">
        <v>824.92</v>
      </c>
      <c r="HG133" s="28">
        <v>899.92</v>
      </c>
      <c r="HH133" s="29">
        <v>100</v>
      </c>
      <c r="HI133" s="28">
        <v>974.91</v>
      </c>
      <c r="HJ133" s="28">
        <v>1049.9000000000001</v>
      </c>
      <c r="HK133" s="28">
        <v>1124.9000000000001</v>
      </c>
      <c r="HL133" s="28">
        <v>1199.8900000000001</v>
      </c>
      <c r="HM133" s="28">
        <v>1274.8800000000001</v>
      </c>
      <c r="HN133" s="28">
        <v>1349.87</v>
      </c>
      <c r="HO133" s="25">
        <v>1424.87</v>
      </c>
      <c r="HP133" s="25">
        <v>1499.86</v>
      </c>
      <c r="HQ133" s="25">
        <v>1574.85</v>
      </c>
      <c r="HR133" s="25">
        <v>1649.85</v>
      </c>
      <c r="HS133" s="25">
        <v>1724.84</v>
      </c>
      <c r="HT133" s="25">
        <v>1799.83</v>
      </c>
      <c r="HU133" s="49"/>
    </row>
    <row r="134" spans="4:229">
      <c r="D134" s="22">
        <v>70</v>
      </c>
      <c r="E134" s="23">
        <v>74</v>
      </c>
      <c r="F134" s="24">
        <v>83.25</v>
      </c>
      <c r="G134" s="24">
        <v>11.39</v>
      </c>
      <c r="H134" s="24" t="s">
        <v>98</v>
      </c>
      <c r="I134" s="24" t="str">
        <f t="shared" si="83"/>
        <v>C-6-70-74</v>
      </c>
      <c r="J134" s="25">
        <v>189.28</v>
      </c>
      <c r="K134" s="25">
        <v>283.92</v>
      </c>
      <c r="L134" s="25">
        <v>378.56</v>
      </c>
      <c r="M134" s="25">
        <v>473.2</v>
      </c>
      <c r="N134" s="25">
        <v>567.84</v>
      </c>
      <c r="O134" s="25">
        <v>662.48</v>
      </c>
      <c r="P134" s="25">
        <v>723.84</v>
      </c>
      <c r="Q134" s="25">
        <v>814.32</v>
      </c>
      <c r="R134" s="25">
        <v>904.8</v>
      </c>
      <c r="S134" s="25">
        <v>995.28</v>
      </c>
      <c r="T134" s="28">
        <v>1085.76</v>
      </c>
      <c r="U134" s="30" t="s">
        <v>265</v>
      </c>
      <c r="W134" s="22">
        <v>70</v>
      </c>
      <c r="X134" s="23">
        <v>74</v>
      </c>
      <c r="Y134" s="24">
        <v>75.48</v>
      </c>
      <c r="Z134" s="24">
        <v>10.32</v>
      </c>
      <c r="AA134" s="24" t="s">
        <v>98</v>
      </c>
      <c r="AB134" s="24" t="str">
        <f t="shared" si="84"/>
        <v>C-6-70-74</v>
      </c>
      <c r="AC134" s="25">
        <v>171.6</v>
      </c>
      <c r="AD134" s="25">
        <v>257.39999999999998</v>
      </c>
      <c r="AE134" s="25">
        <v>343.2</v>
      </c>
      <c r="AF134" s="25">
        <v>429</v>
      </c>
      <c r="AG134" s="25">
        <v>514.79999999999995</v>
      </c>
      <c r="AH134" s="25">
        <v>600.6</v>
      </c>
      <c r="AI134" s="25">
        <v>656.24</v>
      </c>
      <c r="AJ134" s="25">
        <v>738.27</v>
      </c>
      <c r="AK134" s="25">
        <v>820.3</v>
      </c>
      <c r="AL134" s="25">
        <v>902.33</v>
      </c>
      <c r="AM134" s="28">
        <v>984.36</v>
      </c>
      <c r="AN134" s="30" t="s">
        <v>265</v>
      </c>
      <c r="AP134" s="22">
        <v>70</v>
      </c>
      <c r="AQ134" s="23">
        <v>74</v>
      </c>
      <c r="AR134" s="24">
        <v>69.38</v>
      </c>
      <c r="AS134" s="24">
        <v>9.4499999999999993</v>
      </c>
      <c r="AT134" s="24" t="s">
        <v>98</v>
      </c>
      <c r="AU134" s="24" t="str">
        <f t="shared" si="85"/>
        <v>C-6-70-74</v>
      </c>
      <c r="AV134" s="25">
        <v>157.66</v>
      </c>
      <c r="AW134" s="25">
        <v>236.49</v>
      </c>
      <c r="AX134" s="25">
        <v>315.32</v>
      </c>
      <c r="AY134" s="25">
        <v>394.15</v>
      </c>
      <c r="AZ134" s="25">
        <v>472.98</v>
      </c>
      <c r="BA134" s="25">
        <v>551.80999999999995</v>
      </c>
      <c r="BB134" s="25">
        <v>602.88</v>
      </c>
      <c r="BC134" s="25">
        <v>678.24</v>
      </c>
      <c r="BD134" s="25">
        <v>753.6</v>
      </c>
      <c r="BE134" s="25">
        <v>828.96</v>
      </c>
      <c r="BF134" s="28">
        <v>904.32</v>
      </c>
      <c r="BG134" s="30" t="s">
        <v>265</v>
      </c>
      <c r="BI134" s="22">
        <v>70</v>
      </c>
      <c r="BJ134" s="23">
        <v>74</v>
      </c>
      <c r="BK134" s="24">
        <v>63.83</v>
      </c>
      <c r="BL134" s="24">
        <v>8.69</v>
      </c>
      <c r="BM134" s="24" t="s">
        <v>98</v>
      </c>
      <c r="BN134" s="24" t="str">
        <f t="shared" si="86"/>
        <v>C-6-70-74</v>
      </c>
      <c r="BO134" s="25">
        <v>145.04</v>
      </c>
      <c r="BP134" s="25">
        <v>217.56</v>
      </c>
      <c r="BQ134" s="25">
        <v>290.08</v>
      </c>
      <c r="BR134" s="25">
        <v>362.6</v>
      </c>
      <c r="BS134" s="25">
        <v>435.12</v>
      </c>
      <c r="BT134" s="25">
        <v>507.64</v>
      </c>
      <c r="BU134" s="25">
        <v>554.64</v>
      </c>
      <c r="BV134" s="25">
        <v>623.97</v>
      </c>
      <c r="BW134" s="25">
        <v>693.3</v>
      </c>
      <c r="BX134" s="25">
        <v>762.63</v>
      </c>
      <c r="BY134" s="28">
        <v>831.96</v>
      </c>
      <c r="BZ134" s="30" t="s">
        <v>265</v>
      </c>
      <c r="CF134" s="24" t="s">
        <v>98</v>
      </c>
      <c r="CG134" s="24" t="str">
        <f t="shared" si="87"/>
        <v>C-6-70-74</v>
      </c>
      <c r="CH134" s="25">
        <v>138.76</v>
      </c>
      <c r="CI134" s="25">
        <v>208.14</v>
      </c>
      <c r="CJ134" s="25">
        <v>277.52</v>
      </c>
      <c r="CK134" s="25">
        <v>346.9</v>
      </c>
      <c r="CL134" s="25">
        <v>416.28</v>
      </c>
      <c r="CM134" s="25">
        <v>485.66</v>
      </c>
      <c r="CN134" s="25">
        <v>527.28</v>
      </c>
      <c r="CO134" s="25">
        <v>593.19000000000005</v>
      </c>
      <c r="CP134" s="25">
        <v>659.1</v>
      </c>
      <c r="CQ134" s="25">
        <v>725.01</v>
      </c>
      <c r="CR134" s="28">
        <v>790.92</v>
      </c>
      <c r="CS134" s="30" t="s">
        <v>265</v>
      </c>
      <c r="CT134" s="28">
        <v>856.83</v>
      </c>
      <c r="CU134" s="28">
        <v>922.74</v>
      </c>
      <c r="CV134" s="28">
        <v>988.65</v>
      </c>
      <c r="CW134" s="28">
        <v>1054.56</v>
      </c>
      <c r="CX134" s="28">
        <v>1120.47</v>
      </c>
      <c r="CY134" s="28">
        <v>1186.3800000000001</v>
      </c>
      <c r="CZ134" s="25">
        <v>1252.29</v>
      </c>
      <c r="DA134" s="25">
        <v>1318.2</v>
      </c>
      <c r="DB134" s="25">
        <v>1384.11</v>
      </c>
      <c r="DC134" s="25">
        <v>1450.02</v>
      </c>
      <c r="DD134" s="25">
        <v>1515.93</v>
      </c>
      <c r="DE134" s="25">
        <v>1581.84</v>
      </c>
      <c r="DG134" s="22">
        <v>70</v>
      </c>
      <c r="DH134" s="23">
        <v>74</v>
      </c>
      <c r="DI134" s="24">
        <v>76.42</v>
      </c>
      <c r="DJ134" s="24">
        <v>10.45</v>
      </c>
      <c r="DK134" s="24" t="s">
        <v>98</v>
      </c>
      <c r="DL134" s="24" t="str">
        <f t="shared" si="80"/>
        <v>C-6-70-74</v>
      </c>
      <c r="DM134" s="25">
        <v>173.74</v>
      </c>
      <c r="DN134" s="25">
        <v>260.61</v>
      </c>
      <c r="DO134" s="25">
        <v>347.48</v>
      </c>
      <c r="DP134" s="25">
        <v>434.35</v>
      </c>
      <c r="DQ134" s="25">
        <v>521.22</v>
      </c>
      <c r="DR134" s="25">
        <v>608.09</v>
      </c>
      <c r="DS134" s="25">
        <v>664.4</v>
      </c>
      <c r="DT134" s="25">
        <v>747.45</v>
      </c>
      <c r="DU134" s="25">
        <v>830.5</v>
      </c>
      <c r="DV134" s="25">
        <v>913.55</v>
      </c>
      <c r="DW134" s="28">
        <v>996.6</v>
      </c>
      <c r="DX134" s="30" t="s">
        <v>265</v>
      </c>
      <c r="DY134" s="49"/>
      <c r="DZ134" s="22">
        <v>70</v>
      </c>
      <c r="EA134" s="23">
        <v>74</v>
      </c>
      <c r="EB134" s="24">
        <v>76.42</v>
      </c>
      <c r="EC134" s="24">
        <v>10.45</v>
      </c>
      <c r="ED134" s="24" t="s">
        <v>98</v>
      </c>
      <c r="EE134" s="24" t="str">
        <f t="shared" si="81"/>
        <v>C-6-70-74</v>
      </c>
      <c r="EF134" s="25">
        <v>147.22</v>
      </c>
      <c r="EG134" s="25">
        <v>220.83</v>
      </c>
      <c r="EH134" s="25">
        <v>294.44</v>
      </c>
      <c r="EI134" s="25">
        <v>368.05</v>
      </c>
      <c r="EJ134" s="25">
        <v>441.66</v>
      </c>
      <c r="EK134" s="25">
        <v>515.27</v>
      </c>
      <c r="EL134" s="25">
        <v>562.96</v>
      </c>
      <c r="EM134" s="25">
        <v>633.33000000000004</v>
      </c>
      <c r="EN134" s="25">
        <v>703.7</v>
      </c>
      <c r="EO134" s="25">
        <v>774.07</v>
      </c>
      <c r="EP134" s="28">
        <v>844.44</v>
      </c>
      <c r="EQ134" s="30" t="s">
        <v>265</v>
      </c>
      <c r="ER134" s="49"/>
      <c r="EW134" s="24" t="s">
        <v>98</v>
      </c>
      <c r="EX134" s="24" t="str">
        <f t="shared" si="88"/>
        <v>C-6-70-74</v>
      </c>
      <c r="EY134" s="25">
        <v>166.5</v>
      </c>
      <c r="EZ134" s="25">
        <v>249.75</v>
      </c>
      <c r="FA134" s="25">
        <v>333</v>
      </c>
      <c r="FB134" s="25">
        <v>416.25</v>
      </c>
      <c r="FC134" s="25">
        <v>499.5</v>
      </c>
      <c r="FD134" s="25">
        <v>582.75</v>
      </c>
      <c r="FE134" s="25">
        <v>632.72</v>
      </c>
      <c r="FF134" s="25">
        <v>711.81</v>
      </c>
      <c r="FG134" s="25">
        <v>790.9</v>
      </c>
      <c r="FH134" s="25">
        <v>869.99</v>
      </c>
      <c r="FI134" s="28">
        <v>949.08</v>
      </c>
      <c r="FJ134" s="30" t="s">
        <v>265</v>
      </c>
      <c r="FK134" s="28">
        <v>1028.17</v>
      </c>
      <c r="FL134" s="28">
        <v>1107.26</v>
      </c>
      <c r="FM134" s="28">
        <v>1186.3499999999999</v>
      </c>
      <c r="FN134" s="28">
        <v>1265.44</v>
      </c>
      <c r="FO134" s="28">
        <v>1344.53</v>
      </c>
      <c r="FP134" s="28">
        <v>1423.62</v>
      </c>
      <c r="FQ134" s="25">
        <v>1502.71</v>
      </c>
      <c r="FR134" s="25">
        <v>1581.8</v>
      </c>
      <c r="FS134" s="25">
        <v>1660.89</v>
      </c>
      <c r="FT134" s="25">
        <v>1739.98</v>
      </c>
      <c r="FU134" s="25">
        <v>1819.07</v>
      </c>
      <c r="FV134" s="25">
        <v>1898.16</v>
      </c>
      <c r="FW134" s="49"/>
      <c r="FX134" s="22">
        <v>70</v>
      </c>
      <c r="FY134" s="23">
        <v>74</v>
      </c>
      <c r="FZ134" s="24">
        <v>76.42</v>
      </c>
      <c r="GA134" s="24">
        <v>10.45</v>
      </c>
      <c r="GB134" s="24" t="s">
        <v>98</v>
      </c>
      <c r="GC134" s="24" t="str">
        <f t="shared" si="82"/>
        <v>C-6-70-74</v>
      </c>
      <c r="GD134" s="25">
        <v>204.64</v>
      </c>
      <c r="GE134" s="25">
        <v>306.95999999999998</v>
      </c>
      <c r="GF134" s="25">
        <v>409.28</v>
      </c>
      <c r="GG134" s="25">
        <v>511.6</v>
      </c>
      <c r="GH134" s="25">
        <v>613.91999999999996</v>
      </c>
      <c r="GI134" s="25">
        <v>716.24</v>
      </c>
      <c r="GJ134" s="25">
        <v>782.16</v>
      </c>
      <c r="GK134" s="25">
        <v>879.93</v>
      </c>
      <c r="GL134" s="25">
        <v>977.7</v>
      </c>
      <c r="GM134" s="25">
        <v>1075.47</v>
      </c>
      <c r="GN134" s="28">
        <v>1173.24</v>
      </c>
      <c r="GO134" s="30" t="s">
        <v>265</v>
      </c>
      <c r="GP134" s="49"/>
      <c r="GU134" s="24" t="s">
        <v>98</v>
      </c>
      <c r="GV134" s="24" t="str">
        <f t="shared" si="89"/>
        <v>C-6-70-74</v>
      </c>
      <c r="GW134" s="25">
        <v>169.28</v>
      </c>
      <c r="GX134" s="25">
        <v>253.92</v>
      </c>
      <c r="GY134" s="25">
        <v>338.56</v>
      </c>
      <c r="GZ134" s="25">
        <v>423.2</v>
      </c>
      <c r="HA134" s="25">
        <v>507.84</v>
      </c>
      <c r="HB134" s="25">
        <v>592.48</v>
      </c>
      <c r="HC134" s="25">
        <v>643.26</v>
      </c>
      <c r="HD134" s="25">
        <v>723.67</v>
      </c>
      <c r="HE134" s="25">
        <v>804.08</v>
      </c>
      <c r="HF134" s="25">
        <v>884.49</v>
      </c>
      <c r="HG134" s="28">
        <v>964.9</v>
      </c>
      <c r="HH134" s="30" t="s">
        <v>265</v>
      </c>
      <c r="HI134" s="28">
        <v>1045.3</v>
      </c>
      <c r="HJ134" s="28">
        <v>1125.71</v>
      </c>
      <c r="HK134" s="28">
        <v>1206.1199999999999</v>
      </c>
      <c r="HL134" s="28">
        <v>1286.53</v>
      </c>
      <c r="HM134" s="28">
        <v>1366.94</v>
      </c>
      <c r="HN134" s="28">
        <v>1447.34</v>
      </c>
      <c r="HO134" s="25">
        <v>1527.75</v>
      </c>
      <c r="HP134" s="25">
        <v>1608.16</v>
      </c>
      <c r="HQ134" s="25">
        <v>1688.57</v>
      </c>
      <c r="HR134" s="25">
        <v>1768.98</v>
      </c>
      <c r="HS134" s="25">
        <v>1849.38</v>
      </c>
      <c r="HT134" s="25">
        <v>1929.79</v>
      </c>
      <c r="HU134" s="49"/>
    </row>
    <row r="135" spans="4:229">
      <c r="D135" s="22">
        <v>75</v>
      </c>
      <c r="E135" s="23">
        <v>79</v>
      </c>
      <c r="F135" s="24">
        <v>103.23</v>
      </c>
      <c r="G135" s="24">
        <v>19.16</v>
      </c>
      <c r="H135" s="24" t="s">
        <v>99</v>
      </c>
      <c r="I135" s="24" t="str">
        <f t="shared" si="83"/>
        <v>C-6-75-79</v>
      </c>
      <c r="J135" s="25">
        <v>244.78</v>
      </c>
      <c r="K135" s="25">
        <v>367.17</v>
      </c>
      <c r="L135" s="25">
        <v>489.56</v>
      </c>
      <c r="M135" s="25">
        <v>611.95000000000005</v>
      </c>
      <c r="N135" s="25">
        <v>734.34</v>
      </c>
      <c r="O135" s="25">
        <v>856.73</v>
      </c>
      <c r="P135" s="25">
        <v>937.84</v>
      </c>
      <c r="Q135" s="25">
        <v>1055.07</v>
      </c>
      <c r="R135" s="25">
        <v>1172.3</v>
      </c>
      <c r="S135" s="25">
        <v>1289.53</v>
      </c>
      <c r="T135" s="28">
        <v>1406.76</v>
      </c>
      <c r="U135" s="30" t="s">
        <v>265</v>
      </c>
      <c r="W135" s="22">
        <v>75</v>
      </c>
      <c r="X135" s="23">
        <v>79</v>
      </c>
      <c r="Y135" s="24">
        <v>93.24</v>
      </c>
      <c r="Z135" s="24">
        <v>17.36</v>
      </c>
      <c r="AA135" s="24" t="s">
        <v>99</v>
      </c>
      <c r="AB135" s="24" t="str">
        <f t="shared" si="84"/>
        <v>C-6-75-79</v>
      </c>
      <c r="AC135" s="25">
        <v>221.2</v>
      </c>
      <c r="AD135" s="25">
        <v>331.8</v>
      </c>
      <c r="AE135" s="25">
        <v>442.4</v>
      </c>
      <c r="AF135" s="25">
        <v>553</v>
      </c>
      <c r="AG135" s="25">
        <v>663.6</v>
      </c>
      <c r="AH135" s="25">
        <v>774.2</v>
      </c>
      <c r="AI135" s="25">
        <v>847.52</v>
      </c>
      <c r="AJ135" s="25">
        <v>953.46</v>
      </c>
      <c r="AK135" s="25">
        <v>1059.4000000000001</v>
      </c>
      <c r="AL135" s="25">
        <v>1165.3399999999999</v>
      </c>
      <c r="AM135" s="28">
        <v>1271.28</v>
      </c>
      <c r="AN135" s="30" t="s">
        <v>265</v>
      </c>
      <c r="AP135" s="22">
        <v>75</v>
      </c>
      <c r="AQ135" s="23">
        <v>79</v>
      </c>
      <c r="AR135" s="24">
        <v>85.47</v>
      </c>
      <c r="AS135" s="24">
        <v>15.9</v>
      </c>
      <c r="AT135" s="24" t="s">
        <v>99</v>
      </c>
      <c r="AU135" s="24" t="str">
        <f t="shared" si="85"/>
        <v>C-6-75-79</v>
      </c>
      <c r="AV135" s="25">
        <v>202.74</v>
      </c>
      <c r="AW135" s="25">
        <v>304.11</v>
      </c>
      <c r="AX135" s="25">
        <v>405.48</v>
      </c>
      <c r="AY135" s="25">
        <v>506.85</v>
      </c>
      <c r="AZ135" s="25">
        <v>608.22</v>
      </c>
      <c r="BA135" s="25">
        <v>709.59</v>
      </c>
      <c r="BB135" s="25">
        <v>776.8</v>
      </c>
      <c r="BC135" s="25">
        <v>873.9</v>
      </c>
      <c r="BD135" s="25">
        <v>971</v>
      </c>
      <c r="BE135" s="25">
        <v>1068.0999999999999</v>
      </c>
      <c r="BF135" s="28">
        <v>1165.2</v>
      </c>
      <c r="BG135" s="30" t="s">
        <v>265</v>
      </c>
      <c r="BI135" s="22">
        <v>75</v>
      </c>
      <c r="BJ135" s="23">
        <v>79</v>
      </c>
      <c r="BK135" s="24">
        <v>78.81</v>
      </c>
      <c r="BL135" s="24">
        <v>14.61</v>
      </c>
      <c r="BM135" s="24" t="s">
        <v>99</v>
      </c>
      <c r="BN135" s="24" t="str">
        <f t="shared" si="86"/>
        <v>C-6-75-79</v>
      </c>
      <c r="BO135" s="25">
        <v>186.84</v>
      </c>
      <c r="BP135" s="25">
        <v>280.26</v>
      </c>
      <c r="BQ135" s="25">
        <v>373.68</v>
      </c>
      <c r="BR135" s="25">
        <v>467.1</v>
      </c>
      <c r="BS135" s="25">
        <v>560.52</v>
      </c>
      <c r="BT135" s="25">
        <v>653.94000000000005</v>
      </c>
      <c r="BU135" s="25">
        <v>715.84</v>
      </c>
      <c r="BV135" s="25">
        <v>805.32</v>
      </c>
      <c r="BW135" s="25">
        <v>894.8</v>
      </c>
      <c r="BX135" s="25">
        <v>984.28</v>
      </c>
      <c r="BY135" s="28">
        <v>1073.76</v>
      </c>
      <c r="BZ135" s="30" t="s">
        <v>265</v>
      </c>
      <c r="CF135" s="24" t="s">
        <v>99</v>
      </c>
      <c r="CG135" s="24" t="str">
        <f t="shared" si="87"/>
        <v>C-6-75-79</v>
      </c>
      <c r="CH135" s="25">
        <v>170.94</v>
      </c>
      <c r="CI135" s="25">
        <v>256.41000000000003</v>
      </c>
      <c r="CJ135" s="25">
        <v>341.88</v>
      </c>
      <c r="CK135" s="25">
        <v>427.35</v>
      </c>
      <c r="CL135" s="25">
        <v>512.82000000000005</v>
      </c>
      <c r="CM135" s="25">
        <v>598.29</v>
      </c>
      <c r="CN135" s="25">
        <v>649.6</v>
      </c>
      <c r="CO135" s="25">
        <v>730.8</v>
      </c>
      <c r="CP135" s="25">
        <v>812</v>
      </c>
      <c r="CQ135" s="25">
        <v>893.2</v>
      </c>
      <c r="CR135" s="28">
        <v>974.4</v>
      </c>
      <c r="CS135" s="30" t="s">
        <v>265</v>
      </c>
      <c r="CT135" s="28">
        <v>1055.5999999999999</v>
      </c>
      <c r="CU135" s="28">
        <v>1136.8</v>
      </c>
      <c r="CV135" s="28">
        <v>1218</v>
      </c>
      <c r="CW135" s="28">
        <v>1299.2</v>
      </c>
      <c r="CX135" s="28">
        <v>1380.4</v>
      </c>
      <c r="CY135" s="28">
        <v>1461.6</v>
      </c>
      <c r="CZ135" s="25">
        <v>1542.8</v>
      </c>
      <c r="DA135" s="25">
        <v>1624</v>
      </c>
      <c r="DB135" s="25">
        <v>1705.2</v>
      </c>
      <c r="DC135" s="25">
        <v>1786.4</v>
      </c>
      <c r="DD135" s="25">
        <v>1867.6</v>
      </c>
      <c r="DE135" s="25">
        <v>1948.8</v>
      </c>
      <c r="DG135" s="22">
        <v>75</v>
      </c>
      <c r="DH135" s="23">
        <v>79</v>
      </c>
      <c r="DI135" s="24">
        <v>94.41</v>
      </c>
      <c r="DJ135" s="24">
        <v>17.579999999999998</v>
      </c>
      <c r="DK135" s="24" t="s">
        <v>99</v>
      </c>
      <c r="DL135" s="24" t="str">
        <f t="shared" si="80"/>
        <v>C-6-75-79</v>
      </c>
      <c r="DM135" s="25">
        <v>223.98</v>
      </c>
      <c r="DN135" s="25">
        <v>335.97</v>
      </c>
      <c r="DO135" s="25">
        <v>447.96</v>
      </c>
      <c r="DP135" s="25">
        <v>559.95000000000005</v>
      </c>
      <c r="DQ135" s="25">
        <v>671.94</v>
      </c>
      <c r="DR135" s="25">
        <v>783.93</v>
      </c>
      <c r="DS135" s="25">
        <v>858.16</v>
      </c>
      <c r="DT135" s="25">
        <v>965.43</v>
      </c>
      <c r="DU135" s="25">
        <v>1072.7</v>
      </c>
      <c r="DV135" s="25">
        <v>1179.97</v>
      </c>
      <c r="DW135" s="28">
        <v>1287.24</v>
      </c>
      <c r="DX135" s="30" t="s">
        <v>265</v>
      </c>
      <c r="DY135" s="49"/>
      <c r="DZ135" s="22">
        <v>75</v>
      </c>
      <c r="EA135" s="23">
        <v>79</v>
      </c>
      <c r="EB135" s="24">
        <v>94.41</v>
      </c>
      <c r="EC135" s="24">
        <v>17.579999999999998</v>
      </c>
      <c r="ED135" s="24" t="s">
        <v>99</v>
      </c>
      <c r="EE135" s="24" t="str">
        <f t="shared" si="81"/>
        <v>C-6-75-79</v>
      </c>
      <c r="EF135" s="25">
        <v>189.64</v>
      </c>
      <c r="EG135" s="25">
        <v>284.45999999999998</v>
      </c>
      <c r="EH135" s="25">
        <v>379.28</v>
      </c>
      <c r="EI135" s="25">
        <v>474.1</v>
      </c>
      <c r="EJ135" s="25">
        <v>568.91999999999996</v>
      </c>
      <c r="EK135" s="25">
        <v>663.74</v>
      </c>
      <c r="EL135" s="25">
        <v>726.56</v>
      </c>
      <c r="EM135" s="25">
        <v>817.38</v>
      </c>
      <c r="EN135" s="25">
        <v>908.2</v>
      </c>
      <c r="EO135" s="25">
        <v>999.02</v>
      </c>
      <c r="EP135" s="28">
        <v>1089.8399999999999</v>
      </c>
      <c r="EQ135" s="30" t="s">
        <v>265</v>
      </c>
      <c r="ER135" s="49"/>
      <c r="EW135" s="24" t="s">
        <v>99</v>
      </c>
      <c r="EX135" s="24" t="str">
        <f t="shared" si="88"/>
        <v>C-6-75-79</v>
      </c>
      <c r="EY135" s="25">
        <v>206.46</v>
      </c>
      <c r="EZ135" s="25">
        <v>309.69</v>
      </c>
      <c r="FA135" s="25">
        <v>412.92</v>
      </c>
      <c r="FB135" s="25">
        <v>516.15</v>
      </c>
      <c r="FC135" s="25">
        <v>619.38</v>
      </c>
      <c r="FD135" s="25">
        <v>722.61</v>
      </c>
      <c r="FE135" s="25">
        <v>784.56</v>
      </c>
      <c r="FF135" s="25">
        <v>882.63</v>
      </c>
      <c r="FG135" s="25">
        <v>980.7</v>
      </c>
      <c r="FH135" s="25">
        <v>1078.77</v>
      </c>
      <c r="FI135" s="28">
        <v>1176.8399999999999</v>
      </c>
      <c r="FJ135" s="30" t="s">
        <v>265</v>
      </c>
      <c r="FK135" s="28">
        <v>1274.9100000000001</v>
      </c>
      <c r="FL135" s="28">
        <v>1372.98</v>
      </c>
      <c r="FM135" s="28">
        <v>1471.05</v>
      </c>
      <c r="FN135" s="28">
        <v>1569.12</v>
      </c>
      <c r="FO135" s="28">
        <v>1667.19</v>
      </c>
      <c r="FP135" s="28">
        <v>1765.26</v>
      </c>
      <c r="FQ135" s="25">
        <v>1863.33</v>
      </c>
      <c r="FR135" s="25">
        <v>1961.4</v>
      </c>
      <c r="FS135" s="25">
        <v>2059.4699999999998</v>
      </c>
      <c r="FT135" s="25">
        <v>2157.54</v>
      </c>
      <c r="FU135" s="25">
        <v>2255.61</v>
      </c>
      <c r="FV135" s="25">
        <v>2353.6799999999998</v>
      </c>
      <c r="FW135" s="49"/>
      <c r="FX135" s="22">
        <v>75</v>
      </c>
      <c r="FY135" s="23">
        <v>79</v>
      </c>
      <c r="FZ135" s="24">
        <v>94.41</v>
      </c>
      <c r="GA135" s="24">
        <v>17.579999999999998</v>
      </c>
      <c r="GB135" s="24" t="s">
        <v>99</v>
      </c>
      <c r="GC135" s="24" t="str">
        <f t="shared" si="82"/>
        <v>C-6-75-79</v>
      </c>
      <c r="GD135" s="25">
        <v>263.58</v>
      </c>
      <c r="GE135" s="25">
        <v>395.37</v>
      </c>
      <c r="GF135" s="25">
        <v>527.16</v>
      </c>
      <c r="GG135" s="25">
        <v>658.95</v>
      </c>
      <c r="GH135" s="25">
        <v>790.74</v>
      </c>
      <c r="GI135" s="25">
        <v>922.53</v>
      </c>
      <c r="GJ135" s="25">
        <v>1009.28</v>
      </c>
      <c r="GK135" s="25">
        <v>1135.44</v>
      </c>
      <c r="GL135" s="25">
        <v>1261.5999999999999</v>
      </c>
      <c r="GM135" s="25">
        <v>1387.76</v>
      </c>
      <c r="GN135" s="28">
        <v>1513.92</v>
      </c>
      <c r="GO135" s="30" t="s">
        <v>265</v>
      </c>
      <c r="GP135" s="49"/>
      <c r="GU135" s="24" t="s">
        <v>99</v>
      </c>
      <c r="GV135" s="24" t="str">
        <f t="shared" si="89"/>
        <v>C-6-75-79</v>
      </c>
      <c r="GW135" s="25">
        <v>179.44</v>
      </c>
      <c r="GX135" s="25">
        <v>269.16000000000003</v>
      </c>
      <c r="GY135" s="25">
        <v>358.88</v>
      </c>
      <c r="GZ135" s="25">
        <v>448.6</v>
      </c>
      <c r="HA135" s="25">
        <v>538.32000000000005</v>
      </c>
      <c r="HB135" s="25">
        <v>628.04</v>
      </c>
      <c r="HC135" s="25">
        <v>681.87</v>
      </c>
      <c r="HD135" s="25">
        <v>767.11</v>
      </c>
      <c r="HE135" s="25">
        <v>852.34</v>
      </c>
      <c r="HF135" s="25">
        <v>937.57</v>
      </c>
      <c r="HG135" s="28">
        <v>1022.81</v>
      </c>
      <c r="HH135" s="30" t="s">
        <v>265</v>
      </c>
      <c r="HI135" s="28">
        <v>1108.04</v>
      </c>
      <c r="HJ135" s="28">
        <v>1193.28</v>
      </c>
      <c r="HK135" s="28">
        <v>1278.51</v>
      </c>
      <c r="HL135" s="28">
        <v>1363.74</v>
      </c>
      <c r="HM135" s="28">
        <v>1448.98</v>
      </c>
      <c r="HN135" s="28">
        <v>1534.21</v>
      </c>
      <c r="HO135" s="25">
        <v>1619.45</v>
      </c>
      <c r="HP135" s="25">
        <v>1704.68</v>
      </c>
      <c r="HQ135" s="25">
        <v>1789.91</v>
      </c>
      <c r="HR135" s="25">
        <v>1875.15</v>
      </c>
      <c r="HS135" s="25">
        <v>1960.38</v>
      </c>
      <c r="HT135" s="25">
        <v>2045.62</v>
      </c>
      <c r="HU135" s="49"/>
    </row>
    <row r="136" spans="4:229" ht="13.8" thickBot="1">
      <c r="D136" s="31">
        <v>80</v>
      </c>
      <c r="E136" s="32">
        <v>84</v>
      </c>
      <c r="F136" s="24">
        <v>113.22</v>
      </c>
      <c r="G136" s="24">
        <v>28.67</v>
      </c>
      <c r="H136" s="33" t="s">
        <v>100</v>
      </c>
      <c r="I136" s="24" t="str">
        <f t="shared" si="83"/>
        <v>C-6-80-84</v>
      </c>
      <c r="J136" s="34">
        <v>283.77999999999997</v>
      </c>
      <c r="K136" s="34">
        <v>425.67</v>
      </c>
      <c r="L136" s="34">
        <v>567.55999999999995</v>
      </c>
      <c r="M136" s="34">
        <v>709.45</v>
      </c>
      <c r="N136" s="34">
        <v>851.34</v>
      </c>
      <c r="O136" s="34">
        <v>993.23</v>
      </c>
      <c r="P136" s="34">
        <v>1089.8399999999999</v>
      </c>
      <c r="Q136" s="34">
        <v>1226.07</v>
      </c>
      <c r="R136" s="34">
        <v>1362.3</v>
      </c>
      <c r="S136" s="34">
        <v>1498.53</v>
      </c>
      <c r="T136" s="35">
        <v>1634.76</v>
      </c>
      <c r="U136" s="36" t="s">
        <v>265</v>
      </c>
      <c r="W136" s="31">
        <v>80</v>
      </c>
      <c r="X136" s="32">
        <v>84</v>
      </c>
      <c r="Y136" s="33">
        <v>102.68</v>
      </c>
      <c r="Z136" s="33">
        <v>25.98</v>
      </c>
      <c r="AA136" s="33" t="s">
        <v>100</v>
      </c>
      <c r="AB136" s="24" t="str">
        <f t="shared" si="84"/>
        <v>C-6-80-84</v>
      </c>
      <c r="AC136" s="34">
        <v>257.32</v>
      </c>
      <c r="AD136" s="34">
        <v>385.98</v>
      </c>
      <c r="AE136" s="34">
        <v>514.64</v>
      </c>
      <c r="AF136" s="34">
        <v>643.29999999999995</v>
      </c>
      <c r="AG136" s="34">
        <v>771.96</v>
      </c>
      <c r="AH136" s="34">
        <v>900.62</v>
      </c>
      <c r="AI136" s="34">
        <v>988.24</v>
      </c>
      <c r="AJ136" s="34">
        <v>1111.77</v>
      </c>
      <c r="AK136" s="34">
        <v>1235.3</v>
      </c>
      <c r="AL136" s="34">
        <v>1358.83</v>
      </c>
      <c r="AM136" s="35">
        <v>1482.36</v>
      </c>
      <c r="AN136" s="36" t="s">
        <v>265</v>
      </c>
      <c r="AP136" s="31">
        <v>80</v>
      </c>
      <c r="AQ136" s="32">
        <v>84</v>
      </c>
      <c r="AR136" s="33">
        <v>93.8</v>
      </c>
      <c r="AS136" s="33">
        <v>23.8</v>
      </c>
      <c r="AT136" s="33" t="s">
        <v>100</v>
      </c>
      <c r="AU136" s="24" t="str">
        <f t="shared" si="85"/>
        <v>C-6-80-84</v>
      </c>
      <c r="AV136" s="34">
        <v>235.2</v>
      </c>
      <c r="AW136" s="34">
        <v>352.8</v>
      </c>
      <c r="AX136" s="34">
        <v>470.4</v>
      </c>
      <c r="AY136" s="34">
        <v>588</v>
      </c>
      <c r="AZ136" s="34">
        <v>705.6</v>
      </c>
      <c r="BA136" s="34">
        <v>823.2</v>
      </c>
      <c r="BB136" s="34">
        <v>903.28</v>
      </c>
      <c r="BC136" s="34">
        <v>1016.19</v>
      </c>
      <c r="BD136" s="34">
        <v>1129.0999999999999</v>
      </c>
      <c r="BE136" s="34">
        <v>1242.01</v>
      </c>
      <c r="BF136" s="35">
        <v>1354.92</v>
      </c>
      <c r="BG136" s="36" t="s">
        <v>265</v>
      </c>
      <c r="BI136" s="31">
        <v>80</v>
      </c>
      <c r="BJ136" s="32">
        <v>84</v>
      </c>
      <c r="BK136" s="33">
        <v>86.58</v>
      </c>
      <c r="BL136" s="33">
        <v>21.88</v>
      </c>
      <c r="BM136" s="33" t="s">
        <v>100</v>
      </c>
      <c r="BN136" s="24" t="str">
        <f t="shared" si="86"/>
        <v>C-6-80-84</v>
      </c>
      <c r="BO136" s="34">
        <v>216.92</v>
      </c>
      <c r="BP136" s="34">
        <v>325.38</v>
      </c>
      <c r="BQ136" s="34">
        <v>433.84</v>
      </c>
      <c r="BR136" s="34">
        <v>542.29999999999995</v>
      </c>
      <c r="BS136" s="34">
        <v>650.76</v>
      </c>
      <c r="BT136" s="34">
        <v>759.22</v>
      </c>
      <c r="BU136" s="34">
        <v>833.04</v>
      </c>
      <c r="BV136" s="34">
        <v>937.17</v>
      </c>
      <c r="BW136" s="34">
        <v>1041.3</v>
      </c>
      <c r="BX136" s="34">
        <v>1145.43</v>
      </c>
      <c r="BY136" s="35">
        <v>1249.56</v>
      </c>
      <c r="BZ136" s="36" t="s">
        <v>265</v>
      </c>
      <c r="CF136" s="33" t="s">
        <v>100</v>
      </c>
      <c r="CG136" s="24" t="str">
        <f t="shared" si="87"/>
        <v>C-6-80-84</v>
      </c>
      <c r="CH136" s="34">
        <v>187.6</v>
      </c>
      <c r="CI136" s="34">
        <v>281.39999999999998</v>
      </c>
      <c r="CJ136" s="34">
        <v>375.2</v>
      </c>
      <c r="CK136" s="34">
        <v>469</v>
      </c>
      <c r="CL136" s="34">
        <v>562.79999999999995</v>
      </c>
      <c r="CM136" s="34">
        <v>656.6</v>
      </c>
      <c r="CN136" s="34">
        <v>712.88</v>
      </c>
      <c r="CO136" s="34">
        <v>801.99</v>
      </c>
      <c r="CP136" s="34">
        <v>891.1</v>
      </c>
      <c r="CQ136" s="34">
        <v>980.21</v>
      </c>
      <c r="CR136" s="35">
        <v>1069.32</v>
      </c>
      <c r="CS136" s="36" t="s">
        <v>265</v>
      </c>
      <c r="CT136" s="35">
        <v>1158.43</v>
      </c>
      <c r="CU136" s="35">
        <v>1247.54</v>
      </c>
      <c r="CV136" s="35">
        <v>1336.65</v>
      </c>
      <c r="CW136" s="35">
        <v>1425.76</v>
      </c>
      <c r="CX136" s="35">
        <v>1514.87</v>
      </c>
      <c r="CY136" s="35">
        <v>1603.98</v>
      </c>
      <c r="CZ136" s="34">
        <v>1693.09</v>
      </c>
      <c r="DA136" s="34">
        <v>1782.2</v>
      </c>
      <c r="DB136" s="34">
        <v>1871.31</v>
      </c>
      <c r="DC136" s="34">
        <v>1960.42</v>
      </c>
      <c r="DD136" s="34">
        <v>2049.5300000000002</v>
      </c>
      <c r="DE136" s="34">
        <v>2138.64</v>
      </c>
      <c r="DG136" s="31">
        <v>80</v>
      </c>
      <c r="DH136" s="32">
        <v>84</v>
      </c>
      <c r="DI136" s="33">
        <v>103.96</v>
      </c>
      <c r="DJ136" s="33">
        <v>26.3</v>
      </c>
      <c r="DK136" s="33" t="s">
        <v>100</v>
      </c>
      <c r="DL136" s="24" t="str">
        <f t="shared" si="80"/>
        <v>C-6-80-84</v>
      </c>
      <c r="DM136" s="34">
        <v>260.52</v>
      </c>
      <c r="DN136" s="34">
        <v>390.78</v>
      </c>
      <c r="DO136" s="34">
        <v>521.04</v>
      </c>
      <c r="DP136" s="34">
        <v>651.29999999999995</v>
      </c>
      <c r="DQ136" s="34">
        <v>781.56</v>
      </c>
      <c r="DR136" s="34">
        <v>911.82</v>
      </c>
      <c r="DS136" s="34">
        <v>1000.48</v>
      </c>
      <c r="DT136" s="34">
        <v>1125.54</v>
      </c>
      <c r="DU136" s="34">
        <v>1250.5999999999999</v>
      </c>
      <c r="DV136" s="34">
        <v>1375.66</v>
      </c>
      <c r="DW136" s="35">
        <v>1500.72</v>
      </c>
      <c r="DX136" s="36" t="s">
        <v>265</v>
      </c>
      <c r="DY136" s="49"/>
      <c r="DZ136" s="31">
        <v>80</v>
      </c>
      <c r="EA136" s="32">
        <v>84</v>
      </c>
      <c r="EB136" s="33">
        <v>103.96</v>
      </c>
      <c r="EC136" s="33">
        <v>26.3</v>
      </c>
      <c r="ED136" s="33" t="s">
        <v>100</v>
      </c>
      <c r="EE136" s="24" t="str">
        <f t="shared" si="81"/>
        <v>C-6-80-84</v>
      </c>
      <c r="EF136" s="34">
        <v>220.18</v>
      </c>
      <c r="EG136" s="34">
        <v>330.27</v>
      </c>
      <c r="EH136" s="34">
        <v>440.36</v>
      </c>
      <c r="EI136" s="34">
        <v>550.45000000000005</v>
      </c>
      <c r="EJ136" s="34">
        <v>660.54</v>
      </c>
      <c r="EK136" s="34">
        <v>770.63</v>
      </c>
      <c r="EL136" s="34">
        <v>845.6</v>
      </c>
      <c r="EM136" s="34">
        <v>951.3</v>
      </c>
      <c r="EN136" s="34">
        <v>1057</v>
      </c>
      <c r="EO136" s="34">
        <v>1162.7</v>
      </c>
      <c r="EP136" s="35">
        <v>1268.4000000000001</v>
      </c>
      <c r="EQ136" s="36" t="s">
        <v>265</v>
      </c>
      <c r="ER136" s="49"/>
      <c r="EW136" s="33" t="s">
        <v>100</v>
      </c>
      <c r="EX136" s="24" t="str">
        <f t="shared" si="88"/>
        <v>C-6-80-84</v>
      </c>
      <c r="EY136" s="34">
        <v>226.44</v>
      </c>
      <c r="EZ136" s="34">
        <v>339.66</v>
      </c>
      <c r="FA136" s="34">
        <v>452.88</v>
      </c>
      <c r="FB136" s="34">
        <v>566.1</v>
      </c>
      <c r="FC136" s="34">
        <v>679.32</v>
      </c>
      <c r="FD136" s="34">
        <v>792.54</v>
      </c>
      <c r="FE136" s="34">
        <v>860.48</v>
      </c>
      <c r="FF136" s="34">
        <v>968.04</v>
      </c>
      <c r="FG136" s="34">
        <v>1075.5999999999999</v>
      </c>
      <c r="FH136" s="34">
        <v>1183.1600000000001</v>
      </c>
      <c r="FI136" s="35">
        <v>1290.72</v>
      </c>
      <c r="FJ136" s="36" t="s">
        <v>265</v>
      </c>
      <c r="FK136" s="35">
        <v>1398.28</v>
      </c>
      <c r="FL136" s="35">
        <v>1505.84</v>
      </c>
      <c r="FM136" s="35">
        <v>1613.4</v>
      </c>
      <c r="FN136" s="35">
        <v>1720.96</v>
      </c>
      <c r="FO136" s="35">
        <v>1828.52</v>
      </c>
      <c r="FP136" s="35">
        <v>1936.08</v>
      </c>
      <c r="FQ136" s="34">
        <v>2043.64</v>
      </c>
      <c r="FR136" s="34">
        <v>2151.1999999999998</v>
      </c>
      <c r="FS136" s="34">
        <v>2258.7600000000002</v>
      </c>
      <c r="FT136" s="34">
        <v>2366.3200000000002</v>
      </c>
      <c r="FU136" s="34">
        <v>2473.88</v>
      </c>
      <c r="FV136" s="34">
        <v>2581.44</v>
      </c>
      <c r="FW136" s="49"/>
      <c r="FX136" s="31">
        <v>80</v>
      </c>
      <c r="FY136" s="32">
        <v>84</v>
      </c>
      <c r="FZ136" s="33">
        <v>103.96</v>
      </c>
      <c r="GA136" s="33">
        <v>26.3</v>
      </c>
      <c r="GB136" s="33" t="s">
        <v>100</v>
      </c>
      <c r="GC136" s="24" t="str">
        <f t="shared" si="82"/>
        <v>C-6-80-84</v>
      </c>
      <c r="GD136" s="34">
        <v>304.58</v>
      </c>
      <c r="GE136" s="34">
        <v>456.87</v>
      </c>
      <c r="GF136" s="34">
        <v>609.16</v>
      </c>
      <c r="GG136" s="34">
        <v>761.45</v>
      </c>
      <c r="GH136" s="34">
        <v>913.74</v>
      </c>
      <c r="GI136" s="34">
        <v>1066.03</v>
      </c>
      <c r="GJ136" s="34">
        <v>1168.8800000000001</v>
      </c>
      <c r="GK136" s="34">
        <v>1314.99</v>
      </c>
      <c r="GL136" s="34">
        <v>1461.1</v>
      </c>
      <c r="GM136" s="34">
        <v>1607.21</v>
      </c>
      <c r="GN136" s="35">
        <v>1753.32</v>
      </c>
      <c r="GO136" s="36" t="s">
        <v>265</v>
      </c>
      <c r="GP136" s="49"/>
      <c r="GU136" s="33" t="s">
        <v>100</v>
      </c>
      <c r="GV136" s="24" t="str">
        <f t="shared" si="89"/>
        <v>C-6-80-84</v>
      </c>
      <c r="GW136" s="34">
        <v>186.38</v>
      </c>
      <c r="GX136" s="34">
        <v>279.57</v>
      </c>
      <c r="GY136" s="34">
        <v>372.76</v>
      </c>
      <c r="GZ136" s="34">
        <v>465.95</v>
      </c>
      <c r="HA136" s="34">
        <v>559.14</v>
      </c>
      <c r="HB136" s="34">
        <v>652.33000000000004</v>
      </c>
      <c r="HC136" s="34">
        <v>708.24</v>
      </c>
      <c r="HD136" s="34">
        <v>796.77</v>
      </c>
      <c r="HE136" s="34">
        <v>885.31</v>
      </c>
      <c r="HF136" s="34">
        <v>973.84</v>
      </c>
      <c r="HG136" s="35">
        <v>1062.3699999999999</v>
      </c>
      <c r="HH136" s="36" t="s">
        <v>265</v>
      </c>
      <c r="HI136" s="35">
        <v>1150.9000000000001</v>
      </c>
      <c r="HJ136" s="35">
        <v>1239.43</v>
      </c>
      <c r="HK136" s="35">
        <v>1327.96</v>
      </c>
      <c r="HL136" s="35">
        <v>1416.49</v>
      </c>
      <c r="HM136" s="35">
        <v>1505.02</v>
      </c>
      <c r="HN136" s="35">
        <v>1593.55</v>
      </c>
      <c r="HO136" s="34">
        <v>1682.08</v>
      </c>
      <c r="HP136" s="34">
        <v>1770.61</v>
      </c>
      <c r="HQ136" s="34">
        <v>1859.14</v>
      </c>
      <c r="HR136" s="34">
        <v>1947.67</v>
      </c>
      <c r="HS136" s="34">
        <v>2036.2</v>
      </c>
      <c r="HT136" s="34">
        <v>2124.73</v>
      </c>
      <c r="HU136" s="49"/>
    </row>
    <row r="137" spans="4:229" ht="16.2" thickBot="1">
      <c r="D137" s="37"/>
      <c r="E137" s="37"/>
      <c r="F137" s="37"/>
      <c r="G137" s="37"/>
      <c r="H137" s="37"/>
      <c r="I137" s="37"/>
      <c r="J137" s="38"/>
      <c r="K137" s="38"/>
      <c r="L137" s="38"/>
      <c r="M137" s="38"/>
      <c r="N137" s="38"/>
      <c r="O137" s="38"/>
      <c r="P137" s="38"/>
      <c r="Q137" s="38"/>
      <c r="R137" s="38"/>
      <c r="S137" s="39"/>
      <c r="T137" s="40"/>
      <c r="U137" s="26"/>
      <c r="W137" s="37"/>
      <c r="X137" s="37"/>
      <c r="Y137" s="37"/>
      <c r="Z137" s="37"/>
      <c r="AA137" s="37"/>
      <c r="AB137" s="37"/>
      <c r="AC137" s="38"/>
      <c r="AD137" s="38"/>
      <c r="AE137" s="38"/>
      <c r="AF137" s="38"/>
      <c r="AG137" s="38"/>
      <c r="AH137" s="38"/>
      <c r="AI137" s="38"/>
      <c r="AJ137" s="38"/>
      <c r="AK137" s="38"/>
      <c r="AL137" s="39"/>
      <c r="AM137" s="40"/>
      <c r="AN137" s="26"/>
      <c r="AP137" s="37"/>
      <c r="AQ137" s="37"/>
      <c r="AR137" s="37"/>
      <c r="AS137" s="37"/>
      <c r="AT137" s="37"/>
      <c r="AU137" s="37"/>
      <c r="AV137" s="38"/>
      <c r="AW137" s="38"/>
      <c r="AX137" s="38"/>
      <c r="AY137" s="38"/>
      <c r="AZ137" s="38"/>
      <c r="BA137" s="38"/>
      <c r="BB137" s="38"/>
      <c r="BC137" s="38"/>
      <c r="BD137" s="38"/>
      <c r="BE137" s="39"/>
      <c r="BF137" s="40"/>
      <c r="BG137" s="26"/>
      <c r="BI137" s="37"/>
      <c r="BJ137" s="37"/>
      <c r="BK137" s="37"/>
      <c r="BL137" s="37"/>
      <c r="BM137" s="37"/>
      <c r="BN137" s="37"/>
      <c r="BO137" s="38"/>
      <c r="BP137" s="38"/>
      <c r="BQ137" s="38"/>
      <c r="BR137" s="38"/>
      <c r="BS137" s="38"/>
      <c r="BT137" s="38"/>
      <c r="BU137" s="38"/>
      <c r="BV137" s="38"/>
      <c r="BW137" s="38"/>
      <c r="BX137" s="39"/>
      <c r="BY137" s="40"/>
      <c r="BZ137" s="26"/>
      <c r="CB137" s="37"/>
      <c r="CC137" s="37"/>
      <c r="CD137" s="37"/>
      <c r="CE137" s="37"/>
      <c r="CF137" s="37"/>
      <c r="CG137" s="37"/>
      <c r="CH137" s="38"/>
      <c r="CI137" s="38"/>
      <c r="CJ137" s="38"/>
      <c r="CK137" s="38"/>
      <c r="CL137" s="38"/>
      <c r="CM137" s="38"/>
      <c r="CN137" s="38"/>
      <c r="CO137" s="38"/>
      <c r="CP137" s="38"/>
      <c r="CQ137" s="39"/>
      <c r="CR137" s="40"/>
      <c r="CS137" s="26"/>
      <c r="DK137" s="37"/>
      <c r="DL137" s="37"/>
      <c r="DY137" s="49"/>
      <c r="ED137" s="37"/>
      <c r="EE137" s="37"/>
      <c r="ER137" s="49"/>
      <c r="ES137" s="37"/>
      <c r="ET137" s="37"/>
      <c r="EU137" s="37"/>
      <c r="EV137" s="37"/>
      <c r="EW137" s="37"/>
      <c r="EX137" s="37"/>
      <c r="EY137" s="38"/>
      <c r="EZ137" s="38"/>
      <c r="FA137" s="38"/>
      <c r="FB137" s="38"/>
      <c r="FC137" s="38"/>
      <c r="FD137" s="38"/>
      <c r="FE137" s="38"/>
      <c r="FF137" s="38"/>
      <c r="FG137" s="38"/>
      <c r="FH137" s="39"/>
      <c r="FI137" s="40"/>
      <c r="FJ137" s="26"/>
      <c r="FW137" s="49"/>
      <c r="GB137" s="37"/>
      <c r="GC137" s="37"/>
      <c r="GP137" s="49"/>
      <c r="GQ137" s="37"/>
      <c r="GR137" s="37"/>
      <c r="GS137" s="37"/>
      <c r="GT137" s="37"/>
      <c r="GU137" s="37"/>
      <c r="GV137" s="37"/>
      <c r="GW137" s="38"/>
      <c r="GX137" s="38"/>
      <c r="GY137" s="38"/>
      <c r="GZ137" s="38"/>
      <c r="HA137" s="38"/>
      <c r="HB137" s="38"/>
      <c r="HC137" s="38"/>
      <c r="HD137" s="38"/>
      <c r="HE137" s="38"/>
      <c r="HF137" s="39"/>
      <c r="HG137" s="40"/>
      <c r="HH137" s="26"/>
      <c r="HU137" s="49"/>
    </row>
    <row r="138" spans="4:229">
      <c r="D138" s="9"/>
      <c r="E138" s="10"/>
      <c r="F138" s="10"/>
      <c r="G138" s="10"/>
      <c r="H138" s="10"/>
      <c r="I138" s="10"/>
      <c r="J138" s="11">
        <v>500</v>
      </c>
      <c r="K138" s="12">
        <v>750</v>
      </c>
      <c r="L138" s="11">
        <v>1000</v>
      </c>
      <c r="M138" s="11">
        <v>1250</v>
      </c>
      <c r="N138" s="11">
        <v>1500</v>
      </c>
      <c r="O138" s="11">
        <v>1750</v>
      </c>
      <c r="P138" s="11">
        <v>2000</v>
      </c>
      <c r="Q138" s="11">
        <v>2250</v>
      </c>
      <c r="R138" s="11">
        <v>2500</v>
      </c>
      <c r="S138" s="11">
        <v>2750</v>
      </c>
      <c r="T138" s="14">
        <v>3000</v>
      </c>
      <c r="U138" s="15" t="s">
        <v>74</v>
      </c>
      <c r="W138" s="9"/>
      <c r="X138" s="10"/>
      <c r="Y138" s="10"/>
      <c r="Z138" s="10"/>
      <c r="AA138" s="10"/>
      <c r="AB138" s="10"/>
      <c r="AC138" s="11">
        <v>500</v>
      </c>
      <c r="AD138" s="12">
        <v>750</v>
      </c>
      <c r="AE138" s="11">
        <v>1000</v>
      </c>
      <c r="AF138" s="11">
        <v>1250</v>
      </c>
      <c r="AG138" s="11">
        <v>1500</v>
      </c>
      <c r="AH138" s="11">
        <v>1750</v>
      </c>
      <c r="AI138" s="11">
        <v>2000</v>
      </c>
      <c r="AJ138" s="11">
        <v>2250</v>
      </c>
      <c r="AK138" s="11">
        <v>2500</v>
      </c>
      <c r="AL138" s="11">
        <v>2750</v>
      </c>
      <c r="AM138" s="14">
        <v>3000</v>
      </c>
      <c r="AN138" s="15" t="s">
        <v>74</v>
      </c>
      <c r="AP138" s="9"/>
      <c r="AQ138" s="10"/>
      <c r="AR138" s="10"/>
      <c r="AS138" s="10"/>
      <c r="AT138" s="10"/>
      <c r="AU138" s="10"/>
      <c r="AV138" s="11">
        <v>500</v>
      </c>
      <c r="AW138" s="12">
        <v>750</v>
      </c>
      <c r="AX138" s="11">
        <v>1000</v>
      </c>
      <c r="AY138" s="11">
        <v>1250</v>
      </c>
      <c r="AZ138" s="11">
        <v>1500</v>
      </c>
      <c r="BA138" s="11">
        <v>1750</v>
      </c>
      <c r="BB138" s="11">
        <v>2000</v>
      </c>
      <c r="BC138" s="11">
        <v>2250</v>
      </c>
      <c r="BD138" s="11">
        <v>2500</v>
      </c>
      <c r="BE138" s="11">
        <v>2750</v>
      </c>
      <c r="BF138" s="14">
        <v>3000</v>
      </c>
      <c r="BG138" s="15" t="s">
        <v>74</v>
      </c>
      <c r="BI138" s="9"/>
      <c r="BJ138" s="10"/>
      <c r="BK138" s="10"/>
      <c r="BL138" s="10"/>
      <c r="BM138" s="10"/>
      <c r="BN138" s="10"/>
      <c r="BO138" s="11">
        <v>500</v>
      </c>
      <c r="BP138" s="12">
        <v>750</v>
      </c>
      <c r="BQ138" s="11">
        <v>1000</v>
      </c>
      <c r="BR138" s="11">
        <v>1250</v>
      </c>
      <c r="BS138" s="11">
        <v>1500</v>
      </c>
      <c r="BT138" s="11">
        <v>1750</v>
      </c>
      <c r="BU138" s="11">
        <v>2000</v>
      </c>
      <c r="BV138" s="11">
        <v>2250</v>
      </c>
      <c r="BW138" s="11">
        <v>2500</v>
      </c>
      <c r="BX138" s="11">
        <v>2750</v>
      </c>
      <c r="BY138" s="14">
        <v>3000</v>
      </c>
      <c r="BZ138" s="15" t="s">
        <v>74</v>
      </c>
      <c r="CH138" s="11">
        <v>500</v>
      </c>
      <c r="CI138" s="12">
        <v>750</v>
      </c>
      <c r="CJ138" s="11">
        <v>1000</v>
      </c>
      <c r="CK138" s="11">
        <v>1250</v>
      </c>
      <c r="CL138" s="11">
        <v>1500</v>
      </c>
      <c r="CM138" s="11">
        <v>1750</v>
      </c>
      <c r="CN138" s="11">
        <v>2000</v>
      </c>
      <c r="CO138" s="11">
        <v>2250</v>
      </c>
      <c r="CP138" s="11">
        <v>2500</v>
      </c>
      <c r="CQ138" s="11">
        <v>2750</v>
      </c>
      <c r="CR138" s="14">
        <v>3000</v>
      </c>
      <c r="CS138" s="15" t="s">
        <v>74</v>
      </c>
      <c r="CT138" s="11">
        <v>3250</v>
      </c>
      <c r="CU138" s="12">
        <v>3500</v>
      </c>
      <c r="CV138" s="11">
        <v>3750</v>
      </c>
      <c r="CW138" s="11">
        <v>4000</v>
      </c>
      <c r="CX138" s="11">
        <v>4250</v>
      </c>
      <c r="CY138" s="11">
        <v>4500</v>
      </c>
      <c r="CZ138" s="11">
        <v>4750</v>
      </c>
      <c r="DA138" s="11">
        <v>5000</v>
      </c>
      <c r="DB138" s="11">
        <v>5250</v>
      </c>
      <c r="DC138" s="11">
        <v>5500</v>
      </c>
      <c r="DD138" s="11">
        <v>5750</v>
      </c>
      <c r="DE138" s="14">
        <v>6000</v>
      </c>
      <c r="DG138" s="9"/>
      <c r="DH138" s="10"/>
      <c r="DI138" s="10"/>
      <c r="DJ138" s="10"/>
      <c r="DK138" s="10"/>
      <c r="DL138" s="10"/>
      <c r="DM138" s="11">
        <v>500</v>
      </c>
      <c r="DN138" s="12">
        <v>750</v>
      </c>
      <c r="DO138" s="11">
        <v>1000</v>
      </c>
      <c r="DP138" s="11">
        <v>1250</v>
      </c>
      <c r="DQ138" s="11">
        <v>1500</v>
      </c>
      <c r="DR138" s="11">
        <v>1750</v>
      </c>
      <c r="DS138" s="11">
        <v>2000</v>
      </c>
      <c r="DT138" s="11">
        <v>2250</v>
      </c>
      <c r="DU138" s="11">
        <v>2500</v>
      </c>
      <c r="DV138" s="11">
        <v>2750</v>
      </c>
      <c r="DW138" s="14">
        <v>3000</v>
      </c>
      <c r="DX138" s="15" t="s">
        <v>74</v>
      </c>
      <c r="DY138" s="49"/>
      <c r="DZ138" s="9"/>
      <c r="EA138" s="10"/>
      <c r="EB138" s="10"/>
      <c r="EC138" s="10"/>
      <c r="ED138" s="10"/>
      <c r="EE138" s="10"/>
      <c r="EF138" s="11">
        <v>500</v>
      </c>
      <c r="EG138" s="12">
        <v>750</v>
      </c>
      <c r="EH138" s="11">
        <v>1000</v>
      </c>
      <c r="EI138" s="11">
        <v>1250</v>
      </c>
      <c r="EJ138" s="11">
        <v>1500</v>
      </c>
      <c r="EK138" s="11">
        <v>1750</v>
      </c>
      <c r="EL138" s="11">
        <v>2000</v>
      </c>
      <c r="EM138" s="11">
        <v>2250</v>
      </c>
      <c r="EN138" s="11">
        <v>2500</v>
      </c>
      <c r="EO138" s="11">
        <v>2750</v>
      </c>
      <c r="EP138" s="14">
        <v>3000</v>
      </c>
      <c r="EQ138" s="15" t="s">
        <v>74</v>
      </c>
      <c r="ER138" s="49"/>
      <c r="EY138" s="11">
        <v>500</v>
      </c>
      <c r="EZ138" s="12">
        <v>750</v>
      </c>
      <c r="FA138" s="11">
        <v>1000</v>
      </c>
      <c r="FB138" s="11">
        <v>1250</v>
      </c>
      <c r="FC138" s="11">
        <v>1500</v>
      </c>
      <c r="FD138" s="11">
        <v>1750</v>
      </c>
      <c r="FE138" s="11">
        <v>2000</v>
      </c>
      <c r="FF138" s="11">
        <v>2250</v>
      </c>
      <c r="FG138" s="11">
        <v>2500</v>
      </c>
      <c r="FH138" s="11">
        <v>2750</v>
      </c>
      <c r="FI138" s="14">
        <v>3000</v>
      </c>
      <c r="FJ138" s="15" t="s">
        <v>74</v>
      </c>
      <c r="FK138" s="11">
        <v>3250</v>
      </c>
      <c r="FL138" s="12">
        <v>3500</v>
      </c>
      <c r="FM138" s="11">
        <v>3750</v>
      </c>
      <c r="FN138" s="11">
        <v>4000</v>
      </c>
      <c r="FO138" s="11">
        <v>4250</v>
      </c>
      <c r="FP138" s="11">
        <v>4500</v>
      </c>
      <c r="FQ138" s="11">
        <v>4750</v>
      </c>
      <c r="FR138" s="11">
        <v>5000</v>
      </c>
      <c r="FS138" s="11">
        <v>5250</v>
      </c>
      <c r="FT138" s="11">
        <v>5500</v>
      </c>
      <c r="FU138" s="11">
        <v>5750</v>
      </c>
      <c r="FV138" s="14">
        <v>6000</v>
      </c>
      <c r="FW138" s="49"/>
      <c r="FX138" s="9"/>
      <c r="FY138" s="10"/>
      <c r="FZ138" s="10"/>
      <c r="GA138" s="10"/>
      <c r="GB138" s="10"/>
      <c r="GC138" s="10"/>
      <c r="GD138" s="11">
        <v>500</v>
      </c>
      <c r="GE138" s="12">
        <v>750</v>
      </c>
      <c r="GF138" s="11">
        <v>1000</v>
      </c>
      <c r="GG138" s="11">
        <v>1250</v>
      </c>
      <c r="GH138" s="11">
        <v>1500</v>
      </c>
      <c r="GI138" s="11">
        <v>1750</v>
      </c>
      <c r="GJ138" s="11">
        <v>2000</v>
      </c>
      <c r="GK138" s="11">
        <v>2250</v>
      </c>
      <c r="GL138" s="11">
        <v>2500</v>
      </c>
      <c r="GM138" s="11">
        <v>2750</v>
      </c>
      <c r="GN138" s="14">
        <v>3000</v>
      </c>
      <c r="GO138" s="15" t="s">
        <v>74</v>
      </c>
      <c r="GP138" s="49"/>
      <c r="GW138" s="11">
        <v>500</v>
      </c>
      <c r="GX138" s="12">
        <v>750</v>
      </c>
      <c r="GY138" s="11">
        <v>1000</v>
      </c>
      <c r="GZ138" s="11">
        <v>1250</v>
      </c>
      <c r="HA138" s="11">
        <v>1500</v>
      </c>
      <c r="HB138" s="11">
        <v>1750</v>
      </c>
      <c r="HC138" s="11">
        <v>2000</v>
      </c>
      <c r="HD138" s="11">
        <v>2250</v>
      </c>
      <c r="HE138" s="11">
        <v>2500</v>
      </c>
      <c r="HF138" s="11">
        <v>2750</v>
      </c>
      <c r="HG138" s="14">
        <v>3000</v>
      </c>
      <c r="HH138" s="15" t="s">
        <v>74</v>
      </c>
      <c r="HI138" s="11">
        <v>3250</v>
      </c>
      <c r="HJ138" s="12">
        <v>3500</v>
      </c>
      <c r="HK138" s="11">
        <v>3750</v>
      </c>
      <c r="HL138" s="11">
        <v>4000</v>
      </c>
      <c r="HM138" s="11">
        <v>4250</v>
      </c>
      <c r="HN138" s="11">
        <v>4500</v>
      </c>
      <c r="HO138" s="11">
        <v>4750</v>
      </c>
      <c r="HP138" s="11">
        <v>5000</v>
      </c>
      <c r="HQ138" s="11">
        <v>5250</v>
      </c>
      <c r="HR138" s="11">
        <v>5500</v>
      </c>
      <c r="HS138" s="11">
        <v>5750</v>
      </c>
      <c r="HT138" s="14">
        <v>6000</v>
      </c>
      <c r="HU138" s="49"/>
    </row>
    <row r="139" spans="4:229">
      <c r="D139" s="16"/>
      <c r="E139" s="17"/>
      <c r="F139" s="17"/>
      <c r="G139" s="17"/>
      <c r="H139" s="17"/>
      <c r="I139" s="70" t="s">
        <v>152</v>
      </c>
      <c r="J139" s="18">
        <v>2</v>
      </c>
      <c r="K139" s="19">
        <v>3</v>
      </c>
      <c r="L139" s="18">
        <v>4</v>
      </c>
      <c r="M139" s="18">
        <v>5</v>
      </c>
      <c r="N139" s="18">
        <v>6</v>
      </c>
      <c r="O139" s="18">
        <v>7</v>
      </c>
      <c r="P139" s="18">
        <v>8</v>
      </c>
      <c r="Q139" s="18">
        <v>9</v>
      </c>
      <c r="R139" s="18">
        <v>10</v>
      </c>
      <c r="S139" s="18">
        <v>11</v>
      </c>
      <c r="T139" s="20">
        <v>12</v>
      </c>
      <c r="U139" s="21"/>
      <c r="W139" s="16"/>
      <c r="X139" s="17"/>
      <c r="Y139" s="17"/>
      <c r="Z139" s="17"/>
      <c r="AA139" s="17"/>
      <c r="AB139" s="70" t="s">
        <v>152</v>
      </c>
      <c r="AC139" s="18">
        <v>2</v>
      </c>
      <c r="AD139" s="19">
        <v>3</v>
      </c>
      <c r="AE139" s="18">
        <v>4</v>
      </c>
      <c r="AF139" s="18">
        <v>5</v>
      </c>
      <c r="AG139" s="18">
        <v>6</v>
      </c>
      <c r="AH139" s="18">
        <v>7</v>
      </c>
      <c r="AI139" s="18">
        <v>8</v>
      </c>
      <c r="AJ139" s="18">
        <v>9</v>
      </c>
      <c r="AK139" s="18">
        <v>10</v>
      </c>
      <c r="AL139" s="18">
        <v>11</v>
      </c>
      <c r="AM139" s="20">
        <v>12</v>
      </c>
      <c r="AN139" s="21"/>
      <c r="AP139" s="16"/>
      <c r="AQ139" s="17"/>
      <c r="AR139" s="17"/>
      <c r="AS139" s="17"/>
      <c r="AT139" s="17"/>
      <c r="AU139" s="70" t="s">
        <v>152</v>
      </c>
      <c r="AV139" s="18">
        <v>2</v>
      </c>
      <c r="AW139" s="19">
        <v>3</v>
      </c>
      <c r="AX139" s="18">
        <v>4</v>
      </c>
      <c r="AY139" s="18">
        <v>5</v>
      </c>
      <c r="AZ139" s="18">
        <v>6</v>
      </c>
      <c r="BA139" s="18">
        <v>7</v>
      </c>
      <c r="BB139" s="18">
        <v>8</v>
      </c>
      <c r="BC139" s="18">
        <v>9</v>
      </c>
      <c r="BD139" s="18">
        <v>10</v>
      </c>
      <c r="BE139" s="18">
        <v>11</v>
      </c>
      <c r="BF139" s="20">
        <v>12</v>
      </c>
      <c r="BG139" s="21"/>
      <c r="BI139" s="16"/>
      <c r="BJ139" s="17"/>
      <c r="BK139" s="17"/>
      <c r="BL139" s="17"/>
      <c r="BM139" s="17"/>
      <c r="BN139" s="70" t="s">
        <v>152</v>
      </c>
      <c r="BO139" s="18">
        <v>2</v>
      </c>
      <c r="BP139" s="19">
        <v>3</v>
      </c>
      <c r="BQ139" s="18">
        <v>4</v>
      </c>
      <c r="BR139" s="18">
        <v>5</v>
      </c>
      <c r="BS139" s="18">
        <v>6</v>
      </c>
      <c r="BT139" s="18">
        <v>7</v>
      </c>
      <c r="BU139" s="18">
        <v>8</v>
      </c>
      <c r="BV139" s="18">
        <v>9</v>
      </c>
      <c r="BW139" s="18">
        <v>10</v>
      </c>
      <c r="BX139" s="18">
        <v>11</v>
      </c>
      <c r="BY139" s="20">
        <v>12</v>
      </c>
      <c r="BZ139" s="21"/>
      <c r="CF139" s="17"/>
      <c r="CG139" s="70" t="s">
        <v>152</v>
      </c>
      <c r="CH139" s="18">
        <v>2</v>
      </c>
      <c r="CI139" s="19">
        <v>3</v>
      </c>
      <c r="CJ139" s="18">
        <v>4</v>
      </c>
      <c r="CK139" s="18">
        <v>5</v>
      </c>
      <c r="CL139" s="18">
        <v>6</v>
      </c>
      <c r="CM139" s="18">
        <v>7</v>
      </c>
      <c r="CN139" s="18">
        <v>8</v>
      </c>
      <c r="CO139" s="18">
        <v>9</v>
      </c>
      <c r="CP139" s="18">
        <v>10</v>
      </c>
      <c r="CQ139" s="18">
        <v>11</v>
      </c>
      <c r="CR139" s="20">
        <v>12</v>
      </c>
      <c r="CS139" s="21"/>
      <c r="CT139" s="18">
        <v>13</v>
      </c>
      <c r="CU139" s="19">
        <v>14</v>
      </c>
      <c r="CV139" s="18">
        <v>15</v>
      </c>
      <c r="CW139" s="18">
        <v>16</v>
      </c>
      <c r="CX139" s="18">
        <v>17</v>
      </c>
      <c r="CY139" s="18">
        <v>18</v>
      </c>
      <c r="CZ139" s="18">
        <v>19</v>
      </c>
      <c r="DA139" s="18">
        <v>20</v>
      </c>
      <c r="DB139" s="18">
        <v>21</v>
      </c>
      <c r="DC139" s="18">
        <v>22</v>
      </c>
      <c r="DD139" s="18">
        <v>23</v>
      </c>
      <c r="DE139" s="20">
        <v>24</v>
      </c>
      <c r="DG139" s="16"/>
      <c r="DH139" s="17"/>
      <c r="DI139" s="17"/>
      <c r="DJ139" s="17"/>
      <c r="DK139" s="17"/>
      <c r="DL139" s="70" t="s">
        <v>152</v>
      </c>
      <c r="DM139" s="18">
        <v>2</v>
      </c>
      <c r="DN139" s="19">
        <v>3</v>
      </c>
      <c r="DO139" s="18">
        <v>4</v>
      </c>
      <c r="DP139" s="18">
        <v>5</v>
      </c>
      <c r="DQ139" s="18">
        <v>6</v>
      </c>
      <c r="DR139" s="18">
        <v>7</v>
      </c>
      <c r="DS139" s="18">
        <v>8</v>
      </c>
      <c r="DT139" s="18">
        <v>9</v>
      </c>
      <c r="DU139" s="18">
        <v>10</v>
      </c>
      <c r="DV139" s="18">
        <v>11</v>
      </c>
      <c r="DW139" s="20">
        <v>12</v>
      </c>
      <c r="DX139" s="21"/>
      <c r="DY139" s="49"/>
      <c r="DZ139" s="16"/>
      <c r="EA139" s="17"/>
      <c r="EB139" s="17"/>
      <c r="EC139" s="17"/>
      <c r="ED139" s="17"/>
      <c r="EE139" s="70" t="s">
        <v>152</v>
      </c>
      <c r="EF139" s="18">
        <v>2</v>
      </c>
      <c r="EG139" s="19">
        <v>3</v>
      </c>
      <c r="EH139" s="18">
        <v>4</v>
      </c>
      <c r="EI139" s="18">
        <v>5</v>
      </c>
      <c r="EJ139" s="18">
        <v>6</v>
      </c>
      <c r="EK139" s="18">
        <v>7</v>
      </c>
      <c r="EL139" s="18">
        <v>8</v>
      </c>
      <c r="EM139" s="18">
        <v>9</v>
      </c>
      <c r="EN139" s="18">
        <v>10</v>
      </c>
      <c r="EO139" s="18">
        <v>11</v>
      </c>
      <c r="EP139" s="20">
        <v>12</v>
      </c>
      <c r="EQ139" s="21"/>
      <c r="ER139" s="49"/>
      <c r="EW139" s="17"/>
      <c r="EX139" s="70" t="s">
        <v>152</v>
      </c>
      <c r="EY139" s="18">
        <v>2</v>
      </c>
      <c r="EZ139" s="19">
        <v>3</v>
      </c>
      <c r="FA139" s="18">
        <v>4</v>
      </c>
      <c r="FB139" s="18">
        <v>5</v>
      </c>
      <c r="FC139" s="18">
        <v>6</v>
      </c>
      <c r="FD139" s="18">
        <v>7</v>
      </c>
      <c r="FE139" s="18">
        <v>8</v>
      </c>
      <c r="FF139" s="18">
        <v>9</v>
      </c>
      <c r="FG139" s="18">
        <v>10</v>
      </c>
      <c r="FH139" s="18">
        <v>11</v>
      </c>
      <c r="FI139" s="20">
        <v>12</v>
      </c>
      <c r="FJ139" s="21"/>
      <c r="FK139" s="18">
        <v>13</v>
      </c>
      <c r="FL139" s="19">
        <v>14</v>
      </c>
      <c r="FM139" s="18">
        <v>15</v>
      </c>
      <c r="FN139" s="18">
        <v>16</v>
      </c>
      <c r="FO139" s="18">
        <v>17</v>
      </c>
      <c r="FP139" s="18">
        <v>18</v>
      </c>
      <c r="FQ139" s="18">
        <v>19</v>
      </c>
      <c r="FR139" s="18">
        <v>20</v>
      </c>
      <c r="FS139" s="18">
        <v>21</v>
      </c>
      <c r="FT139" s="18">
        <v>22</v>
      </c>
      <c r="FU139" s="18">
        <v>23</v>
      </c>
      <c r="FV139" s="20">
        <v>24</v>
      </c>
      <c r="FW139" s="49"/>
      <c r="FX139" s="16"/>
      <c r="FY139" s="17"/>
      <c r="FZ139" s="17"/>
      <c r="GA139" s="17"/>
      <c r="GB139" s="17"/>
      <c r="GC139" s="70" t="s">
        <v>152</v>
      </c>
      <c r="GD139" s="18">
        <v>2</v>
      </c>
      <c r="GE139" s="19">
        <v>3</v>
      </c>
      <c r="GF139" s="18">
        <v>4</v>
      </c>
      <c r="GG139" s="18">
        <v>5</v>
      </c>
      <c r="GH139" s="18">
        <v>6</v>
      </c>
      <c r="GI139" s="18">
        <v>7</v>
      </c>
      <c r="GJ139" s="18">
        <v>8</v>
      </c>
      <c r="GK139" s="18">
        <v>9</v>
      </c>
      <c r="GL139" s="18">
        <v>10</v>
      </c>
      <c r="GM139" s="18">
        <v>11</v>
      </c>
      <c r="GN139" s="20">
        <v>12</v>
      </c>
      <c r="GO139" s="21"/>
      <c r="GP139" s="49"/>
      <c r="GU139" s="17"/>
      <c r="GV139" s="70" t="s">
        <v>152</v>
      </c>
      <c r="GW139" s="18">
        <v>2</v>
      </c>
      <c r="GX139" s="19">
        <v>3</v>
      </c>
      <c r="GY139" s="18">
        <v>4</v>
      </c>
      <c r="GZ139" s="18">
        <v>5</v>
      </c>
      <c r="HA139" s="18">
        <v>6</v>
      </c>
      <c r="HB139" s="18">
        <v>7</v>
      </c>
      <c r="HC139" s="18">
        <v>8</v>
      </c>
      <c r="HD139" s="18">
        <v>9</v>
      </c>
      <c r="HE139" s="18">
        <v>10</v>
      </c>
      <c r="HF139" s="18">
        <v>11</v>
      </c>
      <c r="HG139" s="20">
        <v>12</v>
      </c>
      <c r="HH139" s="21"/>
      <c r="HI139" s="18">
        <v>13</v>
      </c>
      <c r="HJ139" s="19">
        <v>14</v>
      </c>
      <c r="HK139" s="18">
        <v>15</v>
      </c>
      <c r="HL139" s="18">
        <v>16</v>
      </c>
      <c r="HM139" s="18">
        <v>17</v>
      </c>
      <c r="HN139" s="18">
        <v>18</v>
      </c>
      <c r="HO139" s="18">
        <v>19</v>
      </c>
      <c r="HP139" s="18">
        <v>20</v>
      </c>
      <c r="HQ139" s="18">
        <v>21</v>
      </c>
      <c r="HR139" s="18">
        <v>22</v>
      </c>
      <c r="HS139" s="18">
        <v>23</v>
      </c>
      <c r="HT139" s="20">
        <v>24</v>
      </c>
      <c r="HU139" s="49"/>
    </row>
    <row r="140" spans="4:229">
      <c r="D140" s="254" t="s">
        <v>85</v>
      </c>
      <c r="E140" s="255"/>
      <c r="F140" s="41">
        <v>3.2</v>
      </c>
      <c r="G140" s="48">
        <v>0.16</v>
      </c>
      <c r="H140" s="48" t="s">
        <v>110</v>
      </c>
      <c r="I140" s="24" t="str">
        <f>CONCATENATE(I$139,"-",H140)</f>
        <v>C-12-D</v>
      </c>
      <c r="J140" s="25">
        <v>6.72</v>
      </c>
      <c r="K140" s="252" t="s">
        <v>84</v>
      </c>
      <c r="L140" s="252"/>
      <c r="M140" s="252"/>
      <c r="N140" s="252"/>
      <c r="O140" s="252"/>
      <c r="P140" s="252"/>
      <c r="Q140" s="252"/>
      <c r="R140" s="252"/>
      <c r="S140" s="252"/>
      <c r="T140" s="253"/>
      <c r="U140" s="27">
        <v>1.1000000000000001</v>
      </c>
      <c r="W140" s="254" t="s">
        <v>85</v>
      </c>
      <c r="X140" s="255"/>
      <c r="Y140" s="55">
        <v>2.9</v>
      </c>
      <c r="Z140" s="43">
        <v>0.14000000000000001</v>
      </c>
      <c r="AA140" s="48" t="s">
        <v>110</v>
      </c>
      <c r="AB140" s="24" t="str">
        <f>CONCATENATE(AB$139,"-",AA140)</f>
        <v>C-12-D</v>
      </c>
      <c r="AC140" s="25">
        <v>6.08</v>
      </c>
      <c r="AD140" s="252" t="s">
        <v>84</v>
      </c>
      <c r="AE140" s="252"/>
      <c r="AF140" s="252"/>
      <c r="AG140" s="252"/>
      <c r="AH140" s="252"/>
      <c r="AI140" s="252"/>
      <c r="AJ140" s="252"/>
      <c r="AK140" s="252"/>
      <c r="AL140" s="252"/>
      <c r="AM140" s="253"/>
      <c r="AN140" s="27">
        <v>1.1000000000000001</v>
      </c>
      <c r="AP140" s="254" t="s">
        <v>85</v>
      </c>
      <c r="AQ140" s="255"/>
      <c r="AR140" s="41">
        <v>2.66</v>
      </c>
      <c r="AS140" s="43">
        <v>0.14000000000000001</v>
      </c>
      <c r="AT140" s="48" t="s">
        <v>110</v>
      </c>
      <c r="AU140" s="24" t="str">
        <f>CONCATENATE(AU$139,"-",AT140)</f>
        <v>C-12-D</v>
      </c>
      <c r="AV140" s="25">
        <v>5.6</v>
      </c>
      <c r="AW140" s="252" t="s">
        <v>84</v>
      </c>
      <c r="AX140" s="252"/>
      <c r="AY140" s="252"/>
      <c r="AZ140" s="252"/>
      <c r="BA140" s="252"/>
      <c r="BB140" s="252"/>
      <c r="BC140" s="252"/>
      <c r="BD140" s="252"/>
      <c r="BE140" s="252"/>
      <c r="BF140" s="253"/>
      <c r="BG140" s="27">
        <v>1.1000000000000001</v>
      </c>
      <c r="BI140" s="254" t="s">
        <v>85</v>
      </c>
      <c r="BJ140" s="255"/>
      <c r="BK140" s="41">
        <v>2.44</v>
      </c>
      <c r="BL140" s="43">
        <v>0.13</v>
      </c>
      <c r="BM140" s="48" t="s">
        <v>110</v>
      </c>
      <c r="BN140" s="24" t="str">
        <f>CONCATENATE(BN$139,"-",BM140)</f>
        <v>C-12-D</v>
      </c>
      <c r="BO140" s="25">
        <v>5.14</v>
      </c>
      <c r="BP140" s="252" t="s">
        <v>84</v>
      </c>
      <c r="BQ140" s="252"/>
      <c r="BR140" s="252"/>
      <c r="BS140" s="252"/>
      <c r="BT140" s="252"/>
      <c r="BU140" s="252"/>
      <c r="BV140" s="252"/>
      <c r="BW140" s="252"/>
      <c r="BX140" s="252"/>
      <c r="BY140" s="253"/>
      <c r="BZ140" s="27">
        <v>1.1000000000000001</v>
      </c>
      <c r="CF140" s="48" t="s">
        <v>110</v>
      </c>
      <c r="CG140" s="24" t="str">
        <f>CONCATENATE(CG$139,"-",CF140)</f>
        <v>C-12-D</v>
      </c>
      <c r="CH140" s="25">
        <v>5.32</v>
      </c>
      <c r="CI140" s="252" t="s">
        <v>84</v>
      </c>
      <c r="CJ140" s="252"/>
      <c r="CK140" s="252"/>
      <c r="CL140" s="252"/>
      <c r="CM140" s="252"/>
      <c r="CN140" s="252"/>
      <c r="CO140" s="252"/>
      <c r="CP140" s="252"/>
      <c r="CQ140" s="252"/>
      <c r="CR140" s="253"/>
      <c r="CS140" s="27">
        <v>1.1000000000000001</v>
      </c>
      <c r="CT140" s="25">
        <v>34.58</v>
      </c>
      <c r="CU140" s="252" t="s">
        <v>84</v>
      </c>
      <c r="CV140" s="252"/>
      <c r="CW140" s="252"/>
      <c r="CX140" s="252"/>
      <c r="CY140" s="252"/>
      <c r="CZ140" s="252"/>
      <c r="DA140" s="252"/>
      <c r="DB140" s="252"/>
      <c r="DC140" s="252"/>
      <c r="DD140" s="252"/>
      <c r="DE140" s="58"/>
      <c r="DG140" s="254" t="s">
        <v>85</v>
      </c>
      <c r="DH140" s="255"/>
      <c r="DI140" s="55">
        <v>2.94</v>
      </c>
      <c r="DJ140" s="43">
        <v>0.14000000000000001</v>
      </c>
      <c r="DK140" s="48" t="s">
        <v>110</v>
      </c>
      <c r="DL140" s="24" t="str">
        <f t="shared" ref="DL140:DL150" si="90">CONCATENATE(DL$139,"-",DK140)</f>
        <v>C-12-D</v>
      </c>
      <c r="DM140" s="25">
        <v>6.16</v>
      </c>
      <c r="DN140" s="252" t="s">
        <v>84</v>
      </c>
      <c r="DO140" s="252"/>
      <c r="DP140" s="252"/>
      <c r="DQ140" s="252"/>
      <c r="DR140" s="252"/>
      <c r="DS140" s="252"/>
      <c r="DT140" s="252"/>
      <c r="DU140" s="252"/>
      <c r="DV140" s="252"/>
      <c r="DW140" s="253"/>
      <c r="DX140" s="27">
        <v>1.1000000000000001</v>
      </c>
      <c r="DY140" s="49"/>
      <c r="DZ140" s="254" t="s">
        <v>85</v>
      </c>
      <c r="EA140" s="255"/>
      <c r="EB140" s="55">
        <v>2.94</v>
      </c>
      <c r="EC140" s="43">
        <v>0.14000000000000001</v>
      </c>
      <c r="ED140" s="48" t="s">
        <v>110</v>
      </c>
      <c r="EE140" s="24" t="str">
        <f t="shared" ref="EE140:EE150" si="91">CONCATENATE(EE$139,"-",ED140)</f>
        <v>C-12-D</v>
      </c>
      <c r="EF140" s="25">
        <v>5.22</v>
      </c>
      <c r="EG140" s="252" t="s">
        <v>84</v>
      </c>
      <c r="EH140" s="252"/>
      <c r="EI140" s="252"/>
      <c r="EJ140" s="252"/>
      <c r="EK140" s="252"/>
      <c r="EL140" s="252"/>
      <c r="EM140" s="252"/>
      <c r="EN140" s="252"/>
      <c r="EO140" s="252"/>
      <c r="EP140" s="253"/>
      <c r="EQ140" s="27">
        <v>1.1000000000000001</v>
      </c>
      <c r="ER140" s="49"/>
      <c r="EW140" s="48" t="s">
        <v>110</v>
      </c>
      <c r="EX140" s="24" t="str">
        <f>CONCATENATE(EX$139,"-",EW140)</f>
        <v>C-12-D</v>
      </c>
      <c r="EY140" s="25">
        <v>6.4</v>
      </c>
      <c r="EZ140" s="252" t="s">
        <v>84</v>
      </c>
      <c r="FA140" s="252"/>
      <c r="FB140" s="252"/>
      <c r="FC140" s="252"/>
      <c r="FD140" s="252"/>
      <c r="FE140" s="252"/>
      <c r="FF140" s="252"/>
      <c r="FG140" s="252"/>
      <c r="FH140" s="252"/>
      <c r="FI140" s="253"/>
      <c r="FJ140" s="27">
        <v>1.1000000000000001</v>
      </c>
      <c r="FK140" s="25"/>
      <c r="FL140" s="252" t="s">
        <v>84</v>
      </c>
      <c r="FM140" s="252"/>
      <c r="FN140" s="252"/>
      <c r="FO140" s="252"/>
      <c r="FP140" s="252"/>
      <c r="FQ140" s="252"/>
      <c r="FR140" s="252"/>
      <c r="FS140" s="252"/>
      <c r="FT140" s="252"/>
      <c r="FU140" s="252"/>
      <c r="FV140" s="58"/>
      <c r="FW140" s="49"/>
      <c r="FX140" s="254" t="s">
        <v>85</v>
      </c>
      <c r="FY140" s="255"/>
      <c r="FZ140" s="55">
        <v>2.94</v>
      </c>
      <c r="GA140" s="43">
        <v>0.14000000000000001</v>
      </c>
      <c r="GB140" s="48" t="s">
        <v>110</v>
      </c>
      <c r="GC140" s="24" t="str">
        <f t="shared" ref="GC140:GC150" si="92">CONCATENATE(GC$139,"-",GB140)</f>
        <v>C-12-D</v>
      </c>
      <c r="GD140" s="25">
        <v>99999</v>
      </c>
      <c r="GE140" s="252" t="s">
        <v>84</v>
      </c>
      <c r="GF140" s="252"/>
      <c r="GG140" s="252"/>
      <c r="GH140" s="252"/>
      <c r="GI140" s="252"/>
      <c r="GJ140" s="252"/>
      <c r="GK140" s="252"/>
      <c r="GL140" s="252"/>
      <c r="GM140" s="252"/>
      <c r="GN140" s="253"/>
      <c r="GO140" s="27">
        <v>100</v>
      </c>
      <c r="GP140" s="49"/>
      <c r="GU140" s="48" t="s">
        <v>110</v>
      </c>
      <c r="GV140" s="24" t="str">
        <f>CONCATENATE(GV$139,"-",GU140)</f>
        <v>C-12-D</v>
      </c>
      <c r="GW140" s="25">
        <v>6.64</v>
      </c>
      <c r="GX140" s="252" t="s">
        <v>84</v>
      </c>
      <c r="GY140" s="252"/>
      <c r="GZ140" s="252"/>
      <c r="HA140" s="252"/>
      <c r="HB140" s="252"/>
      <c r="HC140" s="252"/>
      <c r="HD140" s="252"/>
      <c r="HE140" s="252"/>
      <c r="HF140" s="252"/>
      <c r="HG140" s="253"/>
      <c r="HH140" s="27">
        <v>100</v>
      </c>
      <c r="HI140" s="25"/>
      <c r="HJ140" s="252" t="s">
        <v>84</v>
      </c>
      <c r="HK140" s="252"/>
      <c r="HL140" s="252"/>
      <c r="HM140" s="252"/>
      <c r="HN140" s="252"/>
      <c r="HO140" s="252"/>
      <c r="HP140" s="252"/>
      <c r="HQ140" s="252"/>
      <c r="HR140" s="252"/>
      <c r="HS140" s="252"/>
      <c r="HT140" s="58"/>
      <c r="HU140" s="49"/>
    </row>
    <row r="141" spans="4:229" ht="14.4">
      <c r="D141" s="22">
        <v>18</v>
      </c>
      <c r="E141" s="23">
        <v>29</v>
      </c>
      <c r="F141" s="41">
        <v>7</v>
      </c>
      <c r="G141" s="48">
        <v>0.16</v>
      </c>
      <c r="H141" s="24" t="s">
        <v>91</v>
      </c>
      <c r="I141" s="24" t="str">
        <f t="shared" ref="I141:I150" si="93">CONCATENATE(I$139,"-",H141)</f>
        <v>C-12-18-29</v>
      </c>
      <c r="J141" s="25">
        <v>14.32</v>
      </c>
      <c r="K141" s="25">
        <v>21.48</v>
      </c>
      <c r="L141" s="25">
        <v>28.64</v>
      </c>
      <c r="M141" s="25">
        <v>35.799999999999997</v>
      </c>
      <c r="N141" s="25">
        <v>42.96</v>
      </c>
      <c r="O141" s="25">
        <v>50.12</v>
      </c>
      <c r="P141" s="25">
        <v>54.48</v>
      </c>
      <c r="Q141" s="25">
        <v>61.29</v>
      </c>
      <c r="R141" s="25">
        <v>68.099999999999994</v>
      </c>
      <c r="S141" s="25">
        <v>74.91</v>
      </c>
      <c r="T141" s="28">
        <v>81.72</v>
      </c>
      <c r="U141" s="29">
        <v>1.1000000000000001</v>
      </c>
      <c r="W141" s="22">
        <v>18</v>
      </c>
      <c r="X141" s="23">
        <v>29</v>
      </c>
      <c r="Y141" s="55">
        <v>7</v>
      </c>
      <c r="Z141" s="43">
        <v>0.14000000000000001</v>
      </c>
      <c r="AA141" s="24" t="s">
        <v>91</v>
      </c>
      <c r="AB141" s="24" t="str">
        <f t="shared" ref="AB141:AB150" si="94">CONCATENATE(AB$139,"-",AA141)</f>
        <v>C-12-18-29</v>
      </c>
      <c r="AC141" s="25">
        <v>14.28</v>
      </c>
      <c r="AD141" s="25">
        <v>21.42</v>
      </c>
      <c r="AE141" s="25">
        <v>28.56</v>
      </c>
      <c r="AF141" s="25">
        <v>35.700000000000003</v>
      </c>
      <c r="AG141" s="25">
        <v>42.84</v>
      </c>
      <c r="AH141" s="25">
        <v>49.98</v>
      </c>
      <c r="AI141" s="25">
        <v>54.32</v>
      </c>
      <c r="AJ141" s="25">
        <v>61.11</v>
      </c>
      <c r="AK141" s="25">
        <v>67.900000000000006</v>
      </c>
      <c r="AL141" s="25">
        <v>74.69</v>
      </c>
      <c r="AM141" s="28">
        <v>81.48</v>
      </c>
      <c r="AN141" s="29">
        <v>1.1000000000000001</v>
      </c>
      <c r="AP141" s="22">
        <v>18</v>
      </c>
      <c r="AQ141" s="23">
        <v>29</v>
      </c>
      <c r="AR141" s="41">
        <v>6</v>
      </c>
      <c r="AS141" s="43">
        <v>0.14000000000000001</v>
      </c>
      <c r="AT141" s="24" t="s">
        <v>91</v>
      </c>
      <c r="AU141" s="24" t="str">
        <f t="shared" ref="AU141:AU150" si="95">CONCATENATE(AU$139,"-",AT141)</f>
        <v>C-12-18-29</v>
      </c>
      <c r="AV141" s="25">
        <v>12.28</v>
      </c>
      <c r="AW141" s="25">
        <v>18.420000000000002</v>
      </c>
      <c r="AX141" s="25">
        <v>24.56</v>
      </c>
      <c r="AY141" s="25">
        <v>30.7</v>
      </c>
      <c r="AZ141" s="25">
        <v>36.840000000000003</v>
      </c>
      <c r="BA141" s="25">
        <v>42.98</v>
      </c>
      <c r="BB141" s="25">
        <v>46.72</v>
      </c>
      <c r="BC141" s="25">
        <v>52.56</v>
      </c>
      <c r="BD141" s="25">
        <v>58.4</v>
      </c>
      <c r="BE141" s="25">
        <v>64.239999999999995</v>
      </c>
      <c r="BF141" s="28">
        <v>70.08</v>
      </c>
      <c r="BG141" s="29">
        <v>1.1000000000000001</v>
      </c>
      <c r="BI141" s="22">
        <v>18</v>
      </c>
      <c r="BJ141" s="23">
        <v>29</v>
      </c>
      <c r="BK141" s="41">
        <v>6</v>
      </c>
      <c r="BL141" s="43">
        <v>0.13</v>
      </c>
      <c r="BM141" s="24" t="s">
        <v>91</v>
      </c>
      <c r="BN141" s="24" t="str">
        <f t="shared" ref="BN141:BN150" si="96">CONCATENATE(BN$139,"-",BM141)</f>
        <v>C-12-18-29</v>
      </c>
      <c r="BO141" s="25">
        <v>12.26</v>
      </c>
      <c r="BP141" s="25">
        <v>18.39</v>
      </c>
      <c r="BQ141" s="25">
        <v>24.52</v>
      </c>
      <c r="BR141" s="25">
        <v>30.65</v>
      </c>
      <c r="BS141" s="25">
        <v>36.78</v>
      </c>
      <c r="BT141" s="25">
        <v>42.91</v>
      </c>
      <c r="BU141" s="25">
        <v>46.64</v>
      </c>
      <c r="BV141" s="25">
        <v>52.47</v>
      </c>
      <c r="BW141" s="25">
        <v>58.3</v>
      </c>
      <c r="BX141" s="25">
        <v>64.13</v>
      </c>
      <c r="BY141" s="28">
        <v>69.959999999999994</v>
      </c>
      <c r="BZ141" s="29">
        <v>1.1000000000000001</v>
      </c>
      <c r="CF141" s="24" t="s">
        <v>91</v>
      </c>
      <c r="CG141" s="24" t="str">
        <f t="shared" ref="CG141:CG150" si="97">CONCATENATE(CG$139,"-",CF141)</f>
        <v>C-12-18-29</v>
      </c>
      <c r="CH141" s="25">
        <v>12</v>
      </c>
      <c r="CI141" s="25">
        <v>18</v>
      </c>
      <c r="CJ141" s="25">
        <v>24</v>
      </c>
      <c r="CK141" s="25">
        <v>30</v>
      </c>
      <c r="CL141" s="25">
        <v>36</v>
      </c>
      <c r="CM141" s="25">
        <v>42</v>
      </c>
      <c r="CN141" s="25">
        <v>45.6</v>
      </c>
      <c r="CO141" s="25">
        <v>51.3</v>
      </c>
      <c r="CP141" s="25">
        <v>57</v>
      </c>
      <c r="CQ141" s="25">
        <v>62.7</v>
      </c>
      <c r="CR141" s="28">
        <v>68.400000000000006</v>
      </c>
      <c r="CS141" s="29">
        <v>1.1000000000000001</v>
      </c>
      <c r="CT141" s="28">
        <v>74.099999999999994</v>
      </c>
      <c r="CU141" s="28">
        <v>79.8</v>
      </c>
      <c r="CV141" s="28">
        <v>85.5</v>
      </c>
      <c r="CW141" s="28">
        <v>91.2</v>
      </c>
      <c r="CX141" s="28">
        <v>96.9</v>
      </c>
      <c r="CY141" s="28">
        <v>102.6</v>
      </c>
      <c r="CZ141" s="28">
        <v>108.3</v>
      </c>
      <c r="DA141" s="28">
        <v>114</v>
      </c>
      <c r="DB141" s="25">
        <v>119.7</v>
      </c>
      <c r="DC141" s="25">
        <v>125.4</v>
      </c>
      <c r="DD141" s="25">
        <v>131.1</v>
      </c>
      <c r="DE141" s="25">
        <v>136.80000000000001</v>
      </c>
      <c r="DG141" s="22">
        <v>18</v>
      </c>
      <c r="DH141" s="23">
        <v>29</v>
      </c>
      <c r="DI141" s="55">
        <v>7.09</v>
      </c>
      <c r="DJ141" s="43">
        <v>0.14000000000000001</v>
      </c>
      <c r="DK141" s="24" t="s">
        <v>91</v>
      </c>
      <c r="DL141" s="24" t="str">
        <f t="shared" si="90"/>
        <v>C-12-18-29</v>
      </c>
      <c r="DM141" s="25">
        <v>14.46</v>
      </c>
      <c r="DN141" s="25">
        <v>21.69</v>
      </c>
      <c r="DO141" s="25">
        <v>28.92</v>
      </c>
      <c r="DP141" s="25">
        <v>36.15</v>
      </c>
      <c r="DQ141" s="25">
        <v>43.38</v>
      </c>
      <c r="DR141" s="25">
        <v>50.61</v>
      </c>
      <c r="DS141" s="25">
        <v>55.04</v>
      </c>
      <c r="DT141" s="25">
        <v>61.92</v>
      </c>
      <c r="DU141" s="25">
        <v>68.8</v>
      </c>
      <c r="DV141" s="25">
        <v>75.680000000000007</v>
      </c>
      <c r="DW141" s="28">
        <v>82.56</v>
      </c>
      <c r="DX141" s="29">
        <v>1.1000000000000001</v>
      </c>
      <c r="DY141" s="49"/>
      <c r="DZ141" s="22">
        <v>18</v>
      </c>
      <c r="EA141" s="23">
        <v>29</v>
      </c>
      <c r="EB141" s="55">
        <v>7.09</v>
      </c>
      <c r="EC141" s="43">
        <v>0.14000000000000001</v>
      </c>
      <c r="ED141" s="24" t="s">
        <v>91</v>
      </c>
      <c r="EE141" s="24" t="str">
        <f t="shared" si="91"/>
        <v>C-12-18-29</v>
      </c>
      <c r="EF141" s="25">
        <v>12.44</v>
      </c>
      <c r="EG141" s="25">
        <v>18.66</v>
      </c>
      <c r="EH141" s="25">
        <v>24.88</v>
      </c>
      <c r="EI141" s="25">
        <v>31.1</v>
      </c>
      <c r="EJ141" s="25">
        <v>37.32</v>
      </c>
      <c r="EK141" s="25">
        <v>43.54</v>
      </c>
      <c r="EL141" s="25">
        <v>47.36</v>
      </c>
      <c r="EM141" s="25">
        <v>53.28</v>
      </c>
      <c r="EN141" s="25">
        <v>59.2</v>
      </c>
      <c r="EO141" s="25">
        <v>65.12</v>
      </c>
      <c r="EP141" s="28">
        <v>71.040000000000006</v>
      </c>
      <c r="EQ141" s="29">
        <v>1.1000000000000001</v>
      </c>
      <c r="ER141" s="49"/>
      <c r="EW141" s="24" t="s">
        <v>91</v>
      </c>
      <c r="EX141" s="24" t="str">
        <f t="shared" ref="EX141:EX150" si="98">CONCATENATE(EX$139,"-",EW141)</f>
        <v>C-12-18-29</v>
      </c>
      <c r="EY141" s="25">
        <v>14</v>
      </c>
      <c r="EZ141" s="25">
        <v>21</v>
      </c>
      <c r="FA141" s="25">
        <v>28</v>
      </c>
      <c r="FB141" s="25">
        <v>35</v>
      </c>
      <c r="FC141" s="25">
        <v>42</v>
      </c>
      <c r="FD141" s="25">
        <v>49</v>
      </c>
      <c r="FE141" s="25">
        <v>53.2</v>
      </c>
      <c r="FF141" s="25">
        <v>59.85</v>
      </c>
      <c r="FG141" s="25">
        <v>66.5</v>
      </c>
      <c r="FH141" s="25">
        <v>73.150000000000006</v>
      </c>
      <c r="FI141" s="28">
        <v>79.8</v>
      </c>
      <c r="FJ141" s="29">
        <v>1.1000000000000001</v>
      </c>
      <c r="FK141" s="28">
        <v>86.45</v>
      </c>
      <c r="FL141" s="28">
        <v>93.1</v>
      </c>
      <c r="FM141" s="28">
        <v>99.75</v>
      </c>
      <c r="FN141" s="28">
        <v>106.4</v>
      </c>
      <c r="FO141" s="28">
        <v>113.05</v>
      </c>
      <c r="FP141" s="28">
        <v>119.7</v>
      </c>
      <c r="FQ141" s="28">
        <v>126.35</v>
      </c>
      <c r="FR141" s="28">
        <v>133</v>
      </c>
      <c r="FS141" s="25">
        <v>139.65</v>
      </c>
      <c r="FT141" s="25">
        <v>146.30000000000001</v>
      </c>
      <c r="FU141" s="25">
        <v>152.94999999999999</v>
      </c>
      <c r="FV141" s="25">
        <v>159.6</v>
      </c>
      <c r="FW141" s="49"/>
      <c r="FX141" s="22">
        <v>18</v>
      </c>
      <c r="FY141" s="23">
        <v>29</v>
      </c>
      <c r="FZ141" s="55">
        <v>7.09</v>
      </c>
      <c r="GA141" s="43">
        <v>0.14000000000000001</v>
      </c>
      <c r="GB141" s="24" t="s">
        <v>91</v>
      </c>
      <c r="GC141" s="24" t="str">
        <f t="shared" si="92"/>
        <v>C-12-18-29</v>
      </c>
      <c r="GD141" s="25">
        <v>99999</v>
      </c>
      <c r="GE141" s="25">
        <v>99999</v>
      </c>
      <c r="GF141" s="25">
        <v>99999</v>
      </c>
      <c r="GG141" s="25">
        <v>99999</v>
      </c>
      <c r="GH141" s="25">
        <v>99999</v>
      </c>
      <c r="GI141" s="25">
        <v>99999</v>
      </c>
      <c r="GJ141" s="25">
        <v>99999</v>
      </c>
      <c r="GK141" s="25">
        <v>99999</v>
      </c>
      <c r="GL141" s="25">
        <v>99999</v>
      </c>
      <c r="GM141" s="25">
        <v>99999</v>
      </c>
      <c r="GN141" s="25">
        <v>99999</v>
      </c>
      <c r="GO141" s="29">
        <v>100</v>
      </c>
      <c r="GP141" s="49"/>
      <c r="GU141" s="24" t="s">
        <v>91</v>
      </c>
      <c r="GV141" s="24" t="str">
        <f t="shared" ref="GV141:GV150" si="99">CONCATENATE(GV$139,"-",GU141)</f>
        <v>C-12-18-29</v>
      </c>
      <c r="GW141" s="25">
        <v>22.06</v>
      </c>
      <c r="GX141" s="25">
        <v>33.090000000000003</v>
      </c>
      <c r="GY141" s="25">
        <v>44.12</v>
      </c>
      <c r="GZ141" s="25">
        <v>55.15</v>
      </c>
      <c r="HA141" s="25">
        <v>66.180000000000007</v>
      </c>
      <c r="HB141" s="25">
        <v>77.209999999999994</v>
      </c>
      <c r="HC141" s="25">
        <v>83.83</v>
      </c>
      <c r="HD141" s="25">
        <v>94.31</v>
      </c>
      <c r="HE141" s="25">
        <v>104.79</v>
      </c>
      <c r="HF141" s="25">
        <v>115.26</v>
      </c>
      <c r="HG141" s="28">
        <v>125.74</v>
      </c>
      <c r="HH141" s="29">
        <v>100</v>
      </c>
      <c r="HI141" s="28">
        <v>136.22</v>
      </c>
      <c r="HJ141" s="28">
        <v>146.69999999999999</v>
      </c>
      <c r="HK141" s="28">
        <v>157.18</v>
      </c>
      <c r="HL141" s="28">
        <v>167.66</v>
      </c>
      <c r="HM141" s="28">
        <v>178.13</v>
      </c>
      <c r="HN141" s="28">
        <v>188.61</v>
      </c>
      <c r="HO141" s="28">
        <v>199.09</v>
      </c>
      <c r="HP141" s="28">
        <v>209.57</v>
      </c>
      <c r="HQ141" s="25">
        <v>220.05</v>
      </c>
      <c r="HR141" s="25">
        <v>230.53</v>
      </c>
      <c r="HS141" s="25">
        <v>241.01</v>
      </c>
      <c r="HT141" s="25">
        <v>251.48</v>
      </c>
      <c r="HU141" s="49"/>
    </row>
    <row r="142" spans="4:229" ht="14.4">
      <c r="D142" s="22">
        <v>30</v>
      </c>
      <c r="E142" s="23">
        <v>39</v>
      </c>
      <c r="F142" s="41">
        <v>11</v>
      </c>
      <c r="G142" s="48">
        <v>0.25</v>
      </c>
      <c r="H142" s="24" t="s">
        <v>92</v>
      </c>
      <c r="I142" s="24" t="str">
        <f t="shared" si="93"/>
        <v>C-12-30-39</v>
      </c>
      <c r="J142" s="25">
        <v>22.5</v>
      </c>
      <c r="K142" s="25">
        <v>33.75</v>
      </c>
      <c r="L142" s="25">
        <v>45</v>
      </c>
      <c r="M142" s="25">
        <v>56.25</v>
      </c>
      <c r="N142" s="25">
        <v>67.5</v>
      </c>
      <c r="O142" s="25">
        <v>78.75</v>
      </c>
      <c r="P142" s="25">
        <v>85.6</v>
      </c>
      <c r="Q142" s="25">
        <v>96.3</v>
      </c>
      <c r="R142" s="25">
        <v>107</v>
      </c>
      <c r="S142" s="25">
        <v>117.7</v>
      </c>
      <c r="T142" s="28">
        <v>128.4</v>
      </c>
      <c r="U142" s="29">
        <v>1.1000000000000001</v>
      </c>
      <c r="W142" s="22">
        <v>30</v>
      </c>
      <c r="X142" s="23">
        <v>39</v>
      </c>
      <c r="Y142" s="55">
        <v>10</v>
      </c>
      <c r="Z142" s="43">
        <v>0.22</v>
      </c>
      <c r="AA142" s="24" t="s">
        <v>92</v>
      </c>
      <c r="AB142" s="24" t="str">
        <f t="shared" si="94"/>
        <v>C-12-30-39</v>
      </c>
      <c r="AC142" s="25">
        <v>20.440000000000001</v>
      </c>
      <c r="AD142" s="25">
        <v>30.66</v>
      </c>
      <c r="AE142" s="25">
        <v>40.880000000000003</v>
      </c>
      <c r="AF142" s="25">
        <v>51.1</v>
      </c>
      <c r="AG142" s="25">
        <v>61.32</v>
      </c>
      <c r="AH142" s="25">
        <v>71.540000000000006</v>
      </c>
      <c r="AI142" s="25">
        <v>77.760000000000005</v>
      </c>
      <c r="AJ142" s="25">
        <v>87.48</v>
      </c>
      <c r="AK142" s="25">
        <v>97.2</v>
      </c>
      <c r="AL142" s="25">
        <v>106.92</v>
      </c>
      <c r="AM142" s="28">
        <v>116.64</v>
      </c>
      <c r="AN142" s="29">
        <v>1.1000000000000001</v>
      </c>
      <c r="AP142" s="22">
        <v>30</v>
      </c>
      <c r="AQ142" s="23">
        <v>39</v>
      </c>
      <c r="AR142" s="41">
        <v>9</v>
      </c>
      <c r="AS142" s="43">
        <v>0.2</v>
      </c>
      <c r="AT142" s="24" t="s">
        <v>92</v>
      </c>
      <c r="AU142" s="24" t="str">
        <f t="shared" si="95"/>
        <v>C-12-30-39</v>
      </c>
      <c r="AV142" s="25">
        <v>18.399999999999999</v>
      </c>
      <c r="AW142" s="25">
        <v>27.6</v>
      </c>
      <c r="AX142" s="25">
        <v>36.799999999999997</v>
      </c>
      <c r="AY142" s="25">
        <v>46</v>
      </c>
      <c r="AZ142" s="25">
        <v>55.2</v>
      </c>
      <c r="BA142" s="25">
        <v>64.400000000000006</v>
      </c>
      <c r="BB142" s="25">
        <v>70</v>
      </c>
      <c r="BC142" s="25">
        <v>78.75</v>
      </c>
      <c r="BD142" s="25">
        <v>87.5</v>
      </c>
      <c r="BE142" s="25">
        <v>96.25</v>
      </c>
      <c r="BF142" s="28">
        <v>105</v>
      </c>
      <c r="BG142" s="29">
        <v>1.1000000000000001</v>
      </c>
      <c r="BI142" s="22">
        <v>30</v>
      </c>
      <c r="BJ142" s="23">
        <v>39</v>
      </c>
      <c r="BK142" s="41">
        <v>8</v>
      </c>
      <c r="BL142" s="43">
        <v>0.19</v>
      </c>
      <c r="BM142" s="24" t="s">
        <v>92</v>
      </c>
      <c r="BN142" s="24" t="str">
        <f t="shared" si="96"/>
        <v>C-12-30-39</v>
      </c>
      <c r="BO142" s="25">
        <v>16.38</v>
      </c>
      <c r="BP142" s="25">
        <v>24.57</v>
      </c>
      <c r="BQ142" s="25">
        <v>32.76</v>
      </c>
      <c r="BR142" s="25">
        <v>40.950000000000003</v>
      </c>
      <c r="BS142" s="25">
        <v>49.14</v>
      </c>
      <c r="BT142" s="25">
        <v>57.33</v>
      </c>
      <c r="BU142" s="25">
        <v>62.32</v>
      </c>
      <c r="BV142" s="25">
        <v>70.11</v>
      </c>
      <c r="BW142" s="25">
        <v>77.900000000000006</v>
      </c>
      <c r="BX142" s="25">
        <v>85.69</v>
      </c>
      <c r="BY142" s="28">
        <v>93.48</v>
      </c>
      <c r="BZ142" s="29">
        <v>1.1000000000000001</v>
      </c>
      <c r="CF142" s="24" t="s">
        <v>92</v>
      </c>
      <c r="CG142" s="24" t="str">
        <f t="shared" si="97"/>
        <v>C-12-30-39</v>
      </c>
      <c r="CH142" s="25">
        <v>18</v>
      </c>
      <c r="CI142" s="25">
        <v>27</v>
      </c>
      <c r="CJ142" s="25">
        <v>36</v>
      </c>
      <c r="CK142" s="25">
        <v>45</v>
      </c>
      <c r="CL142" s="25">
        <v>54</v>
      </c>
      <c r="CM142" s="25">
        <v>63</v>
      </c>
      <c r="CN142" s="25">
        <v>68.400000000000006</v>
      </c>
      <c r="CO142" s="25">
        <v>76.95</v>
      </c>
      <c r="CP142" s="25">
        <v>85.5</v>
      </c>
      <c r="CQ142" s="25">
        <v>94.05</v>
      </c>
      <c r="CR142" s="28">
        <v>102.6</v>
      </c>
      <c r="CS142" s="29">
        <v>1.1000000000000001</v>
      </c>
      <c r="CT142" s="28">
        <v>111.15</v>
      </c>
      <c r="CU142" s="28">
        <v>119.7</v>
      </c>
      <c r="CV142" s="28">
        <v>128.25</v>
      </c>
      <c r="CW142" s="28">
        <v>136.80000000000001</v>
      </c>
      <c r="CX142" s="28">
        <v>145.35</v>
      </c>
      <c r="CY142" s="28">
        <v>153.9</v>
      </c>
      <c r="CZ142" s="28">
        <v>162.44999999999999</v>
      </c>
      <c r="DA142" s="28">
        <v>171</v>
      </c>
      <c r="DB142" s="25">
        <v>179.55</v>
      </c>
      <c r="DC142" s="25">
        <v>188.1</v>
      </c>
      <c r="DD142" s="25">
        <v>196.65</v>
      </c>
      <c r="DE142" s="25">
        <v>205.2</v>
      </c>
      <c r="DG142" s="22">
        <v>30</v>
      </c>
      <c r="DH142" s="23">
        <v>39</v>
      </c>
      <c r="DI142" s="55">
        <v>10.130000000000001</v>
      </c>
      <c r="DJ142" s="43">
        <v>0.22</v>
      </c>
      <c r="DK142" s="24" t="s">
        <v>92</v>
      </c>
      <c r="DL142" s="24" t="str">
        <f t="shared" si="90"/>
        <v>C-12-30-39</v>
      </c>
      <c r="DM142" s="25">
        <v>20.7</v>
      </c>
      <c r="DN142" s="25">
        <v>31.05</v>
      </c>
      <c r="DO142" s="25">
        <v>41.4</v>
      </c>
      <c r="DP142" s="25">
        <v>51.75</v>
      </c>
      <c r="DQ142" s="25">
        <v>62.1</v>
      </c>
      <c r="DR142" s="25">
        <v>72.45</v>
      </c>
      <c r="DS142" s="25">
        <v>78.72</v>
      </c>
      <c r="DT142" s="25">
        <v>88.56</v>
      </c>
      <c r="DU142" s="25">
        <v>98.4</v>
      </c>
      <c r="DV142" s="25">
        <v>108.24</v>
      </c>
      <c r="DW142" s="28">
        <v>118.08</v>
      </c>
      <c r="DX142" s="29">
        <v>1.1000000000000001</v>
      </c>
      <c r="DY142" s="49"/>
      <c r="DZ142" s="22">
        <v>30</v>
      </c>
      <c r="EA142" s="23">
        <v>39</v>
      </c>
      <c r="EB142" s="55">
        <v>10.130000000000001</v>
      </c>
      <c r="EC142" s="43">
        <v>0.22</v>
      </c>
      <c r="ED142" s="24" t="s">
        <v>92</v>
      </c>
      <c r="EE142" s="24" t="str">
        <f t="shared" si="91"/>
        <v>C-12-30-39</v>
      </c>
      <c r="EF142" s="25">
        <v>16.62</v>
      </c>
      <c r="EG142" s="25">
        <v>24.93</v>
      </c>
      <c r="EH142" s="25">
        <v>33.24</v>
      </c>
      <c r="EI142" s="25">
        <v>41.55</v>
      </c>
      <c r="EJ142" s="25">
        <v>49.86</v>
      </c>
      <c r="EK142" s="25">
        <v>58.17</v>
      </c>
      <c r="EL142" s="25">
        <v>63.2</v>
      </c>
      <c r="EM142" s="25">
        <v>71.099999999999994</v>
      </c>
      <c r="EN142" s="25">
        <v>79</v>
      </c>
      <c r="EO142" s="25">
        <v>86.9</v>
      </c>
      <c r="EP142" s="28">
        <v>94.8</v>
      </c>
      <c r="EQ142" s="29">
        <v>1.1000000000000001</v>
      </c>
      <c r="ER142" s="49"/>
      <c r="EW142" s="24" t="s">
        <v>92</v>
      </c>
      <c r="EX142" s="24" t="str">
        <f t="shared" si="98"/>
        <v>C-12-30-39</v>
      </c>
      <c r="EY142" s="25">
        <v>22</v>
      </c>
      <c r="EZ142" s="25">
        <v>33</v>
      </c>
      <c r="FA142" s="25">
        <v>44</v>
      </c>
      <c r="FB142" s="25">
        <v>55</v>
      </c>
      <c r="FC142" s="25">
        <v>66</v>
      </c>
      <c r="FD142" s="25">
        <v>77</v>
      </c>
      <c r="FE142" s="25">
        <v>83.6</v>
      </c>
      <c r="FF142" s="25">
        <v>94.05</v>
      </c>
      <c r="FG142" s="25">
        <v>104.5</v>
      </c>
      <c r="FH142" s="25">
        <v>114.95</v>
      </c>
      <c r="FI142" s="28">
        <v>125.4</v>
      </c>
      <c r="FJ142" s="29">
        <v>1.1000000000000001</v>
      </c>
      <c r="FK142" s="28">
        <v>135.85</v>
      </c>
      <c r="FL142" s="28">
        <v>146.30000000000001</v>
      </c>
      <c r="FM142" s="28">
        <v>156.75</v>
      </c>
      <c r="FN142" s="28">
        <v>167.2</v>
      </c>
      <c r="FO142" s="28">
        <v>177.65</v>
      </c>
      <c r="FP142" s="28">
        <v>188.1</v>
      </c>
      <c r="FQ142" s="28">
        <v>198.55</v>
      </c>
      <c r="FR142" s="28">
        <v>209</v>
      </c>
      <c r="FS142" s="25">
        <v>219.45</v>
      </c>
      <c r="FT142" s="25">
        <v>229.9</v>
      </c>
      <c r="FU142" s="25">
        <v>240.35</v>
      </c>
      <c r="FV142" s="25">
        <v>250.8</v>
      </c>
      <c r="FW142" s="49"/>
      <c r="FX142" s="22">
        <v>30</v>
      </c>
      <c r="FY142" s="23">
        <v>39</v>
      </c>
      <c r="FZ142" s="55">
        <v>10.130000000000001</v>
      </c>
      <c r="GA142" s="43">
        <v>0.22</v>
      </c>
      <c r="GB142" s="24" t="s">
        <v>92</v>
      </c>
      <c r="GC142" s="24" t="str">
        <f t="shared" si="92"/>
        <v>C-12-30-39</v>
      </c>
      <c r="GD142" s="25">
        <v>99999</v>
      </c>
      <c r="GE142" s="25">
        <v>99999</v>
      </c>
      <c r="GF142" s="25">
        <v>99999</v>
      </c>
      <c r="GG142" s="25">
        <v>99999</v>
      </c>
      <c r="GH142" s="25">
        <v>99999</v>
      </c>
      <c r="GI142" s="25">
        <v>99999</v>
      </c>
      <c r="GJ142" s="25">
        <v>99999</v>
      </c>
      <c r="GK142" s="25">
        <v>99999</v>
      </c>
      <c r="GL142" s="25">
        <v>99999</v>
      </c>
      <c r="GM142" s="25">
        <v>99999</v>
      </c>
      <c r="GN142" s="25">
        <v>99999</v>
      </c>
      <c r="GO142" s="29">
        <v>100</v>
      </c>
      <c r="GP142" s="49"/>
      <c r="GU142" s="24" t="s">
        <v>92</v>
      </c>
      <c r="GV142" s="24" t="str">
        <f t="shared" si="99"/>
        <v>C-12-30-39</v>
      </c>
      <c r="GW142" s="25">
        <v>50.06</v>
      </c>
      <c r="GX142" s="25">
        <v>75.09</v>
      </c>
      <c r="GY142" s="25">
        <v>100.12</v>
      </c>
      <c r="GZ142" s="25">
        <v>125.15</v>
      </c>
      <c r="HA142" s="25">
        <v>150.18</v>
      </c>
      <c r="HB142" s="25">
        <v>175.21</v>
      </c>
      <c r="HC142" s="25">
        <v>190.23</v>
      </c>
      <c r="HD142" s="25">
        <v>214.01</v>
      </c>
      <c r="HE142" s="25">
        <v>237.79</v>
      </c>
      <c r="HF142" s="25">
        <v>261.56</v>
      </c>
      <c r="HG142" s="28">
        <v>285.33999999999997</v>
      </c>
      <c r="HH142" s="29">
        <v>100</v>
      </c>
      <c r="HI142" s="28">
        <v>309.12</v>
      </c>
      <c r="HJ142" s="28">
        <v>332.9</v>
      </c>
      <c r="HK142" s="28">
        <v>356.68</v>
      </c>
      <c r="HL142" s="28">
        <v>380.46</v>
      </c>
      <c r="HM142" s="28">
        <v>404.23</v>
      </c>
      <c r="HN142" s="28">
        <v>428.01</v>
      </c>
      <c r="HO142" s="28">
        <v>451.79</v>
      </c>
      <c r="HP142" s="28">
        <v>475.57</v>
      </c>
      <c r="HQ142" s="25">
        <v>499.35</v>
      </c>
      <c r="HR142" s="25">
        <v>523.13</v>
      </c>
      <c r="HS142" s="25">
        <v>546.91</v>
      </c>
      <c r="HT142" s="25">
        <v>570.67999999999995</v>
      </c>
      <c r="HU142" s="49"/>
    </row>
    <row r="143" spans="4:229" ht="14.4">
      <c r="D143" s="22">
        <v>40</v>
      </c>
      <c r="E143" s="23">
        <v>49</v>
      </c>
      <c r="F143" s="41">
        <v>24</v>
      </c>
      <c r="G143" s="48">
        <v>0.53</v>
      </c>
      <c r="H143" s="24" t="s">
        <v>93</v>
      </c>
      <c r="I143" s="24" t="str">
        <f t="shared" si="93"/>
        <v>C-12-40-49</v>
      </c>
      <c r="J143" s="25">
        <v>49.06</v>
      </c>
      <c r="K143" s="25">
        <v>73.59</v>
      </c>
      <c r="L143" s="25">
        <v>98.12</v>
      </c>
      <c r="M143" s="25">
        <v>122.65</v>
      </c>
      <c r="N143" s="25">
        <v>147.18</v>
      </c>
      <c r="O143" s="25">
        <v>171.71</v>
      </c>
      <c r="P143" s="25">
        <v>186.64</v>
      </c>
      <c r="Q143" s="25">
        <v>209.97</v>
      </c>
      <c r="R143" s="25">
        <v>233.3</v>
      </c>
      <c r="S143" s="25">
        <v>256.63</v>
      </c>
      <c r="T143" s="28">
        <v>279.95999999999998</v>
      </c>
      <c r="U143" s="29">
        <v>1.1499999999999999</v>
      </c>
      <c r="W143" s="22">
        <v>40</v>
      </c>
      <c r="X143" s="23">
        <v>49</v>
      </c>
      <c r="Y143" s="55">
        <v>21</v>
      </c>
      <c r="Z143" s="43">
        <v>0.48</v>
      </c>
      <c r="AA143" s="24" t="s">
        <v>93</v>
      </c>
      <c r="AB143" s="24" t="str">
        <f t="shared" si="94"/>
        <v>C-12-40-49</v>
      </c>
      <c r="AC143" s="25">
        <v>42.96</v>
      </c>
      <c r="AD143" s="25">
        <v>64.44</v>
      </c>
      <c r="AE143" s="25">
        <v>85.92</v>
      </c>
      <c r="AF143" s="25">
        <v>107.4</v>
      </c>
      <c r="AG143" s="25">
        <v>128.88</v>
      </c>
      <c r="AH143" s="25">
        <v>150.36000000000001</v>
      </c>
      <c r="AI143" s="25">
        <v>163.44</v>
      </c>
      <c r="AJ143" s="25">
        <v>183.87</v>
      </c>
      <c r="AK143" s="25">
        <v>204.3</v>
      </c>
      <c r="AL143" s="25">
        <v>224.73</v>
      </c>
      <c r="AM143" s="28">
        <v>245.16</v>
      </c>
      <c r="AN143" s="29">
        <v>1.1499999999999999</v>
      </c>
      <c r="AP143" s="22">
        <v>40</v>
      </c>
      <c r="AQ143" s="23">
        <v>49</v>
      </c>
      <c r="AR143" s="41">
        <v>20</v>
      </c>
      <c r="AS143" s="43">
        <v>0.43</v>
      </c>
      <c r="AT143" s="24" t="s">
        <v>93</v>
      </c>
      <c r="AU143" s="24" t="str">
        <f t="shared" si="95"/>
        <v>C-12-40-49</v>
      </c>
      <c r="AV143" s="25">
        <v>40.86</v>
      </c>
      <c r="AW143" s="25">
        <v>61.29</v>
      </c>
      <c r="AX143" s="25">
        <v>81.72</v>
      </c>
      <c r="AY143" s="25">
        <v>102.15</v>
      </c>
      <c r="AZ143" s="25">
        <v>122.58</v>
      </c>
      <c r="BA143" s="25">
        <v>143.01</v>
      </c>
      <c r="BB143" s="25">
        <v>155.44</v>
      </c>
      <c r="BC143" s="25">
        <v>174.87</v>
      </c>
      <c r="BD143" s="25">
        <v>194.3</v>
      </c>
      <c r="BE143" s="25">
        <v>213.73</v>
      </c>
      <c r="BF143" s="28">
        <v>233.16</v>
      </c>
      <c r="BG143" s="29">
        <v>1.1499999999999999</v>
      </c>
      <c r="BI143" s="22">
        <v>40</v>
      </c>
      <c r="BJ143" s="23">
        <v>49</v>
      </c>
      <c r="BK143" s="41">
        <v>18</v>
      </c>
      <c r="BL143" s="43">
        <v>0.4</v>
      </c>
      <c r="BM143" s="24" t="s">
        <v>93</v>
      </c>
      <c r="BN143" s="24" t="str">
        <f t="shared" si="96"/>
        <v>C-12-40-49</v>
      </c>
      <c r="BO143" s="25">
        <v>36.799999999999997</v>
      </c>
      <c r="BP143" s="25">
        <v>55.2</v>
      </c>
      <c r="BQ143" s="25">
        <v>73.599999999999994</v>
      </c>
      <c r="BR143" s="25">
        <v>92</v>
      </c>
      <c r="BS143" s="25">
        <v>110.4</v>
      </c>
      <c r="BT143" s="25">
        <v>128.80000000000001</v>
      </c>
      <c r="BU143" s="25">
        <v>140</v>
      </c>
      <c r="BV143" s="25">
        <v>157.5</v>
      </c>
      <c r="BW143" s="25">
        <v>175</v>
      </c>
      <c r="BX143" s="25">
        <v>192.5</v>
      </c>
      <c r="BY143" s="28">
        <v>210</v>
      </c>
      <c r="BZ143" s="29">
        <v>1.1499999999999999</v>
      </c>
      <c r="CF143" s="24" t="s">
        <v>93</v>
      </c>
      <c r="CG143" s="24" t="str">
        <f t="shared" si="97"/>
        <v>C-12-40-49</v>
      </c>
      <c r="CH143" s="25">
        <v>40</v>
      </c>
      <c r="CI143" s="25">
        <v>60</v>
      </c>
      <c r="CJ143" s="25">
        <v>80</v>
      </c>
      <c r="CK143" s="25">
        <v>100</v>
      </c>
      <c r="CL143" s="25">
        <v>120</v>
      </c>
      <c r="CM143" s="25">
        <v>140</v>
      </c>
      <c r="CN143" s="25">
        <v>152</v>
      </c>
      <c r="CO143" s="25">
        <v>171</v>
      </c>
      <c r="CP143" s="25">
        <v>190</v>
      </c>
      <c r="CQ143" s="25">
        <v>209</v>
      </c>
      <c r="CR143" s="28">
        <v>228</v>
      </c>
      <c r="CS143" s="29">
        <v>1.1499999999999999</v>
      </c>
      <c r="CT143" s="28">
        <v>247</v>
      </c>
      <c r="CU143" s="28">
        <v>266</v>
      </c>
      <c r="CV143" s="28">
        <v>285</v>
      </c>
      <c r="CW143" s="28">
        <v>304</v>
      </c>
      <c r="CX143" s="28">
        <v>323</v>
      </c>
      <c r="CY143" s="28">
        <v>342</v>
      </c>
      <c r="CZ143" s="28">
        <v>361</v>
      </c>
      <c r="DA143" s="28">
        <v>380</v>
      </c>
      <c r="DB143" s="25">
        <v>399</v>
      </c>
      <c r="DC143" s="25">
        <v>418</v>
      </c>
      <c r="DD143" s="25">
        <v>437</v>
      </c>
      <c r="DE143" s="25">
        <v>456</v>
      </c>
      <c r="DG143" s="22">
        <v>40</v>
      </c>
      <c r="DH143" s="23">
        <v>49</v>
      </c>
      <c r="DI143" s="55">
        <v>21.26</v>
      </c>
      <c r="DJ143" s="43">
        <v>0.49</v>
      </c>
      <c r="DK143" s="24" t="s">
        <v>93</v>
      </c>
      <c r="DL143" s="24" t="str">
        <f t="shared" si="90"/>
        <v>C-12-40-49</v>
      </c>
      <c r="DM143" s="25">
        <v>43.5</v>
      </c>
      <c r="DN143" s="25">
        <v>65.25</v>
      </c>
      <c r="DO143" s="25">
        <v>87</v>
      </c>
      <c r="DP143" s="25">
        <v>108.75</v>
      </c>
      <c r="DQ143" s="25">
        <v>130.5</v>
      </c>
      <c r="DR143" s="25">
        <v>152.25</v>
      </c>
      <c r="DS143" s="25">
        <v>165.52</v>
      </c>
      <c r="DT143" s="25">
        <v>186.21</v>
      </c>
      <c r="DU143" s="25">
        <v>206.9</v>
      </c>
      <c r="DV143" s="25">
        <v>227.59</v>
      </c>
      <c r="DW143" s="28">
        <v>248.28</v>
      </c>
      <c r="DX143" s="29">
        <v>1.1499999999999999</v>
      </c>
      <c r="DY143" s="49"/>
      <c r="DZ143" s="22">
        <v>40</v>
      </c>
      <c r="EA143" s="23">
        <v>49</v>
      </c>
      <c r="EB143" s="55">
        <v>21.26</v>
      </c>
      <c r="EC143" s="43">
        <v>0.49</v>
      </c>
      <c r="ED143" s="24" t="s">
        <v>93</v>
      </c>
      <c r="EE143" s="24" t="str">
        <f t="shared" si="91"/>
        <v>C-12-40-49</v>
      </c>
      <c r="EF143" s="25">
        <v>37.36</v>
      </c>
      <c r="EG143" s="25">
        <v>56.04</v>
      </c>
      <c r="EH143" s="25">
        <v>74.72</v>
      </c>
      <c r="EI143" s="25">
        <v>93.4</v>
      </c>
      <c r="EJ143" s="25">
        <v>112.08</v>
      </c>
      <c r="EK143" s="25">
        <v>130.76</v>
      </c>
      <c r="EL143" s="25">
        <v>142.16</v>
      </c>
      <c r="EM143" s="25">
        <v>159.93</v>
      </c>
      <c r="EN143" s="25">
        <v>177.7</v>
      </c>
      <c r="EO143" s="25">
        <v>195.47</v>
      </c>
      <c r="EP143" s="28">
        <v>213.24</v>
      </c>
      <c r="EQ143" s="29">
        <v>1.1499999999999999</v>
      </c>
      <c r="ER143" s="49"/>
      <c r="EW143" s="24" t="s">
        <v>93</v>
      </c>
      <c r="EX143" s="24" t="str">
        <f t="shared" si="98"/>
        <v>C-12-40-49</v>
      </c>
      <c r="EY143" s="25">
        <v>48</v>
      </c>
      <c r="EZ143" s="25">
        <v>72</v>
      </c>
      <c r="FA143" s="25">
        <v>96</v>
      </c>
      <c r="FB143" s="25">
        <v>120</v>
      </c>
      <c r="FC143" s="25">
        <v>144</v>
      </c>
      <c r="FD143" s="25">
        <v>168</v>
      </c>
      <c r="FE143" s="25">
        <v>182.4</v>
      </c>
      <c r="FF143" s="25">
        <v>205.2</v>
      </c>
      <c r="FG143" s="25">
        <v>228</v>
      </c>
      <c r="FH143" s="25">
        <v>250.8</v>
      </c>
      <c r="FI143" s="28">
        <v>273.60000000000002</v>
      </c>
      <c r="FJ143" s="29">
        <v>1.1499999999999999</v>
      </c>
      <c r="FK143" s="28">
        <v>296.39999999999998</v>
      </c>
      <c r="FL143" s="28">
        <v>319.2</v>
      </c>
      <c r="FM143" s="28">
        <v>342</v>
      </c>
      <c r="FN143" s="28">
        <v>364.8</v>
      </c>
      <c r="FO143" s="28">
        <v>387.6</v>
      </c>
      <c r="FP143" s="28">
        <v>410.4</v>
      </c>
      <c r="FQ143" s="28">
        <v>433.2</v>
      </c>
      <c r="FR143" s="28">
        <v>456</v>
      </c>
      <c r="FS143" s="25">
        <v>478.8</v>
      </c>
      <c r="FT143" s="25">
        <v>501.6</v>
      </c>
      <c r="FU143" s="25">
        <v>524.4</v>
      </c>
      <c r="FV143" s="25">
        <v>547.20000000000005</v>
      </c>
      <c r="FW143" s="49"/>
      <c r="FX143" s="22">
        <v>40</v>
      </c>
      <c r="FY143" s="23">
        <v>49</v>
      </c>
      <c r="FZ143" s="55">
        <v>21.26</v>
      </c>
      <c r="GA143" s="43">
        <v>0.49</v>
      </c>
      <c r="GB143" s="24" t="s">
        <v>93</v>
      </c>
      <c r="GC143" s="24" t="str">
        <f t="shared" si="92"/>
        <v>C-12-40-49</v>
      </c>
      <c r="GD143" s="25">
        <v>99999</v>
      </c>
      <c r="GE143" s="25">
        <v>99999</v>
      </c>
      <c r="GF143" s="25">
        <v>99999</v>
      </c>
      <c r="GG143" s="25">
        <v>99999</v>
      </c>
      <c r="GH143" s="25">
        <v>99999</v>
      </c>
      <c r="GI143" s="25">
        <v>99999</v>
      </c>
      <c r="GJ143" s="25">
        <v>99999</v>
      </c>
      <c r="GK143" s="25">
        <v>99999</v>
      </c>
      <c r="GL143" s="25">
        <v>99999</v>
      </c>
      <c r="GM143" s="25">
        <v>99999</v>
      </c>
      <c r="GN143" s="25">
        <v>99999</v>
      </c>
      <c r="GO143" s="29">
        <v>100</v>
      </c>
      <c r="GP143" s="49"/>
      <c r="GU143" s="24" t="s">
        <v>93</v>
      </c>
      <c r="GV143" s="24" t="str">
        <f t="shared" si="99"/>
        <v>C-12-40-49</v>
      </c>
      <c r="GW143" s="25">
        <v>99.64</v>
      </c>
      <c r="GX143" s="25">
        <v>149.46</v>
      </c>
      <c r="GY143" s="25">
        <v>199.28</v>
      </c>
      <c r="GZ143" s="25">
        <v>249.1</v>
      </c>
      <c r="HA143" s="25">
        <v>298.92</v>
      </c>
      <c r="HB143" s="25">
        <v>348.74</v>
      </c>
      <c r="HC143" s="25">
        <v>378.63</v>
      </c>
      <c r="HD143" s="25">
        <v>425.96</v>
      </c>
      <c r="HE143" s="25">
        <v>473.29</v>
      </c>
      <c r="HF143" s="25">
        <v>520.62</v>
      </c>
      <c r="HG143" s="28">
        <v>567.95000000000005</v>
      </c>
      <c r="HH143" s="29">
        <v>100</v>
      </c>
      <c r="HI143" s="28">
        <v>615.28</v>
      </c>
      <c r="HJ143" s="28">
        <v>662.61</v>
      </c>
      <c r="HK143" s="28">
        <v>709.94</v>
      </c>
      <c r="HL143" s="28">
        <v>757.26</v>
      </c>
      <c r="HM143" s="28">
        <v>804.59</v>
      </c>
      <c r="HN143" s="28">
        <v>851.92</v>
      </c>
      <c r="HO143" s="28">
        <v>899.25</v>
      </c>
      <c r="HP143" s="28">
        <v>946.58</v>
      </c>
      <c r="HQ143" s="25">
        <v>993.91</v>
      </c>
      <c r="HR143" s="25">
        <v>1041.24</v>
      </c>
      <c r="HS143" s="25">
        <v>1088.57</v>
      </c>
      <c r="HT143" s="25">
        <v>1135.9000000000001</v>
      </c>
      <c r="HU143" s="49"/>
    </row>
    <row r="144" spans="4:229" ht="14.4">
      <c r="D144" s="22">
        <v>50</v>
      </c>
      <c r="E144" s="23">
        <v>54</v>
      </c>
      <c r="F144" s="41">
        <v>41</v>
      </c>
      <c r="G144" s="48">
        <v>1.54</v>
      </c>
      <c r="H144" s="24" t="s">
        <v>94</v>
      </c>
      <c r="I144" s="24" t="str">
        <f t="shared" si="93"/>
        <v>C-12-50-54</v>
      </c>
      <c r="J144" s="25">
        <v>85.08</v>
      </c>
      <c r="K144" s="25">
        <v>127.62</v>
      </c>
      <c r="L144" s="25">
        <v>170.16</v>
      </c>
      <c r="M144" s="25">
        <v>212.7</v>
      </c>
      <c r="N144" s="25">
        <v>255.24</v>
      </c>
      <c r="O144" s="25">
        <v>297.77999999999997</v>
      </c>
      <c r="P144" s="25">
        <v>323.92</v>
      </c>
      <c r="Q144" s="25">
        <v>364.41</v>
      </c>
      <c r="R144" s="25">
        <v>404.9</v>
      </c>
      <c r="S144" s="25">
        <v>445.39</v>
      </c>
      <c r="T144" s="28">
        <v>485.88</v>
      </c>
      <c r="U144" s="29">
        <v>1.1499999999999999</v>
      </c>
      <c r="W144" s="22">
        <v>50</v>
      </c>
      <c r="X144" s="23">
        <v>54</v>
      </c>
      <c r="Y144" s="55">
        <v>37</v>
      </c>
      <c r="Z144" s="43">
        <v>1.39</v>
      </c>
      <c r="AA144" s="24" t="s">
        <v>94</v>
      </c>
      <c r="AB144" s="24" t="str">
        <f t="shared" si="94"/>
        <v>C-12-50-54</v>
      </c>
      <c r="AC144" s="25">
        <v>76.78</v>
      </c>
      <c r="AD144" s="25">
        <v>115.17</v>
      </c>
      <c r="AE144" s="25">
        <v>153.56</v>
      </c>
      <c r="AF144" s="25">
        <v>191.95</v>
      </c>
      <c r="AG144" s="25">
        <v>230.34</v>
      </c>
      <c r="AH144" s="25">
        <v>268.73</v>
      </c>
      <c r="AI144" s="25">
        <v>292.32</v>
      </c>
      <c r="AJ144" s="25">
        <v>328.86</v>
      </c>
      <c r="AK144" s="25">
        <v>365.4</v>
      </c>
      <c r="AL144" s="25">
        <v>401.94</v>
      </c>
      <c r="AM144" s="28">
        <v>438.48</v>
      </c>
      <c r="AN144" s="29">
        <v>1.1499999999999999</v>
      </c>
      <c r="AP144" s="22">
        <v>50</v>
      </c>
      <c r="AQ144" s="23">
        <v>54</v>
      </c>
      <c r="AR144" s="41">
        <v>34</v>
      </c>
      <c r="AS144" s="43">
        <v>1.28</v>
      </c>
      <c r="AT144" s="24" t="s">
        <v>94</v>
      </c>
      <c r="AU144" s="24" t="str">
        <f t="shared" si="95"/>
        <v>C-12-50-54</v>
      </c>
      <c r="AV144" s="25">
        <v>70.56</v>
      </c>
      <c r="AW144" s="25">
        <v>105.84</v>
      </c>
      <c r="AX144" s="25">
        <v>141.12</v>
      </c>
      <c r="AY144" s="25">
        <v>176.4</v>
      </c>
      <c r="AZ144" s="25">
        <v>211.68</v>
      </c>
      <c r="BA144" s="25">
        <v>246.96</v>
      </c>
      <c r="BB144" s="25">
        <v>268.64</v>
      </c>
      <c r="BC144" s="25">
        <v>302.22000000000003</v>
      </c>
      <c r="BD144" s="25">
        <v>335.8</v>
      </c>
      <c r="BE144" s="25">
        <v>369.38</v>
      </c>
      <c r="BF144" s="28">
        <v>402.96</v>
      </c>
      <c r="BG144" s="29">
        <v>1.1499999999999999</v>
      </c>
      <c r="BI144" s="22">
        <v>50</v>
      </c>
      <c r="BJ144" s="23">
        <v>54</v>
      </c>
      <c r="BK144" s="41">
        <v>31</v>
      </c>
      <c r="BL144" s="43">
        <v>1.17</v>
      </c>
      <c r="BM144" s="24" t="s">
        <v>94</v>
      </c>
      <c r="BN144" s="24" t="str">
        <f t="shared" si="96"/>
        <v>C-12-50-54</v>
      </c>
      <c r="BO144" s="25">
        <v>64.34</v>
      </c>
      <c r="BP144" s="25">
        <v>96.51</v>
      </c>
      <c r="BQ144" s="25">
        <v>128.68</v>
      </c>
      <c r="BR144" s="25">
        <v>160.85</v>
      </c>
      <c r="BS144" s="25">
        <v>193.02</v>
      </c>
      <c r="BT144" s="25">
        <v>225.19</v>
      </c>
      <c r="BU144" s="25">
        <v>244.96</v>
      </c>
      <c r="BV144" s="25">
        <v>275.58</v>
      </c>
      <c r="BW144" s="25">
        <v>306.2</v>
      </c>
      <c r="BX144" s="25">
        <v>336.82</v>
      </c>
      <c r="BY144" s="28">
        <v>367.44</v>
      </c>
      <c r="BZ144" s="29">
        <v>1.1499999999999999</v>
      </c>
      <c r="CF144" s="24" t="s">
        <v>94</v>
      </c>
      <c r="CG144" s="24" t="str">
        <f t="shared" si="97"/>
        <v>C-12-50-54</v>
      </c>
      <c r="CH144" s="25">
        <v>68</v>
      </c>
      <c r="CI144" s="25">
        <v>102</v>
      </c>
      <c r="CJ144" s="25">
        <v>136</v>
      </c>
      <c r="CK144" s="25">
        <v>170</v>
      </c>
      <c r="CL144" s="25">
        <v>204</v>
      </c>
      <c r="CM144" s="25">
        <v>238</v>
      </c>
      <c r="CN144" s="25">
        <v>258.39999999999998</v>
      </c>
      <c r="CO144" s="25">
        <v>290.7</v>
      </c>
      <c r="CP144" s="25">
        <v>323</v>
      </c>
      <c r="CQ144" s="25">
        <v>355.3</v>
      </c>
      <c r="CR144" s="28">
        <v>387.6</v>
      </c>
      <c r="CS144" s="29">
        <v>1.1499999999999999</v>
      </c>
      <c r="CT144" s="28">
        <v>419.9</v>
      </c>
      <c r="CU144" s="28">
        <v>452.2</v>
      </c>
      <c r="CV144" s="28">
        <v>484.5</v>
      </c>
      <c r="CW144" s="28">
        <v>516.79999999999995</v>
      </c>
      <c r="CX144" s="28">
        <v>549.1</v>
      </c>
      <c r="CY144" s="28">
        <v>581.4</v>
      </c>
      <c r="CZ144" s="28">
        <v>613.70000000000005</v>
      </c>
      <c r="DA144" s="28">
        <v>646</v>
      </c>
      <c r="DB144" s="25">
        <v>678.3</v>
      </c>
      <c r="DC144" s="25">
        <v>710.6</v>
      </c>
      <c r="DD144" s="25">
        <v>742.9</v>
      </c>
      <c r="DE144" s="25">
        <v>775.2</v>
      </c>
      <c r="DG144" s="22">
        <v>50</v>
      </c>
      <c r="DH144" s="23">
        <v>54</v>
      </c>
      <c r="DI144" s="55">
        <v>37.46</v>
      </c>
      <c r="DJ144" s="43">
        <v>1.41</v>
      </c>
      <c r="DK144" s="24" t="s">
        <v>94</v>
      </c>
      <c r="DL144" s="24" t="str">
        <f t="shared" si="90"/>
        <v>C-12-50-54</v>
      </c>
      <c r="DM144" s="25">
        <v>77.739999999999995</v>
      </c>
      <c r="DN144" s="25">
        <v>116.61</v>
      </c>
      <c r="DO144" s="25">
        <v>155.47999999999999</v>
      </c>
      <c r="DP144" s="25">
        <v>194.35</v>
      </c>
      <c r="DQ144" s="25">
        <v>233.22</v>
      </c>
      <c r="DR144" s="25">
        <v>272.08999999999997</v>
      </c>
      <c r="DS144" s="25">
        <v>296</v>
      </c>
      <c r="DT144" s="25">
        <v>333</v>
      </c>
      <c r="DU144" s="25">
        <v>370</v>
      </c>
      <c r="DV144" s="25">
        <v>407</v>
      </c>
      <c r="DW144" s="28">
        <v>444</v>
      </c>
      <c r="DX144" s="29">
        <v>1.1499999999999999</v>
      </c>
      <c r="DY144" s="49"/>
      <c r="DZ144" s="22">
        <v>50</v>
      </c>
      <c r="EA144" s="23">
        <v>54</v>
      </c>
      <c r="EB144" s="55">
        <v>37.46</v>
      </c>
      <c r="EC144" s="43">
        <v>1.41</v>
      </c>
      <c r="ED144" s="24" t="s">
        <v>94</v>
      </c>
      <c r="EE144" s="24" t="str">
        <f t="shared" si="91"/>
        <v>C-12-50-54</v>
      </c>
      <c r="EF144" s="25">
        <v>65.319999999999993</v>
      </c>
      <c r="EG144" s="25">
        <v>97.98</v>
      </c>
      <c r="EH144" s="25">
        <v>130.63999999999999</v>
      </c>
      <c r="EI144" s="25">
        <v>163.30000000000001</v>
      </c>
      <c r="EJ144" s="25">
        <v>195.96</v>
      </c>
      <c r="EK144" s="25">
        <v>228.62</v>
      </c>
      <c r="EL144" s="25">
        <v>248.72</v>
      </c>
      <c r="EM144" s="25">
        <v>279.81</v>
      </c>
      <c r="EN144" s="25">
        <v>310.89999999999998</v>
      </c>
      <c r="EO144" s="25">
        <v>341.99</v>
      </c>
      <c r="EP144" s="28">
        <v>373.08</v>
      </c>
      <c r="EQ144" s="29">
        <v>1.1499999999999999</v>
      </c>
      <c r="ER144" s="49"/>
      <c r="EW144" s="24" t="s">
        <v>94</v>
      </c>
      <c r="EX144" s="24" t="str">
        <f t="shared" si="98"/>
        <v>C-12-50-54</v>
      </c>
      <c r="EY144" s="25">
        <v>82</v>
      </c>
      <c r="EZ144" s="25">
        <v>123</v>
      </c>
      <c r="FA144" s="25">
        <v>164</v>
      </c>
      <c r="FB144" s="25">
        <v>205</v>
      </c>
      <c r="FC144" s="25">
        <v>246</v>
      </c>
      <c r="FD144" s="25">
        <v>287</v>
      </c>
      <c r="FE144" s="25">
        <v>311.60000000000002</v>
      </c>
      <c r="FF144" s="25">
        <v>350.55</v>
      </c>
      <c r="FG144" s="25">
        <v>389.5</v>
      </c>
      <c r="FH144" s="25">
        <v>428.45</v>
      </c>
      <c r="FI144" s="28">
        <v>467.4</v>
      </c>
      <c r="FJ144" s="29">
        <v>1.1499999999999999</v>
      </c>
      <c r="FK144" s="28">
        <v>506.35</v>
      </c>
      <c r="FL144" s="28">
        <v>545.29999999999995</v>
      </c>
      <c r="FM144" s="28">
        <v>584.25</v>
      </c>
      <c r="FN144" s="28">
        <v>623.20000000000005</v>
      </c>
      <c r="FO144" s="28">
        <v>662.15</v>
      </c>
      <c r="FP144" s="28">
        <v>701.1</v>
      </c>
      <c r="FQ144" s="28">
        <v>740.05</v>
      </c>
      <c r="FR144" s="28">
        <v>779</v>
      </c>
      <c r="FS144" s="25">
        <v>817.95</v>
      </c>
      <c r="FT144" s="25">
        <v>856.9</v>
      </c>
      <c r="FU144" s="25">
        <v>895.85</v>
      </c>
      <c r="FV144" s="25">
        <v>934.8</v>
      </c>
      <c r="FW144" s="49"/>
      <c r="FX144" s="22">
        <v>50</v>
      </c>
      <c r="FY144" s="23">
        <v>54</v>
      </c>
      <c r="FZ144" s="55">
        <v>37.46</v>
      </c>
      <c r="GA144" s="43">
        <v>1.41</v>
      </c>
      <c r="GB144" s="24" t="s">
        <v>94</v>
      </c>
      <c r="GC144" s="24" t="str">
        <f t="shared" si="92"/>
        <v>C-12-50-54</v>
      </c>
      <c r="GD144" s="25">
        <v>99999</v>
      </c>
      <c r="GE144" s="25">
        <v>99999</v>
      </c>
      <c r="GF144" s="25">
        <v>99999</v>
      </c>
      <c r="GG144" s="25">
        <v>99999</v>
      </c>
      <c r="GH144" s="25">
        <v>99999</v>
      </c>
      <c r="GI144" s="25">
        <v>99999</v>
      </c>
      <c r="GJ144" s="25">
        <v>99999</v>
      </c>
      <c r="GK144" s="25">
        <v>99999</v>
      </c>
      <c r="GL144" s="25">
        <v>99999</v>
      </c>
      <c r="GM144" s="25">
        <v>99999</v>
      </c>
      <c r="GN144" s="25">
        <v>99999</v>
      </c>
      <c r="GO144" s="29">
        <v>100</v>
      </c>
      <c r="GP144" s="49"/>
      <c r="GU144" s="24" t="s">
        <v>94</v>
      </c>
      <c r="GV144" s="24" t="str">
        <f t="shared" si="99"/>
        <v>C-12-50-54</v>
      </c>
      <c r="GW144" s="25">
        <v>144.24</v>
      </c>
      <c r="GX144" s="25">
        <v>216.36</v>
      </c>
      <c r="GY144" s="25">
        <v>288.48</v>
      </c>
      <c r="GZ144" s="25">
        <v>360.6</v>
      </c>
      <c r="HA144" s="25">
        <v>432.72</v>
      </c>
      <c r="HB144" s="25">
        <v>504.84</v>
      </c>
      <c r="HC144" s="25">
        <v>548.11</v>
      </c>
      <c r="HD144" s="25">
        <v>616.63</v>
      </c>
      <c r="HE144" s="25">
        <v>685.14</v>
      </c>
      <c r="HF144" s="25">
        <v>753.65</v>
      </c>
      <c r="HG144" s="28">
        <v>822.17</v>
      </c>
      <c r="HH144" s="29">
        <v>100</v>
      </c>
      <c r="HI144" s="28">
        <v>890.68</v>
      </c>
      <c r="HJ144" s="28">
        <v>959.2</v>
      </c>
      <c r="HK144" s="28">
        <v>1027.71</v>
      </c>
      <c r="HL144" s="28">
        <v>1096.22</v>
      </c>
      <c r="HM144" s="28">
        <v>1164.74</v>
      </c>
      <c r="HN144" s="28">
        <v>1233.25</v>
      </c>
      <c r="HO144" s="28">
        <v>1301.77</v>
      </c>
      <c r="HP144" s="28">
        <v>1370.28</v>
      </c>
      <c r="HQ144" s="25">
        <v>1438.79</v>
      </c>
      <c r="HR144" s="25">
        <v>1507.31</v>
      </c>
      <c r="HS144" s="25">
        <v>1575.82</v>
      </c>
      <c r="HT144" s="25">
        <v>1644.34</v>
      </c>
      <c r="HU144" s="49"/>
    </row>
    <row r="145" spans="4:229" ht="14.4">
      <c r="D145" s="22">
        <v>55</v>
      </c>
      <c r="E145" s="23">
        <v>59</v>
      </c>
      <c r="F145" s="41">
        <v>59</v>
      </c>
      <c r="G145" s="48">
        <v>3.15</v>
      </c>
      <c r="H145" s="24" t="s">
        <v>95</v>
      </c>
      <c r="I145" s="24" t="str">
        <f t="shared" si="93"/>
        <v>C-12-55-59</v>
      </c>
      <c r="J145" s="25">
        <v>124.3</v>
      </c>
      <c r="K145" s="25">
        <v>186.45</v>
      </c>
      <c r="L145" s="25">
        <v>248.6</v>
      </c>
      <c r="M145" s="25">
        <v>310.75</v>
      </c>
      <c r="N145" s="25">
        <v>372.9</v>
      </c>
      <c r="O145" s="25">
        <v>435.05</v>
      </c>
      <c r="P145" s="25">
        <v>473.6</v>
      </c>
      <c r="Q145" s="25">
        <v>532.79999999999995</v>
      </c>
      <c r="R145" s="25">
        <v>592</v>
      </c>
      <c r="S145" s="25">
        <v>651.20000000000005</v>
      </c>
      <c r="T145" s="28">
        <v>710.4</v>
      </c>
      <c r="U145" s="29">
        <v>1.2</v>
      </c>
      <c r="W145" s="22">
        <v>55</v>
      </c>
      <c r="X145" s="23">
        <v>59</v>
      </c>
      <c r="Y145" s="55">
        <v>54</v>
      </c>
      <c r="Z145" s="43">
        <v>2.86</v>
      </c>
      <c r="AA145" s="24" t="s">
        <v>95</v>
      </c>
      <c r="AB145" s="24" t="str">
        <f t="shared" si="94"/>
        <v>C-12-55-59</v>
      </c>
      <c r="AC145" s="25">
        <v>113.72</v>
      </c>
      <c r="AD145" s="25">
        <v>170.58</v>
      </c>
      <c r="AE145" s="25">
        <v>227.44</v>
      </c>
      <c r="AF145" s="25">
        <v>284.3</v>
      </c>
      <c r="AG145" s="25">
        <v>341.16</v>
      </c>
      <c r="AH145" s="25">
        <v>398.02</v>
      </c>
      <c r="AI145" s="25">
        <v>433.28</v>
      </c>
      <c r="AJ145" s="25">
        <v>487.44</v>
      </c>
      <c r="AK145" s="25">
        <v>541.6</v>
      </c>
      <c r="AL145" s="25">
        <v>595.76</v>
      </c>
      <c r="AM145" s="28">
        <v>649.91999999999996</v>
      </c>
      <c r="AN145" s="29">
        <v>1.2</v>
      </c>
      <c r="AP145" s="22">
        <v>55</v>
      </c>
      <c r="AQ145" s="23">
        <v>59</v>
      </c>
      <c r="AR145" s="41">
        <v>49</v>
      </c>
      <c r="AS145" s="43">
        <v>2.62</v>
      </c>
      <c r="AT145" s="24" t="s">
        <v>95</v>
      </c>
      <c r="AU145" s="24" t="str">
        <f t="shared" si="95"/>
        <v>C-12-55-59</v>
      </c>
      <c r="AV145" s="25">
        <v>103.24</v>
      </c>
      <c r="AW145" s="25">
        <v>154.86000000000001</v>
      </c>
      <c r="AX145" s="25">
        <v>206.48</v>
      </c>
      <c r="AY145" s="25">
        <v>258.10000000000002</v>
      </c>
      <c r="AZ145" s="25">
        <v>309.72000000000003</v>
      </c>
      <c r="BA145" s="25">
        <v>361.34</v>
      </c>
      <c r="BB145" s="25">
        <v>393.36</v>
      </c>
      <c r="BC145" s="25">
        <v>442.53</v>
      </c>
      <c r="BD145" s="25">
        <v>491.7</v>
      </c>
      <c r="BE145" s="25">
        <v>540.87</v>
      </c>
      <c r="BF145" s="28">
        <v>590.04</v>
      </c>
      <c r="BG145" s="29">
        <v>1.2</v>
      </c>
      <c r="BI145" s="22">
        <v>55</v>
      </c>
      <c r="BJ145" s="23">
        <v>59</v>
      </c>
      <c r="BK145" s="41">
        <v>45</v>
      </c>
      <c r="BL145" s="43">
        <v>2.41</v>
      </c>
      <c r="BM145" s="24" t="s">
        <v>95</v>
      </c>
      <c r="BN145" s="24" t="str">
        <f t="shared" si="96"/>
        <v>C-12-55-59</v>
      </c>
      <c r="BO145" s="25">
        <v>94.82</v>
      </c>
      <c r="BP145" s="25">
        <v>142.22999999999999</v>
      </c>
      <c r="BQ145" s="25">
        <v>189.64</v>
      </c>
      <c r="BR145" s="25">
        <v>237.05</v>
      </c>
      <c r="BS145" s="25">
        <v>284.45999999999998</v>
      </c>
      <c r="BT145" s="25">
        <v>331.87</v>
      </c>
      <c r="BU145" s="25">
        <v>361.28</v>
      </c>
      <c r="BV145" s="25">
        <v>406.44</v>
      </c>
      <c r="BW145" s="25">
        <v>451.6</v>
      </c>
      <c r="BX145" s="25">
        <v>496.76</v>
      </c>
      <c r="BY145" s="28">
        <v>541.91999999999996</v>
      </c>
      <c r="BZ145" s="29">
        <v>1.2</v>
      </c>
      <c r="CF145" s="24" t="s">
        <v>95</v>
      </c>
      <c r="CG145" s="24" t="str">
        <f t="shared" si="97"/>
        <v>C-12-55-59</v>
      </c>
      <c r="CH145" s="25">
        <v>98</v>
      </c>
      <c r="CI145" s="25">
        <v>147</v>
      </c>
      <c r="CJ145" s="25">
        <v>196</v>
      </c>
      <c r="CK145" s="25">
        <v>245</v>
      </c>
      <c r="CL145" s="25">
        <v>294</v>
      </c>
      <c r="CM145" s="25">
        <v>343</v>
      </c>
      <c r="CN145" s="25">
        <v>372.4</v>
      </c>
      <c r="CO145" s="25">
        <v>418.95</v>
      </c>
      <c r="CP145" s="25">
        <v>465.5</v>
      </c>
      <c r="CQ145" s="25">
        <v>512.04999999999995</v>
      </c>
      <c r="CR145" s="28">
        <v>558.6</v>
      </c>
      <c r="CS145" s="29">
        <v>1.2</v>
      </c>
      <c r="CT145" s="28">
        <v>605.15</v>
      </c>
      <c r="CU145" s="28">
        <v>651.70000000000005</v>
      </c>
      <c r="CV145" s="28">
        <v>698.25</v>
      </c>
      <c r="CW145" s="28">
        <v>744.8</v>
      </c>
      <c r="CX145" s="28">
        <v>791.35</v>
      </c>
      <c r="CY145" s="28">
        <v>837.9</v>
      </c>
      <c r="CZ145" s="28">
        <v>884.45</v>
      </c>
      <c r="DA145" s="28">
        <v>931</v>
      </c>
      <c r="DB145" s="25">
        <v>977.55</v>
      </c>
      <c r="DC145" s="25">
        <v>1024.0999999999999</v>
      </c>
      <c r="DD145" s="25">
        <v>1070.6500000000001</v>
      </c>
      <c r="DE145" s="25">
        <v>1117.2</v>
      </c>
      <c r="DG145" s="22">
        <v>55</v>
      </c>
      <c r="DH145" s="23">
        <v>59</v>
      </c>
      <c r="DI145" s="55">
        <v>54.68</v>
      </c>
      <c r="DJ145" s="43">
        <v>2.9</v>
      </c>
      <c r="DK145" s="24" t="s">
        <v>95</v>
      </c>
      <c r="DL145" s="24" t="str">
        <f t="shared" si="90"/>
        <v>C-12-55-59</v>
      </c>
      <c r="DM145" s="25">
        <v>115.16</v>
      </c>
      <c r="DN145" s="25">
        <v>172.74</v>
      </c>
      <c r="DO145" s="25">
        <v>230.32</v>
      </c>
      <c r="DP145" s="25">
        <v>287.89999999999998</v>
      </c>
      <c r="DQ145" s="25">
        <v>345.48</v>
      </c>
      <c r="DR145" s="25">
        <v>403.06</v>
      </c>
      <c r="DS145" s="25">
        <v>438.8</v>
      </c>
      <c r="DT145" s="25">
        <v>493.65</v>
      </c>
      <c r="DU145" s="25">
        <v>548.5</v>
      </c>
      <c r="DV145" s="25">
        <v>603.35</v>
      </c>
      <c r="DW145" s="28">
        <v>658.2</v>
      </c>
      <c r="DX145" s="29">
        <v>1.2</v>
      </c>
      <c r="DY145" s="49"/>
      <c r="DZ145" s="22">
        <v>55</v>
      </c>
      <c r="EA145" s="23">
        <v>59</v>
      </c>
      <c r="EB145" s="55">
        <v>54.68</v>
      </c>
      <c r="EC145" s="43">
        <v>2.9</v>
      </c>
      <c r="ED145" s="24" t="s">
        <v>95</v>
      </c>
      <c r="EE145" s="24" t="str">
        <f t="shared" si="91"/>
        <v>C-12-55-59</v>
      </c>
      <c r="EF145" s="25">
        <v>96.26</v>
      </c>
      <c r="EG145" s="25">
        <v>144.38999999999999</v>
      </c>
      <c r="EH145" s="25">
        <v>192.52</v>
      </c>
      <c r="EI145" s="25">
        <v>240.65</v>
      </c>
      <c r="EJ145" s="25">
        <v>288.77999999999997</v>
      </c>
      <c r="EK145" s="25">
        <v>336.91</v>
      </c>
      <c r="EL145" s="25">
        <v>366.8</v>
      </c>
      <c r="EM145" s="25">
        <v>412.65</v>
      </c>
      <c r="EN145" s="25">
        <v>458.5</v>
      </c>
      <c r="EO145" s="25">
        <v>504.35</v>
      </c>
      <c r="EP145" s="28">
        <v>550.20000000000005</v>
      </c>
      <c r="EQ145" s="29">
        <v>1.2</v>
      </c>
      <c r="ER145" s="49"/>
      <c r="EW145" s="24" t="s">
        <v>95</v>
      </c>
      <c r="EX145" s="24" t="str">
        <f t="shared" si="98"/>
        <v>C-12-55-59</v>
      </c>
      <c r="EY145" s="25">
        <v>118</v>
      </c>
      <c r="EZ145" s="25">
        <v>177</v>
      </c>
      <c r="FA145" s="25">
        <v>236</v>
      </c>
      <c r="FB145" s="25">
        <v>295</v>
      </c>
      <c r="FC145" s="25">
        <v>354</v>
      </c>
      <c r="FD145" s="25">
        <v>413</v>
      </c>
      <c r="FE145" s="25">
        <v>448.4</v>
      </c>
      <c r="FF145" s="25">
        <v>504.45</v>
      </c>
      <c r="FG145" s="25">
        <v>560.5</v>
      </c>
      <c r="FH145" s="25">
        <v>616.54999999999995</v>
      </c>
      <c r="FI145" s="28">
        <v>672.6</v>
      </c>
      <c r="FJ145" s="29">
        <v>1.2</v>
      </c>
      <c r="FK145" s="28">
        <v>728.65</v>
      </c>
      <c r="FL145" s="28">
        <v>784.7</v>
      </c>
      <c r="FM145" s="28">
        <v>840.75</v>
      </c>
      <c r="FN145" s="28">
        <v>896.8</v>
      </c>
      <c r="FO145" s="28">
        <v>952.85</v>
      </c>
      <c r="FP145" s="28">
        <v>1008.9</v>
      </c>
      <c r="FQ145" s="28">
        <v>1064.95</v>
      </c>
      <c r="FR145" s="28">
        <v>1121</v>
      </c>
      <c r="FS145" s="25">
        <v>1177.05</v>
      </c>
      <c r="FT145" s="25">
        <v>1233.0999999999999</v>
      </c>
      <c r="FU145" s="25">
        <v>1289.1500000000001</v>
      </c>
      <c r="FV145" s="25">
        <v>1345.2</v>
      </c>
      <c r="FW145" s="49"/>
      <c r="FX145" s="22">
        <v>55</v>
      </c>
      <c r="FY145" s="23">
        <v>59</v>
      </c>
      <c r="FZ145" s="55">
        <v>54.68</v>
      </c>
      <c r="GA145" s="43">
        <v>2.9</v>
      </c>
      <c r="GB145" s="24" t="s">
        <v>95</v>
      </c>
      <c r="GC145" s="24" t="str">
        <f t="shared" si="92"/>
        <v>C-12-55-59</v>
      </c>
      <c r="GD145" s="25">
        <v>99999</v>
      </c>
      <c r="GE145" s="25">
        <v>99999</v>
      </c>
      <c r="GF145" s="25">
        <v>99999</v>
      </c>
      <c r="GG145" s="25">
        <v>99999</v>
      </c>
      <c r="GH145" s="25">
        <v>99999</v>
      </c>
      <c r="GI145" s="25">
        <v>99999</v>
      </c>
      <c r="GJ145" s="25">
        <v>99999</v>
      </c>
      <c r="GK145" s="25">
        <v>99999</v>
      </c>
      <c r="GL145" s="25">
        <v>99999</v>
      </c>
      <c r="GM145" s="25">
        <v>99999</v>
      </c>
      <c r="GN145" s="25">
        <v>99999</v>
      </c>
      <c r="GO145" s="29">
        <v>100</v>
      </c>
      <c r="GP145" s="49"/>
      <c r="GU145" s="24" t="s">
        <v>95</v>
      </c>
      <c r="GV145" s="24" t="str">
        <f t="shared" si="99"/>
        <v>C-12-55-59</v>
      </c>
      <c r="GW145" s="25">
        <v>179.68</v>
      </c>
      <c r="GX145" s="25">
        <v>269.52</v>
      </c>
      <c r="GY145" s="25">
        <v>359.36</v>
      </c>
      <c r="GZ145" s="25">
        <v>449.2</v>
      </c>
      <c r="HA145" s="25">
        <v>539.04</v>
      </c>
      <c r="HB145" s="25">
        <v>628.88</v>
      </c>
      <c r="HC145" s="25">
        <v>682.78</v>
      </c>
      <c r="HD145" s="25">
        <v>768.13</v>
      </c>
      <c r="HE145" s="25">
        <v>853.48</v>
      </c>
      <c r="HF145" s="25">
        <v>938.83</v>
      </c>
      <c r="HG145" s="28">
        <v>1024.18</v>
      </c>
      <c r="HH145" s="29">
        <v>100</v>
      </c>
      <c r="HI145" s="28">
        <v>1109.52</v>
      </c>
      <c r="HJ145" s="28">
        <v>1194.8699999999999</v>
      </c>
      <c r="HK145" s="28">
        <v>1280.22</v>
      </c>
      <c r="HL145" s="28">
        <v>1365.57</v>
      </c>
      <c r="HM145" s="28">
        <v>1450.92</v>
      </c>
      <c r="HN145" s="28">
        <v>1536.26</v>
      </c>
      <c r="HO145" s="28">
        <v>1621.61</v>
      </c>
      <c r="HP145" s="28">
        <v>1706.96</v>
      </c>
      <c r="HQ145" s="25">
        <v>1792.31</v>
      </c>
      <c r="HR145" s="25">
        <v>1877.66</v>
      </c>
      <c r="HS145" s="25">
        <v>1963</v>
      </c>
      <c r="HT145" s="25">
        <v>2048.35</v>
      </c>
      <c r="HU145" s="49"/>
    </row>
    <row r="146" spans="4:229" ht="14.4">
      <c r="D146" s="22">
        <v>60</v>
      </c>
      <c r="E146" s="23">
        <v>64</v>
      </c>
      <c r="F146" s="41">
        <v>84</v>
      </c>
      <c r="G146" s="48">
        <v>6.07</v>
      </c>
      <c r="H146" s="24" t="s">
        <v>96</v>
      </c>
      <c r="I146" s="24" t="str">
        <f t="shared" si="93"/>
        <v>C-12-60-64</v>
      </c>
      <c r="J146" s="25">
        <v>180.14</v>
      </c>
      <c r="K146" s="25">
        <v>270.20999999999998</v>
      </c>
      <c r="L146" s="25">
        <v>360.28</v>
      </c>
      <c r="M146" s="25">
        <v>450.35</v>
      </c>
      <c r="N146" s="25">
        <v>540.41999999999996</v>
      </c>
      <c r="O146" s="25">
        <v>630.49</v>
      </c>
      <c r="P146" s="25">
        <v>686.96</v>
      </c>
      <c r="Q146" s="25">
        <v>772.83</v>
      </c>
      <c r="R146" s="25">
        <v>858.7</v>
      </c>
      <c r="S146" s="25">
        <v>944.57</v>
      </c>
      <c r="T146" s="28">
        <v>1030.44</v>
      </c>
      <c r="U146" s="29">
        <v>1.25</v>
      </c>
      <c r="W146" s="22">
        <v>60</v>
      </c>
      <c r="X146" s="23">
        <v>64</v>
      </c>
      <c r="Y146" s="55">
        <v>76</v>
      </c>
      <c r="Z146" s="43">
        <v>5.5</v>
      </c>
      <c r="AA146" s="24" t="s">
        <v>96</v>
      </c>
      <c r="AB146" s="24" t="str">
        <f t="shared" si="94"/>
        <v>C-12-60-64</v>
      </c>
      <c r="AC146" s="25">
        <v>163</v>
      </c>
      <c r="AD146" s="25">
        <v>244.5</v>
      </c>
      <c r="AE146" s="25">
        <v>326</v>
      </c>
      <c r="AF146" s="25">
        <v>407.5</v>
      </c>
      <c r="AG146" s="25">
        <v>489</v>
      </c>
      <c r="AH146" s="25">
        <v>570.5</v>
      </c>
      <c r="AI146" s="25">
        <v>621.6</v>
      </c>
      <c r="AJ146" s="25">
        <v>699.3</v>
      </c>
      <c r="AK146" s="25">
        <v>777</v>
      </c>
      <c r="AL146" s="25">
        <v>854.7</v>
      </c>
      <c r="AM146" s="28">
        <v>932.4</v>
      </c>
      <c r="AN146" s="29">
        <v>1.25</v>
      </c>
      <c r="AP146" s="22">
        <v>60</v>
      </c>
      <c r="AQ146" s="23">
        <v>64</v>
      </c>
      <c r="AR146" s="41">
        <v>70</v>
      </c>
      <c r="AS146" s="43">
        <v>5.04</v>
      </c>
      <c r="AT146" s="24" t="s">
        <v>96</v>
      </c>
      <c r="AU146" s="24" t="str">
        <f t="shared" si="95"/>
        <v>C-12-60-64</v>
      </c>
      <c r="AV146" s="25">
        <v>150.08000000000001</v>
      </c>
      <c r="AW146" s="25">
        <v>225.12</v>
      </c>
      <c r="AX146" s="25">
        <v>300.16000000000003</v>
      </c>
      <c r="AY146" s="25">
        <v>375.2</v>
      </c>
      <c r="AZ146" s="25">
        <v>450.24</v>
      </c>
      <c r="BA146" s="25">
        <v>525.28</v>
      </c>
      <c r="BB146" s="25">
        <v>572.32000000000005</v>
      </c>
      <c r="BC146" s="25">
        <v>643.86</v>
      </c>
      <c r="BD146" s="25">
        <v>715.4</v>
      </c>
      <c r="BE146" s="25">
        <v>786.94</v>
      </c>
      <c r="BF146" s="28">
        <v>858.48</v>
      </c>
      <c r="BG146" s="29">
        <v>1.25</v>
      </c>
      <c r="BI146" s="22">
        <v>60</v>
      </c>
      <c r="BJ146" s="23">
        <v>64</v>
      </c>
      <c r="BK146" s="41">
        <v>64</v>
      </c>
      <c r="BL146" s="43">
        <v>4.63</v>
      </c>
      <c r="BM146" s="24" t="s">
        <v>96</v>
      </c>
      <c r="BN146" s="24" t="str">
        <f t="shared" si="96"/>
        <v>C-12-60-64</v>
      </c>
      <c r="BO146" s="25">
        <v>137.26</v>
      </c>
      <c r="BP146" s="25">
        <v>205.89</v>
      </c>
      <c r="BQ146" s="25">
        <v>274.52</v>
      </c>
      <c r="BR146" s="25">
        <v>343.15</v>
      </c>
      <c r="BS146" s="25">
        <v>411.78</v>
      </c>
      <c r="BT146" s="25">
        <v>480.41</v>
      </c>
      <c r="BU146" s="25">
        <v>523.44000000000005</v>
      </c>
      <c r="BV146" s="25">
        <v>588.87</v>
      </c>
      <c r="BW146" s="25">
        <v>654.29999999999995</v>
      </c>
      <c r="BX146" s="25">
        <v>719.73</v>
      </c>
      <c r="BY146" s="28">
        <v>785.16</v>
      </c>
      <c r="BZ146" s="29">
        <v>1.22</v>
      </c>
      <c r="CF146" s="24" t="s">
        <v>96</v>
      </c>
      <c r="CG146" s="24" t="str">
        <f t="shared" si="97"/>
        <v>C-12-60-64</v>
      </c>
      <c r="CH146" s="25">
        <v>140</v>
      </c>
      <c r="CI146" s="25">
        <v>210</v>
      </c>
      <c r="CJ146" s="25">
        <v>280</v>
      </c>
      <c r="CK146" s="25">
        <v>350</v>
      </c>
      <c r="CL146" s="25">
        <v>420</v>
      </c>
      <c r="CM146" s="25">
        <v>490</v>
      </c>
      <c r="CN146" s="25">
        <v>532</v>
      </c>
      <c r="CO146" s="25">
        <v>598.5</v>
      </c>
      <c r="CP146" s="25">
        <v>665</v>
      </c>
      <c r="CQ146" s="25">
        <v>731.5</v>
      </c>
      <c r="CR146" s="28">
        <v>798</v>
      </c>
      <c r="CS146" s="29">
        <v>1.25</v>
      </c>
      <c r="CT146" s="28">
        <v>864.5</v>
      </c>
      <c r="CU146" s="28">
        <v>931</v>
      </c>
      <c r="CV146" s="28">
        <v>997.5</v>
      </c>
      <c r="CW146" s="28">
        <v>1064</v>
      </c>
      <c r="CX146" s="28">
        <v>1130.5</v>
      </c>
      <c r="CY146" s="28">
        <v>1197</v>
      </c>
      <c r="CZ146" s="28">
        <v>1263.5</v>
      </c>
      <c r="DA146" s="28">
        <v>1330</v>
      </c>
      <c r="DB146" s="25">
        <v>1396.5</v>
      </c>
      <c r="DC146" s="25">
        <v>1463</v>
      </c>
      <c r="DD146" s="25">
        <v>1529.5</v>
      </c>
      <c r="DE146" s="25">
        <v>1596</v>
      </c>
      <c r="DG146" s="22">
        <v>60</v>
      </c>
      <c r="DH146" s="23">
        <v>64</v>
      </c>
      <c r="DI146" s="55">
        <v>76.95</v>
      </c>
      <c r="DJ146" s="43">
        <v>5.57</v>
      </c>
      <c r="DK146" s="24" t="s">
        <v>96</v>
      </c>
      <c r="DL146" s="24" t="str">
        <f t="shared" si="90"/>
        <v>C-12-60-64</v>
      </c>
      <c r="DM146" s="25">
        <v>165.04</v>
      </c>
      <c r="DN146" s="25">
        <v>247.56</v>
      </c>
      <c r="DO146" s="25">
        <v>330.08</v>
      </c>
      <c r="DP146" s="25">
        <v>412.6</v>
      </c>
      <c r="DQ146" s="25">
        <v>495.12</v>
      </c>
      <c r="DR146" s="25">
        <v>577.64</v>
      </c>
      <c r="DS146" s="25">
        <v>629.36</v>
      </c>
      <c r="DT146" s="25">
        <v>708.03</v>
      </c>
      <c r="DU146" s="25">
        <v>786.7</v>
      </c>
      <c r="DV146" s="25">
        <v>865.37</v>
      </c>
      <c r="DW146" s="28">
        <v>944.04</v>
      </c>
      <c r="DX146" s="29">
        <v>1.25</v>
      </c>
      <c r="DY146" s="49"/>
      <c r="DZ146" s="22">
        <v>60</v>
      </c>
      <c r="EA146" s="23">
        <v>64</v>
      </c>
      <c r="EB146" s="55">
        <v>76.95</v>
      </c>
      <c r="EC146" s="43">
        <v>5.57</v>
      </c>
      <c r="ED146" s="24" t="s">
        <v>96</v>
      </c>
      <c r="EE146" s="24" t="str">
        <f t="shared" si="91"/>
        <v>C-12-60-64</v>
      </c>
      <c r="EF146" s="25">
        <v>139.32</v>
      </c>
      <c r="EG146" s="25">
        <v>208.98</v>
      </c>
      <c r="EH146" s="25">
        <v>278.64</v>
      </c>
      <c r="EI146" s="25">
        <v>348.3</v>
      </c>
      <c r="EJ146" s="25">
        <v>417.96</v>
      </c>
      <c r="EK146" s="25">
        <v>487.62</v>
      </c>
      <c r="EL146" s="25">
        <v>531.28</v>
      </c>
      <c r="EM146" s="25">
        <v>597.69000000000005</v>
      </c>
      <c r="EN146" s="25">
        <v>664.1</v>
      </c>
      <c r="EO146" s="25">
        <v>730.51</v>
      </c>
      <c r="EP146" s="28">
        <v>796.92</v>
      </c>
      <c r="EQ146" s="29">
        <v>1.25</v>
      </c>
      <c r="ER146" s="49"/>
      <c r="EW146" s="24" t="s">
        <v>96</v>
      </c>
      <c r="EX146" s="24" t="str">
        <f t="shared" si="98"/>
        <v>C-12-60-64</v>
      </c>
      <c r="EY146" s="25">
        <v>168</v>
      </c>
      <c r="EZ146" s="25">
        <v>252</v>
      </c>
      <c r="FA146" s="25">
        <v>336</v>
      </c>
      <c r="FB146" s="25">
        <v>420</v>
      </c>
      <c r="FC146" s="25">
        <v>504</v>
      </c>
      <c r="FD146" s="25">
        <v>588</v>
      </c>
      <c r="FE146" s="25">
        <v>638.4</v>
      </c>
      <c r="FF146" s="25">
        <v>718.2</v>
      </c>
      <c r="FG146" s="25">
        <v>798</v>
      </c>
      <c r="FH146" s="25">
        <v>877.8</v>
      </c>
      <c r="FI146" s="28">
        <v>957.6</v>
      </c>
      <c r="FJ146" s="29">
        <v>1.25</v>
      </c>
      <c r="FK146" s="28">
        <v>1037.4000000000001</v>
      </c>
      <c r="FL146" s="28">
        <v>1117.2</v>
      </c>
      <c r="FM146" s="28">
        <v>1197</v>
      </c>
      <c r="FN146" s="28">
        <v>1276.8</v>
      </c>
      <c r="FO146" s="28">
        <v>1356.6</v>
      </c>
      <c r="FP146" s="28">
        <v>1436.4</v>
      </c>
      <c r="FQ146" s="28">
        <v>1516.2</v>
      </c>
      <c r="FR146" s="28">
        <v>1596</v>
      </c>
      <c r="FS146" s="25">
        <v>1675.8</v>
      </c>
      <c r="FT146" s="25">
        <v>1755.6</v>
      </c>
      <c r="FU146" s="25">
        <v>1835.4</v>
      </c>
      <c r="FV146" s="25">
        <v>1915.2</v>
      </c>
      <c r="FW146" s="49"/>
      <c r="FX146" s="22">
        <v>60</v>
      </c>
      <c r="FY146" s="23">
        <v>64</v>
      </c>
      <c r="FZ146" s="55">
        <v>76.95</v>
      </c>
      <c r="GA146" s="43">
        <v>5.57</v>
      </c>
      <c r="GB146" s="24" t="s">
        <v>96</v>
      </c>
      <c r="GC146" s="24" t="str">
        <f t="shared" si="92"/>
        <v>C-12-60-64</v>
      </c>
      <c r="GD146" s="25">
        <v>194.44</v>
      </c>
      <c r="GE146" s="25">
        <v>291.66000000000003</v>
      </c>
      <c r="GF146" s="25">
        <v>388.88</v>
      </c>
      <c r="GG146" s="25">
        <v>486.1</v>
      </c>
      <c r="GH146" s="25">
        <v>583.32000000000005</v>
      </c>
      <c r="GI146" s="25">
        <v>680.54</v>
      </c>
      <c r="GJ146" s="25">
        <v>741.28</v>
      </c>
      <c r="GK146" s="25">
        <v>833.94</v>
      </c>
      <c r="GL146" s="25">
        <v>926.6</v>
      </c>
      <c r="GM146" s="25">
        <v>1019.26</v>
      </c>
      <c r="GN146" s="28">
        <v>1111.92</v>
      </c>
      <c r="GO146" s="29">
        <v>1.25</v>
      </c>
      <c r="GP146" s="49"/>
      <c r="GU146" s="24" t="s">
        <v>96</v>
      </c>
      <c r="GV146" s="24" t="str">
        <f t="shared" si="99"/>
        <v>C-12-60-64</v>
      </c>
      <c r="GW146" s="25">
        <v>220.08</v>
      </c>
      <c r="GX146" s="25">
        <v>330.12</v>
      </c>
      <c r="GY146" s="25">
        <v>440.16</v>
      </c>
      <c r="GZ146" s="25">
        <v>550.20000000000005</v>
      </c>
      <c r="HA146" s="25">
        <v>660.24</v>
      </c>
      <c r="HB146" s="25">
        <v>770.28</v>
      </c>
      <c r="HC146" s="25">
        <v>836.3</v>
      </c>
      <c r="HD146" s="25">
        <v>940.84</v>
      </c>
      <c r="HE146" s="25">
        <v>1045.3800000000001</v>
      </c>
      <c r="HF146" s="25">
        <v>1149.92</v>
      </c>
      <c r="HG146" s="28">
        <v>1254.46</v>
      </c>
      <c r="HH146" s="29">
        <v>100</v>
      </c>
      <c r="HI146" s="28">
        <v>1358.99</v>
      </c>
      <c r="HJ146" s="28">
        <v>1463.53</v>
      </c>
      <c r="HK146" s="28">
        <v>1568.07</v>
      </c>
      <c r="HL146" s="28">
        <v>1672.61</v>
      </c>
      <c r="HM146" s="28">
        <v>1777.15</v>
      </c>
      <c r="HN146" s="28">
        <v>1881.68</v>
      </c>
      <c r="HO146" s="28">
        <v>1986.22</v>
      </c>
      <c r="HP146" s="28">
        <v>2090.7600000000002</v>
      </c>
      <c r="HQ146" s="25">
        <v>2195.3000000000002</v>
      </c>
      <c r="HR146" s="25">
        <v>2299.84</v>
      </c>
      <c r="HS146" s="25">
        <v>2404.37</v>
      </c>
      <c r="HT146" s="25">
        <v>2508.91</v>
      </c>
      <c r="HU146" s="49"/>
    </row>
    <row r="147" spans="4:229" ht="14.4">
      <c r="D147" s="22">
        <v>65</v>
      </c>
      <c r="E147" s="23">
        <v>69</v>
      </c>
      <c r="F147" s="41">
        <v>116</v>
      </c>
      <c r="G147" s="48">
        <v>11.25</v>
      </c>
      <c r="H147" s="24" t="s">
        <v>97</v>
      </c>
      <c r="I147" s="24" t="str">
        <f t="shared" si="93"/>
        <v>C-12-65-69</v>
      </c>
      <c r="J147" s="25">
        <v>254.5</v>
      </c>
      <c r="K147" s="25">
        <v>381.75</v>
      </c>
      <c r="L147" s="25">
        <v>509</v>
      </c>
      <c r="M147" s="25">
        <v>636.25</v>
      </c>
      <c r="N147" s="25">
        <v>763.5</v>
      </c>
      <c r="O147" s="25">
        <v>890.75</v>
      </c>
      <c r="P147" s="25">
        <v>971.6</v>
      </c>
      <c r="Q147" s="25">
        <v>1093.05</v>
      </c>
      <c r="R147" s="25">
        <v>1214.5</v>
      </c>
      <c r="S147" s="25">
        <v>1335.95</v>
      </c>
      <c r="T147" s="28">
        <v>1457.4</v>
      </c>
      <c r="U147" s="29">
        <v>1.25</v>
      </c>
      <c r="W147" s="22">
        <v>65</v>
      </c>
      <c r="X147" s="23">
        <v>69</v>
      </c>
      <c r="Y147" s="55">
        <v>105</v>
      </c>
      <c r="Z147" s="43">
        <v>10.19</v>
      </c>
      <c r="AA147" s="24" t="s">
        <v>97</v>
      </c>
      <c r="AB147" s="24" t="str">
        <f t="shared" si="94"/>
        <v>C-12-65-69</v>
      </c>
      <c r="AC147" s="25">
        <v>230.38</v>
      </c>
      <c r="AD147" s="25">
        <v>345.57</v>
      </c>
      <c r="AE147" s="25">
        <v>460.76</v>
      </c>
      <c r="AF147" s="25">
        <v>575.95000000000005</v>
      </c>
      <c r="AG147" s="25">
        <v>691.14</v>
      </c>
      <c r="AH147" s="25">
        <v>806.33</v>
      </c>
      <c r="AI147" s="25">
        <v>879.52</v>
      </c>
      <c r="AJ147" s="25">
        <v>989.46</v>
      </c>
      <c r="AK147" s="25">
        <v>1099.4000000000001</v>
      </c>
      <c r="AL147" s="25">
        <v>1209.3399999999999</v>
      </c>
      <c r="AM147" s="28">
        <v>1319.28</v>
      </c>
      <c r="AN147" s="29">
        <v>1.25</v>
      </c>
      <c r="AP147" s="22">
        <v>65</v>
      </c>
      <c r="AQ147" s="23">
        <v>69</v>
      </c>
      <c r="AR147" s="41">
        <v>96</v>
      </c>
      <c r="AS147" s="43">
        <v>9.34</v>
      </c>
      <c r="AT147" s="24" t="s">
        <v>97</v>
      </c>
      <c r="AU147" s="24" t="str">
        <f t="shared" si="95"/>
        <v>C-12-65-69</v>
      </c>
      <c r="AV147" s="25">
        <v>210.68</v>
      </c>
      <c r="AW147" s="25">
        <v>316.02</v>
      </c>
      <c r="AX147" s="25">
        <v>421.36</v>
      </c>
      <c r="AY147" s="25">
        <v>526.70000000000005</v>
      </c>
      <c r="AZ147" s="25">
        <v>632.04</v>
      </c>
      <c r="BA147" s="25">
        <v>737.38</v>
      </c>
      <c r="BB147" s="25">
        <v>804.32</v>
      </c>
      <c r="BC147" s="25">
        <v>904.86</v>
      </c>
      <c r="BD147" s="25">
        <v>1005.4</v>
      </c>
      <c r="BE147" s="25">
        <v>1105.94</v>
      </c>
      <c r="BF147" s="28">
        <v>1206.48</v>
      </c>
      <c r="BG147" s="29">
        <v>1.25</v>
      </c>
      <c r="BI147" s="22">
        <v>65</v>
      </c>
      <c r="BJ147" s="23">
        <v>69</v>
      </c>
      <c r="BK147" s="41">
        <v>89</v>
      </c>
      <c r="BL147" s="43">
        <v>8.59</v>
      </c>
      <c r="BM147" s="24" t="s">
        <v>97</v>
      </c>
      <c r="BN147" s="24" t="str">
        <f t="shared" si="96"/>
        <v>C-12-65-69</v>
      </c>
      <c r="BO147" s="25">
        <v>195.18</v>
      </c>
      <c r="BP147" s="25">
        <v>292.77</v>
      </c>
      <c r="BQ147" s="25">
        <v>390.36</v>
      </c>
      <c r="BR147" s="25">
        <v>487.95</v>
      </c>
      <c r="BS147" s="25">
        <v>585.54</v>
      </c>
      <c r="BT147" s="25">
        <v>683.13</v>
      </c>
      <c r="BU147" s="25">
        <v>745.12</v>
      </c>
      <c r="BV147" s="25">
        <v>838.26</v>
      </c>
      <c r="BW147" s="25">
        <v>931.4</v>
      </c>
      <c r="BX147" s="25">
        <v>1024.54</v>
      </c>
      <c r="BY147" s="28">
        <v>1117.68</v>
      </c>
      <c r="BZ147" s="29">
        <v>1.22</v>
      </c>
      <c r="CF147" s="24" t="s">
        <v>97</v>
      </c>
      <c r="CG147" s="24" t="str">
        <f t="shared" si="97"/>
        <v>C-12-65-69</v>
      </c>
      <c r="CH147" s="25">
        <v>192</v>
      </c>
      <c r="CI147" s="25">
        <v>288</v>
      </c>
      <c r="CJ147" s="25">
        <v>384</v>
      </c>
      <c r="CK147" s="25">
        <v>480</v>
      </c>
      <c r="CL147" s="25">
        <v>576</v>
      </c>
      <c r="CM147" s="25">
        <v>672</v>
      </c>
      <c r="CN147" s="25">
        <v>729.6</v>
      </c>
      <c r="CO147" s="25">
        <v>820.8</v>
      </c>
      <c r="CP147" s="25">
        <v>912</v>
      </c>
      <c r="CQ147" s="25">
        <v>1003.2</v>
      </c>
      <c r="CR147" s="28">
        <v>1094.4000000000001</v>
      </c>
      <c r="CS147" s="29">
        <v>1.25</v>
      </c>
      <c r="CT147" s="28">
        <v>1185.5999999999999</v>
      </c>
      <c r="CU147" s="28">
        <v>1276.8</v>
      </c>
      <c r="CV147" s="28">
        <v>1368</v>
      </c>
      <c r="CW147" s="28">
        <v>1459.2</v>
      </c>
      <c r="CX147" s="28">
        <v>1550.4</v>
      </c>
      <c r="CY147" s="28">
        <v>1641.6</v>
      </c>
      <c r="CZ147" s="28">
        <v>1732.8</v>
      </c>
      <c r="DA147" s="28">
        <v>1824</v>
      </c>
      <c r="DB147" s="25">
        <v>1915.2</v>
      </c>
      <c r="DC147" s="25">
        <v>2006.4</v>
      </c>
      <c r="DD147" s="25">
        <v>2097.6</v>
      </c>
      <c r="DE147" s="25">
        <v>2188.8000000000002</v>
      </c>
      <c r="DG147" s="22">
        <v>65</v>
      </c>
      <c r="DH147" s="23">
        <v>69</v>
      </c>
      <c r="DI147" s="55">
        <v>106.31</v>
      </c>
      <c r="DJ147" s="43">
        <v>10.32</v>
      </c>
      <c r="DK147" s="24" t="s">
        <v>97</v>
      </c>
      <c r="DL147" s="24" t="str">
        <f t="shared" si="90"/>
        <v>C-12-65-69</v>
      </c>
      <c r="DM147" s="25">
        <v>233.26</v>
      </c>
      <c r="DN147" s="25">
        <v>349.89</v>
      </c>
      <c r="DO147" s="25">
        <v>466.52</v>
      </c>
      <c r="DP147" s="25">
        <v>583.15</v>
      </c>
      <c r="DQ147" s="25">
        <v>699.78</v>
      </c>
      <c r="DR147" s="25">
        <v>816.41</v>
      </c>
      <c r="DS147" s="25">
        <v>890.48</v>
      </c>
      <c r="DT147" s="25">
        <v>1001.79</v>
      </c>
      <c r="DU147" s="25">
        <v>1113.0999999999999</v>
      </c>
      <c r="DV147" s="25">
        <v>1224.4100000000001</v>
      </c>
      <c r="DW147" s="28">
        <v>1335.72</v>
      </c>
      <c r="DX147" s="29">
        <v>1.25</v>
      </c>
      <c r="DY147" s="49"/>
      <c r="DZ147" s="22">
        <v>65</v>
      </c>
      <c r="EA147" s="23">
        <v>69</v>
      </c>
      <c r="EB147" s="55">
        <v>106.31</v>
      </c>
      <c r="EC147" s="43">
        <v>10.32</v>
      </c>
      <c r="ED147" s="24" t="s">
        <v>97</v>
      </c>
      <c r="EE147" s="24" t="str">
        <f t="shared" si="91"/>
        <v>C-12-65-69</v>
      </c>
      <c r="EF147" s="25">
        <v>198.12</v>
      </c>
      <c r="EG147" s="25">
        <v>297.18</v>
      </c>
      <c r="EH147" s="25">
        <v>396.24</v>
      </c>
      <c r="EI147" s="25">
        <v>495.3</v>
      </c>
      <c r="EJ147" s="25">
        <v>594.36</v>
      </c>
      <c r="EK147" s="25">
        <v>693.42</v>
      </c>
      <c r="EL147" s="25">
        <v>756.32</v>
      </c>
      <c r="EM147" s="25">
        <v>850.86</v>
      </c>
      <c r="EN147" s="25">
        <v>945.4</v>
      </c>
      <c r="EO147" s="25">
        <v>1039.94</v>
      </c>
      <c r="EP147" s="28">
        <v>1134.48</v>
      </c>
      <c r="EQ147" s="29">
        <v>1.25</v>
      </c>
      <c r="ER147" s="49"/>
      <c r="EW147" s="24" t="s">
        <v>97</v>
      </c>
      <c r="EX147" s="24" t="str">
        <f t="shared" si="98"/>
        <v>C-12-65-69</v>
      </c>
      <c r="EY147" s="25">
        <v>232</v>
      </c>
      <c r="EZ147" s="25">
        <v>348</v>
      </c>
      <c r="FA147" s="25">
        <v>464</v>
      </c>
      <c r="FB147" s="25">
        <v>580</v>
      </c>
      <c r="FC147" s="25">
        <v>696</v>
      </c>
      <c r="FD147" s="25">
        <v>812</v>
      </c>
      <c r="FE147" s="25">
        <v>881.6</v>
      </c>
      <c r="FF147" s="25">
        <v>991.8</v>
      </c>
      <c r="FG147" s="25">
        <v>1102</v>
      </c>
      <c r="FH147" s="25">
        <v>1212.2</v>
      </c>
      <c r="FI147" s="28">
        <v>1322.4</v>
      </c>
      <c r="FJ147" s="29">
        <v>1.25</v>
      </c>
      <c r="FK147" s="28">
        <v>1432.6</v>
      </c>
      <c r="FL147" s="28">
        <v>1542.8</v>
      </c>
      <c r="FM147" s="28">
        <v>1653</v>
      </c>
      <c r="FN147" s="28">
        <v>1763.2</v>
      </c>
      <c r="FO147" s="28">
        <v>1873.4</v>
      </c>
      <c r="FP147" s="28">
        <v>1983.6</v>
      </c>
      <c r="FQ147" s="28">
        <v>2093.8000000000002</v>
      </c>
      <c r="FR147" s="28">
        <v>2204</v>
      </c>
      <c r="FS147" s="25">
        <v>2314.1999999999998</v>
      </c>
      <c r="FT147" s="25">
        <v>2424.4</v>
      </c>
      <c r="FU147" s="25">
        <v>2534.6</v>
      </c>
      <c r="FV147" s="25">
        <v>2644.8</v>
      </c>
      <c r="FW147" s="49"/>
      <c r="FX147" s="22">
        <v>65</v>
      </c>
      <c r="FY147" s="23">
        <v>69</v>
      </c>
      <c r="FZ147" s="55">
        <v>106.31</v>
      </c>
      <c r="GA147" s="43">
        <v>10.32</v>
      </c>
      <c r="GB147" s="24" t="s">
        <v>97</v>
      </c>
      <c r="GC147" s="24" t="str">
        <f t="shared" si="92"/>
        <v>C-12-65-69</v>
      </c>
      <c r="GD147" s="25">
        <v>273.39999999999998</v>
      </c>
      <c r="GE147" s="25">
        <v>410.1</v>
      </c>
      <c r="GF147" s="25">
        <v>546.79999999999995</v>
      </c>
      <c r="GG147" s="25">
        <v>683.5</v>
      </c>
      <c r="GH147" s="25">
        <v>820.2</v>
      </c>
      <c r="GI147" s="25">
        <v>956.9</v>
      </c>
      <c r="GJ147" s="25">
        <v>1043.44</v>
      </c>
      <c r="GK147" s="25">
        <v>1173.8699999999999</v>
      </c>
      <c r="GL147" s="25">
        <v>1304.3</v>
      </c>
      <c r="GM147" s="25">
        <v>1434.73</v>
      </c>
      <c r="GN147" s="28">
        <v>1565.16</v>
      </c>
      <c r="GO147" s="29">
        <v>1.25</v>
      </c>
      <c r="GP147" s="49"/>
      <c r="GU147" s="24" t="s">
        <v>97</v>
      </c>
      <c r="GV147" s="24" t="str">
        <f t="shared" si="99"/>
        <v>C-12-65-69</v>
      </c>
      <c r="GW147" s="25">
        <v>251.56</v>
      </c>
      <c r="GX147" s="25">
        <v>377.34</v>
      </c>
      <c r="GY147" s="25">
        <v>503.12</v>
      </c>
      <c r="GZ147" s="25">
        <v>628.9</v>
      </c>
      <c r="HA147" s="25">
        <v>754.68</v>
      </c>
      <c r="HB147" s="25">
        <v>880.46</v>
      </c>
      <c r="HC147" s="25">
        <v>955.93</v>
      </c>
      <c r="HD147" s="25">
        <v>1075.42</v>
      </c>
      <c r="HE147" s="25">
        <v>1194.9100000000001</v>
      </c>
      <c r="HF147" s="25">
        <v>1314.4</v>
      </c>
      <c r="HG147" s="28">
        <v>1433.89</v>
      </c>
      <c r="HH147" s="29">
        <v>100</v>
      </c>
      <c r="HI147" s="28">
        <v>1553.38</v>
      </c>
      <c r="HJ147" s="28">
        <v>1672.87</v>
      </c>
      <c r="HK147" s="28">
        <v>1792.37</v>
      </c>
      <c r="HL147" s="28">
        <v>1911.86</v>
      </c>
      <c r="HM147" s="28">
        <v>2031.35</v>
      </c>
      <c r="HN147" s="28">
        <v>2150.84</v>
      </c>
      <c r="HO147" s="28">
        <v>2270.33</v>
      </c>
      <c r="HP147" s="28">
        <v>2389.8200000000002</v>
      </c>
      <c r="HQ147" s="25">
        <v>2509.31</v>
      </c>
      <c r="HR147" s="25">
        <v>2628.8</v>
      </c>
      <c r="HS147" s="25">
        <v>2748.29</v>
      </c>
      <c r="HT147" s="25">
        <v>2867.78</v>
      </c>
      <c r="HU147" s="49"/>
    </row>
    <row r="148" spans="4:229">
      <c r="D148" s="22">
        <v>70</v>
      </c>
      <c r="E148" s="23">
        <v>74</v>
      </c>
      <c r="F148" s="41">
        <v>150</v>
      </c>
      <c r="G148" s="48">
        <v>19.47</v>
      </c>
      <c r="H148" s="24" t="s">
        <v>98</v>
      </c>
      <c r="I148" s="24" t="str">
        <f t="shared" si="93"/>
        <v>C-12-70-74</v>
      </c>
      <c r="J148" s="25">
        <v>338.94</v>
      </c>
      <c r="K148" s="25">
        <v>508.41</v>
      </c>
      <c r="L148" s="25">
        <v>677.88</v>
      </c>
      <c r="M148" s="25">
        <v>847.35</v>
      </c>
      <c r="N148" s="25">
        <v>1016.82</v>
      </c>
      <c r="O148" s="25">
        <v>1186.29</v>
      </c>
      <c r="P148" s="25">
        <v>1295.76</v>
      </c>
      <c r="Q148" s="25">
        <v>1457.73</v>
      </c>
      <c r="R148" s="25">
        <v>1619.7</v>
      </c>
      <c r="S148" s="25">
        <v>1781.67</v>
      </c>
      <c r="T148" s="28">
        <v>1943.64</v>
      </c>
      <c r="U148" s="30" t="s">
        <v>265</v>
      </c>
      <c r="W148" s="22">
        <v>70</v>
      </c>
      <c r="X148" s="23">
        <v>74</v>
      </c>
      <c r="Y148" s="55">
        <v>136</v>
      </c>
      <c r="Z148" s="43">
        <v>17.64</v>
      </c>
      <c r="AA148" s="24" t="s">
        <v>98</v>
      </c>
      <c r="AB148" s="24" t="str">
        <f t="shared" si="94"/>
        <v>C-12-70-74</v>
      </c>
      <c r="AC148" s="25">
        <v>307.27999999999997</v>
      </c>
      <c r="AD148" s="25">
        <v>460.92</v>
      </c>
      <c r="AE148" s="25">
        <v>614.55999999999995</v>
      </c>
      <c r="AF148" s="25">
        <v>768.2</v>
      </c>
      <c r="AG148" s="25">
        <v>921.84</v>
      </c>
      <c r="AH148" s="25">
        <v>1075.48</v>
      </c>
      <c r="AI148" s="25">
        <v>1174.72</v>
      </c>
      <c r="AJ148" s="25">
        <v>1321.56</v>
      </c>
      <c r="AK148" s="25">
        <v>1468.4</v>
      </c>
      <c r="AL148" s="25">
        <v>1615.24</v>
      </c>
      <c r="AM148" s="28">
        <v>1762.08</v>
      </c>
      <c r="AN148" s="30" t="s">
        <v>265</v>
      </c>
      <c r="AP148" s="22">
        <v>70</v>
      </c>
      <c r="AQ148" s="23">
        <v>74</v>
      </c>
      <c r="AR148" s="41">
        <v>125</v>
      </c>
      <c r="AS148" s="43">
        <v>16.16</v>
      </c>
      <c r="AT148" s="24" t="s">
        <v>98</v>
      </c>
      <c r="AU148" s="24" t="str">
        <f t="shared" si="95"/>
        <v>C-12-70-74</v>
      </c>
      <c r="AV148" s="25">
        <v>282.32</v>
      </c>
      <c r="AW148" s="25">
        <v>423.48</v>
      </c>
      <c r="AX148" s="25">
        <v>564.64</v>
      </c>
      <c r="AY148" s="25">
        <v>705.8</v>
      </c>
      <c r="AZ148" s="25">
        <v>846.96</v>
      </c>
      <c r="BA148" s="25">
        <v>988.12</v>
      </c>
      <c r="BB148" s="25">
        <v>1079.28</v>
      </c>
      <c r="BC148" s="25">
        <v>1214.19</v>
      </c>
      <c r="BD148" s="25">
        <v>1349.1</v>
      </c>
      <c r="BE148" s="25">
        <v>1484.01</v>
      </c>
      <c r="BF148" s="28">
        <v>1618.92</v>
      </c>
      <c r="BG148" s="30" t="s">
        <v>265</v>
      </c>
      <c r="BI148" s="22">
        <v>70</v>
      </c>
      <c r="BJ148" s="23">
        <v>74</v>
      </c>
      <c r="BK148" s="41">
        <v>115</v>
      </c>
      <c r="BL148" s="43">
        <v>14.86</v>
      </c>
      <c r="BM148" s="24" t="s">
        <v>98</v>
      </c>
      <c r="BN148" s="24" t="str">
        <f t="shared" si="96"/>
        <v>C-12-70-74</v>
      </c>
      <c r="BO148" s="25">
        <v>259.72000000000003</v>
      </c>
      <c r="BP148" s="25">
        <v>389.58</v>
      </c>
      <c r="BQ148" s="25">
        <v>519.44000000000005</v>
      </c>
      <c r="BR148" s="25">
        <v>649.29999999999995</v>
      </c>
      <c r="BS148" s="25">
        <v>779.16</v>
      </c>
      <c r="BT148" s="25">
        <v>909.02</v>
      </c>
      <c r="BU148" s="25">
        <v>992.88</v>
      </c>
      <c r="BV148" s="25">
        <v>1116.99</v>
      </c>
      <c r="BW148" s="25">
        <v>1241.0999999999999</v>
      </c>
      <c r="BX148" s="25">
        <v>1365.21</v>
      </c>
      <c r="BY148" s="28">
        <v>1489.32</v>
      </c>
      <c r="BZ148" s="30" t="s">
        <v>265</v>
      </c>
      <c r="CF148" s="24" t="s">
        <v>98</v>
      </c>
      <c r="CG148" s="24" t="str">
        <f t="shared" si="97"/>
        <v>C-12-70-74</v>
      </c>
      <c r="CH148" s="25">
        <v>250</v>
      </c>
      <c r="CI148" s="25">
        <v>375</v>
      </c>
      <c r="CJ148" s="25">
        <v>500</v>
      </c>
      <c r="CK148" s="25">
        <v>625</v>
      </c>
      <c r="CL148" s="25">
        <v>750</v>
      </c>
      <c r="CM148" s="25">
        <v>875</v>
      </c>
      <c r="CN148" s="25">
        <v>950</v>
      </c>
      <c r="CO148" s="25">
        <v>1068.75</v>
      </c>
      <c r="CP148" s="25">
        <v>1187.5</v>
      </c>
      <c r="CQ148" s="25">
        <v>1306.25</v>
      </c>
      <c r="CR148" s="28">
        <v>1425</v>
      </c>
      <c r="CS148" s="30" t="s">
        <v>265</v>
      </c>
      <c r="CT148" s="28">
        <v>1543.75</v>
      </c>
      <c r="CU148" s="28">
        <v>1662.5</v>
      </c>
      <c r="CV148" s="28">
        <v>1781.25</v>
      </c>
      <c r="CW148" s="28">
        <v>1900</v>
      </c>
      <c r="CX148" s="28">
        <v>2018.75</v>
      </c>
      <c r="CY148" s="28">
        <v>2137.5</v>
      </c>
      <c r="CZ148" s="28">
        <v>2256.25</v>
      </c>
      <c r="DA148" s="28">
        <v>2375</v>
      </c>
      <c r="DB148" s="25">
        <v>2493.75</v>
      </c>
      <c r="DC148" s="25">
        <v>2612.5</v>
      </c>
      <c r="DD148" s="25">
        <v>2731.25</v>
      </c>
      <c r="DE148" s="25">
        <v>2850</v>
      </c>
      <c r="DG148" s="22">
        <v>70</v>
      </c>
      <c r="DH148" s="23">
        <v>74</v>
      </c>
      <c r="DI148" s="55">
        <v>137.69999999999999</v>
      </c>
      <c r="DJ148" s="43">
        <v>17.86</v>
      </c>
      <c r="DK148" s="24" t="s">
        <v>98</v>
      </c>
      <c r="DL148" s="24" t="str">
        <f t="shared" si="90"/>
        <v>C-12-70-74</v>
      </c>
      <c r="DM148" s="25">
        <v>311.12</v>
      </c>
      <c r="DN148" s="25">
        <v>466.68</v>
      </c>
      <c r="DO148" s="25">
        <v>622.24</v>
      </c>
      <c r="DP148" s="25">
        <v>777.8</v>
      </c>
      <c r="DQ148" s="25">
        <v>933.36</v>
      </c>
      <c r="DR148" s="25">
        <v>1088.92</v>
      </c>
      <c r="DS148" s="25">
        <v>1189.44</v>
      </c>
      <c r="DT148" s="25">
        <v>1338.12</v>
      </c>
      <c r="DU148" s="25">
        <v>1486.8</v>
      </c>
      <c r="DV148" s="25">
        <v>1635.48</v>
      </c>
      <c r="DW148" s="28">
        <v>1784.16</v>
      </c>
      <c r="DX148" s="30" t="s">
        <v>265</v>
      </c>
      <c r="DY148" s="49"/>
      <c r="DZ148" s="22">
        <v>70</v>
      </c>
      <c r="EA148" s="23">
        <v>74</v>
      </c>
      <c r="EB148" s="55">
        <v>137.69999999999999</v>
      </c>
      <c r="EC148" s="43">
        <v>17.86</v>
      </c>
      <c r="ED148" s="24" t="s">
        <v>98</v>
      </c>
      <c r="EE148" s="24" t="str">
        <f t="shared" si="91"/>
        <v>C-12-70-74</v>
      </c>
      <c r="EF148" s="25">
        <v>263.62</v>
      </c>
      <c r="EG148" s="25">
        <v>395.43</v>
      </c>
      <c r="EH148" s="25">
        <v>527.24</v>
      </c>
      <c r="EI148" s="25">
        <v>659.05</v>
      </c>
      <c r="EJ148" s="25">
        <v>790.86</v>
      </c>
      <c r="EK148" s="25">
        <v>922.67</v>
      </c>
      <c r="EL148" s="25">
        <v>1007.76</v>
      </c>
      <c r="EM148" s="25">
        <v>1133.73</v>
      </c>
      <c r="EN148" s="25">
        <v>1259.7</v>
      </c>
      <c r="EO148" s="25">
        <v>1385.67</v>
      </c>
      <c r="EP148" s="28">
        <v>1511.64</v>
      </c>
      <c r="EQ148" s="30" t="s">
        <v>265</v>
      </c>
      <c r="ER148" s="49"/>
      <c r="EW148" s="24" t="s">
        <v>98</v>
      </c>
      <c r="EX148" s="24" t="str">
        <f t="shared" si="98"/>
        <v>C-12-70-74</v>
      </c>
      <c r="EY148" s="25">
        <v>300</v>
      </c>
      <c r="EZ148" s="25">
        <v>450</v>
      </c>
      <c r="FA148" s="25">
        <v>600</v>
      </c>
      <c r="FB148" s="25">
        <v>750</v>
      </c>
      <c r="FC148" s="25">
        <v>900</v>
      </c>
      <c r="FD148" s="25">
        <v>1050</v>
      </c>
      <c r="FE148" s="25">
        <v>1140</v>
      </c>
      <c r="FF148" s="25">
        <v>1282.5</v>
      </c>
      <c r="FG148" s="25">
        <v>1425</v>
      </c>
      <c r="FH148" s="25">
        <v>1567.5</v>
      </c>
      <c r="FI148" s="28">
        <v>1710</v>
      </c>
      <c r="FJ148" s="30" t="s">
        <v>265</v>
      </c>
      <c r="FK148" s="28">
        <v>1852.5</v>
      </c>
      <c r="FL148" s="28">
        <v>1995</v>
      </c>
      <c r="FM148" s="28">
        <v>2137.5</v>
      </c>
      <c r="FN148" s="28">
        <v>2280</v>
      </c>
      <c r="FO148" s="28">
        <v>2422.5</v>
      </c>
      <c r="FP148" s="28">
        <v>2565</v>
      </c>
      <c r="FQ148" s="28">
        <v>2707.5</v>
      </c>
      <c r="FR148" s="28">
        <v>2850</v>
      </c>
      <c r="FS148" s="25">
        <v>2992.5</v>
      </c>
      <c r="FT148" s="25">
        <v>3135</v>
      </c>
      <c r="FU148" s="25">
        <v>3277.5</v>
      </c>
      <c r="FV148" s="25">
        <v>3420</v>
      </c>
      <c r="FW148" s="49"/>
      <c r="FX148" s="22">
        <v>70</v>
      </c>
      <c r="FY148" s="23">
        <v>74</v>
      </c>
      <c r="FZ148" s="55">
        <v>137.69999999999999</v>
      </c>
      <c r="GA148" s="43">
        <v>17.86</v>
      </c>
      <c r="GB148" s="24" t="s">
        <v>98</v>
      </c>
      <c r="GC148" s="24" t="str">
        <f t="shared" si="92"/>
        <v>C-12-70-74</v>
      </c>
      <c r="GD148" s="25">
        <v>363.34</v>
      </c>
      <c r="GE148" s="25">
        <v>545.01</v>
      </c>
      <c r="GF148" s="25">
        <v>726.68</v>
      </c>
      <c r="GG148" s="25">
        <v>908.35</v>
      </c>
      <c r="GH148" s="25">
        <v>1090.02</v>
      </c>
      <c r="GI148" s="25">
        <v>1271.69</v>
      </c>
      <c r="GJ148" s="25">
        <v>1388.48</v>
      </c>
      <c r="GK148" s="25">
        <v>1562.04</v>
      </c>
      <c r="GL148" s="25">
        <v>1735.6</v>
      </c>
      <c r="GM148" s="25">
        <v>1909.16</v>
      </c>
      <c r="GN148" s="28">
        <v>2082.7199999999998</v>
      </c>
      <c r="GO148" s="30" t="s">
        <v>265</v>
      </c>
      <c r="GP148" s="49"/>
      <c r="GU148" s="24" t="s">
        <v>98</v>
      </c>
      <c r="GV148" s="24" t="str">
        <f t="shared" si="99"/>
        <v>C-12-70-74</v>
      </c>
      <c r="GW148" s="25">
        <v>272.88</v>
      </c>
      <c r="GX148" s="25">
        <v>409.32</v>
      </c>
      <c r="GY148" s="25">
        <v>545.76</v>
      </c>
      <c r="GZ148" s="25">
        <v>682.2</v>
      </c>
      <c r="HA148" s="25">
        <v>818.64</v>
      </c>
      <c r="HB148" s="25">
        <v>955.08</v>
      </c>
      <c r="HC148" s="25">
        <v>1036.94</v>
      </c>
      <c r="HD148" s="25">
        <v>1166.56</v>
      </c>
      <c r="HE148" s="25">
        <v>1296.18</v>
      </c>
      <c r="HF148" s="25">
        <v>1425.8</v>
      </c>
      <c r="HG148" s="28">
        <v>1555.42</v>
      </c>
      <c r="HH148" s="30" t="s">
        <v>265</v>
      </c>
      <c r="HI148" s="28">
        <v>1685.03</v>
      </c>
      <c r="HJ148" s="28">
        <v>1814.65</v>
      </c>
      <c r="HK148" s="28">
        <v>1944.27</v>
      </c>
      <c r="HL148" s="28">
        <v>2073.89</v>
      </c>
      <c r="HM148" s="28">
        <v>2203.5100000000002</v>
      </c>
      <c r="HN148" s="28">
        <v>2333.12</v>
      </c>
      <c r="HO148" s="28">
        <v>2462.7399999999998</v>
      </c>
      <c r="HP148" s="28">
        <v>2592.36</v>
      </c>
      <c r="HQ148" s="25">
        <v>2721.98</v>
      </c>
      <c r="HR148" s="25">
        <v>2851.6</v>
      </c>
      <c r="HS148" s="25">
        <v>2981.21</v>
      </c>
      <c r="HT148" s="25">
        <v>3110.83</v>
      </c>
      <c r="HU148" s="49"/>
    </row>
    <row r="149" spans="4:229">
      <c r="D149" s="22">
        <v>75</v>
      </c>
      <c r="E149" s="23">
        <v>79</v>
      </c>
      <c r="F149" s="41">
        <v>186</v>
      </c>
      <c r="G149" s="48">
        <v>32.74</v>
      </c>
      <c r="H149" s="24" t="s">
        <v>99</v>
      </c>
      <c r="I149" s="24" t="str">
        <f t="shared" si="93"/>
        <v>C-12-75-79</v>
      </c>
      <c r="J149" s="25">
        <v>437.48</v>
      </c>
      <c r="K149" s="25">
        <v>656.22</v>
      </c>
      <c r="L149" s="25">
        <v>874.96</v>
      </c>
      <c r="M149" s="25">
        <v>1093.7</v>
      </c>
      <c r="N149" s="25">
        <v>1312.44</v>
      </c>
      <c r="O149" s="25">
        <v>1531.18</v>
      </c>
      <c r="P149" s="25">
        <v>1675.52</v>
      </c>
      <c r="Q149" s="25">
        <v>1884.96</v>
      </c>
      <c r="R149" s="25">
        <v>2094.4</v>
      </c>
      <c r="S149" s="25">
        <v>2303.84</v>
      </c>
      <c r="T149" s="28">
        <v>2513.2800000000002</v>
      </c>
      <c r="U149" s="30" t="s">
        <v>265</v>
      </c>
      <c r="W149" s="22">
        <v>75</v>
      </c>
      <c r="X149" s="23">
        <v>79</v>
      </c>
      <c r="Y149" s="55">
        <v>168</v>
      </c>
      <c r="Z149" s="43">
        <v>29.67</v>
      </c>
      <c r="AA149" s="24" t="s">
        <v>99</v>
      </c>
      <c r="AB149" s="24" t="str">
        <f t="shared" si="94"/>
        <v>C-12-75-79</v>
      </c>
      <c r="AC149" s="25">
        <v>395.34</v>
      </c>
      <c r="AD149" s="25">
        <v>593.01</v>
      </c>
      <c r="AE149" s="25">
        <v>790.68</v>
      </c>
      <c r="AF149" s="25">
        <v>988.35</v>
      </c>
      <c r="AG149" s="25">
        <v>1186.02</v>
      </c>
      <c r="AH149" s="25">
        <v>1383.69</v>
      </c>
      <c r="AI149" s="25">
        <v>1514.16</v>
      </c>
      <c r="AJ149" s="25">
        <v>1703.43</v>
      </c>
      <c r="AK149" s="25">
        <v>1892.7</v>
      </c>
      <c r="AL149" s="25">
        <v>2081.9699999999998</v>
      </c>
      <c r="AM149" s="28">
        <v>2271.2399999999998</v>
      </c>
      <c r="AN149" s="30" t="s">
        <v>265</v>
      </c>
      <c r="AP149" s="22">
        <v>75</v>
      </c>
      <c r="AQ149" s="23">
        <v>79</v>
      </c>
      <c r="AR149" s="41">
        <v>154</v>
      </c>
      <c r="AS149" s="43">
        <v>27.17</v>
      </c>
      <c r="AT149" s="24" t="s">
        <v>99</v>
      </c>
      <c r="AU149" s="24" t="str">
        <f t="shared" si="95"/>
        <v>C-12-75-79</v>
      </c>
      <c r="AV149" s="25">
        <v>362.34</v>
      </c>
      <c r="AW149" s="25">
        <v>543.51</v>
      </c>
      <c r="AX149" s="25">
        <v>724.68</v>
      </c>
      <c r="AY149" s="25">
        <v>905.85</v>
      </c>
      <c r="AZ149" s="25">
        <v>1087.02</v>
      </c>
      <c r="BA149" s="25">
        <v>1268.19</v>
      </c>
      <c r="BB149" s="25">
        <v>1387.76</v>
      </c>
      <c r="BC149" s="25">
        <v>1561.23</v>
      </c>
      <c r="BD149" s="25">
        <v>1734.7</v>
      </c>
      <c r="BE149" s="25">
        <v>1908.17</v>
      </c>
      <c r="BF149" s="28">
        <v>2081.64</v>
      </c>
      <c r="BG149" s="30" t="s">
        <v>265</v>
      </c>
      <c r="BI149" s="22">
        <v>75</v>
      </c>
      <c r="BJ149" s="23">
        <v>79</v>
      </c>
      <c r="BK149" s="41">
        <v>142</v>
      </c>
      <c r="BL149" s="43">
        <v>24.98</v>
      </c>
      <c r="BM149" s="24" t="s">
        <v>99</v>
      </c>
      <c r="BN149" s="24" t="str">
        <f t="shared" si="96"/>
        <v>C-12-75-79</v>
      </c>
      <c r="BO149" s="25">
        <v>333.96</v>
      </c>
      <c r="BP149" s="25">
        <v>500.94</v>
      </c>
      <c r="BQ149" s="25">
        <v>667.92</v>
      </c>
      <c r="BR149" s="25">
        <v>834.9</v>
      </c>
      <c r="BS149" s="25">
        <v>1001.88</v>
      </c>
      <c r="BT149" s="25">
        <v>1168.8599999999999</v>
      </c>
      <c r="BU149" s="25">
        <v>1279.04</v>
      </c>
      <c r="BV149" s="25">
        <v>1438.92</v>
      </c>
      <c r="BW149" s="25">
        <v>1598.8</v>
      </c>
      <c r="BX149" s="25">
        <v>1758.68</v>
      </c>
      <c r="BY149" s="28">
        <v>1918.56</v>
      </c>
      <c r="BZ149" s="30" t="s">
        <v>265</v>
      </c>
      <c r="CF149" s="24" t="s">
        <v>99</v>
      </c>
      <c r="CG149" s="24" t="str">
        <f t="shared" si="97"/>
        <v>C-12-75-79</v>
      </c>
      <c r="CH149" s="25">
        <v>308</v>
      </c>
      <c r="CI149" s="25">
        <v>462</v>
      </c>
      <c r="CJ149" s="25">
        <v>616</v>
      </c>
      <c r="CK149" s="25">
        <v>770</v>
      </c>
      <c r="CL149" s="25">
        <v>924</v>
      </c>
      <c r="CM149" s="25">
        <v>1078</v>
      </c>
      <c r="CN149" s="25">
        <v>1170.4000000000001</v>
      </c>
      <c r="CO149" s="25">
        <v>1316.7</v>
      </c>
      <c r="CP149" s="25">
        <v>1463</v>
      </c>
      <c r="CQ149" s="25">
        <v>1609.3</v>
      </c>
      <c r="CR149" s="28">
        <v>1755.6</v>
      </c>
      <c r="CS149" s="30" t="s">
        <v>265</v>
      </c>
      <c r="CT149" s="28">
        <v>1901.9</v>
      </c>
      <c r="CU149" s="28">
        <v>2048.1999999999998</v>
      </c>
      <c r="CV149" s="28">
        <v>2194.5</v>
      </c>
      <c r="CW149" s="28">
        <v>2340.8000000000002</v>
      </c>
      <c r="CX149" s="28">
        <v>2487.1</v>
      </c>
      <c r="CY149" s="28">
        <v>2633.4</v>
      </c>
      <c r="CZ149" s="28">
        <v>2779.7</v>
      </c>
      <c r="DA149" s="28">
        <v>2926</v>
      </c>
      <c r="DB149" s="25">
        <v>3072.3</v>
      </c>
      <c r="DC149" s="25">
        <v>3218.6</v>
      </c>
      <c r="DD149" s="25">
        <v>3364.9</v>
      </c>
      <c r="DE149" s="25">
        <v>3511.2</v>
      </c>
      <c r="DG149" s="22">
        <v>75</v>
      </c>
      <c r="DH149" s="23">
        <v>79</v>
      </c>
      <c r="DI149" s="55">
        <v>170.1</v>
      </c>
      <c r="DJ149" s="43">
        <v>30.04</v>
      </c>
      <c r="DK149" s="24" t="s">
        <v>99</v>
      </c>
      <c r="DL149" s="24" t="str">
        <f t="shared" si="90"/>
        <v>C-12-75-79</v>
      </c>
      <c r="DM149" s="25">
        <v>400.28</v>
      </c>
      <c r="DN149" s="25">
        <v>600.41999999999996</v>
      </c>
      <c r="DO149" s="25">
        <v>800.56</v>
      </c>
      <c r="DP149" s="25">
        <v>1000.7</v>
      </c>
      <c r="DQ149" s="25">
        <v>1200.8399999999999</v>
      </c>
      <c r="DR149" s="25">
        <v>1400.98</v>
      </c>
      <c r="DS149" s="25">
        <v>1533.12</v>
      </c>
      <c r="DT149" s="25">
        <v>1724.76</v>
      </c>
      <c r="DU149" s="25">
        <v>1916.4</v>
      </c>
      <c r="DV149" s="25">
        <v>2108.04</v>
      </c>
      <c r="DW149" s="28">
        <v>2299.6799999999998</v>
      </c>
      <c r="DX149" s="30" t="s">
        <v>265</v>
      </c>
      <c r="DY149" s="49"/>
      <c r="DZ149" s="22">
        <v>75</v>
      </c>
      <c r="EA149" s="23">
        <v>79</v>
      </c>
      <c r="EB149" s="55">
        <v>170.1</v>
      </c>
      <c r="EC149" s="43">
        <v>30.04</v>
      </c>
      <c r="ED149" s="24" t="s">
        <v>99</v>
      </c>
      <c r="EE149" s="24" t="str">
        <f t="shared" si="91"/>
        <v>C-12-75-79</v>
      </c>
      <c r="EF149" s="25">
        <v>338.96</v>
      </c>
      <c r="EG149" s="25">
        <v>508.44</v>
      </c>
      <c r="EH149" s="25">
        <v>677.92</v>
      </c>
      <c r="EI149" s="25">
        <v>847.4</v>
      </c>
      <c r="EJ149" s="25">
        <v>1016.88</v>
      </c>
      <c r="EK149" s="25">
        <v>1186.3599999999999</v>
      </c>
      <c r="EL149" s="25">
        <v>1298.1600000000001</v>
      </c>
      <c r="EM149" s="25">
        <v>1460.43</v>
      </c>
      <c r="EN149" s="25">
        <v>1622.7</v>
      </c>
      <c r="EO149" s="25">
        <v>1784.97</v>
      </c>
      <c r="EP149" s="28">
        <v>1947.24</v>
      </c>
      <c r="EQ149" s="30" t="s">
        <v>265</v>
      </c>
      <c r="ER149" s="49"/>
      <c r="EW149" s="24" t="s">
        <v>99</v>
      </c>
      <c r="EX149" s="24" t="str">
        <f t="shared" si="98"/>
        <v>C-12-75-79</v>
      </c>
      <c r="EY149" s="25">
        <v>372</v>
      </c>
      <c r="EZ149" s="25">
        <v>558</v>
      </c>
      <c r="FA149" s="25">
        <v>744</v>
      </c>
      <c r="FB149" s="25">
        <v>930</v>
      </c>
      <c r="FC149" s="25">
        <v>1116</v>
      </c>
      <c r="FD149" s="25">
        <v>1302</v>
      </c>
      <c r="FE149" s="25">
        <v>1413.6</v>
      </c>
      <c r="FF149" s="25">
        <v>1590.3</v>
      </c>
      <c r="FG149" s="25">
        <v>1767</v>
      </c>
      <c r="FH149" s="25">
        <v>1943.7</v>
      </c>
      <c r="FI149" s="28">
        <v>2120.4</v>
      </c>
      <c r="FJ149" s="30" t="s">
        <v>265</v>
      </c>
      <c r="FK149" s="28">
        <v>2297.1</v>
      </c>
      <c r="FL149" s="28">
        <v>2473.8000000000002</v>
      </c>
      <c r="FM149" s="28">
        <v>2650.5</v>
      </c>
      <c r="FN149" s="28">
        <v>2827.2</v>
      </c>
      <c r="FO149" s="28">
        <v>3003.9</v>
      </c>
      <c r="FP149" s="28">
        <v>3180.6</v>
      </c>
      <c r="FQ149" s="28">
        <v>3357.3</v>
      </c>
      <c r="FR149" s="28">
        <v>3534</v>
      </c>
      <c r="FS149" s="25">
        <v>3710.7</v>
      </c>
      <c r="FT149" s="25">
        <v>3887.4</v>
      </c>
      <c r="FU149" s="25">
        <v>4064.1</v>
      </c>
      <c r="FV149" s="25">
        <v>4240.8</v>
      </c>
      <c r="FW149" s="49"/>
      <c r="FX149" s="22">
        <v>75</v>
      </c>
      <c r="FY149" s="23">
        <v>79</v>
      </c>
      <c r="FZ149" s="55">
        <v>170.1</v>
      </c>
      <c r="GA149" s="43">
        <v>30.04</v>
      </c>
      <c r="GB149" s="24" t="s">
        <v>99</v>
      </c>
      <c r="GC149" s="24" t="str">
        <f t="shared" si="92"/>
        <v>C-12-75-79</v>
      </c>
      <c r="GD149" s="25">
        <v>467.3</v>
      </c>
      <c r="GE149" s="25">
        <v>700.95</v>
      </c>
      <c r="GF149" s="25">
        <v>934.6</v>
      </c>
      <c r="GG149" s="25">
        <v>1168.25</v>
      </c>
      <c r="GH149" s="25">
        <v>1401.9</v>
      </c>
      <c r="GI149" s="25">
        <v>1635.55</v>
      </c>
      <c r="GJ149" s="25">
        <v>1788.8</v>
      </c>
      <c r="GK149" s="25">
        <v>2012.4</v>
      </c>
      <c r="GL149" s="25">
        <v>2236</v>
      </c>
      <c r="GM149" s="25">
        <v>2459.6</v>
      </c>
      <c r="GN149" s="28">
        <v>2683.2</v>
      </c>
      <c r="GO149" s="30" t="s">
        <v>265</v>
      </c>
      <c r="GP149" s="49"/>
      <c r="GU149" s="24" t="s">
        <v>99</v>
      </c>
      <c r="GV149" s="24" t="str">
        <f t="shared" si="99"/>
        <v>C-12-75-79</v>
      </c>
      <c r="GW149" s="25">
        <v>292.7</v>
      </c>
      <c r="GX149" s="25">
        <v>439.05</v>
      </c>
      <c r="GY149" s="25">
        <v>585.4</v>
      </c>
      <c r="GZ149" s="25">
        <v>731.75</v>
      </c>
      <c r="HA149" s="25">
        <v>878.1</v>
      </c>
      <c r="HB149" s="25">
        <v>1024.45</v>
      </c>
      <c r="HC149" s="25">
        <v>1112.26</v>
      </c>
      <c r="HD149" s="25">
        <v>1251.29</v>
      </c>
      <c r="HE149" s="25">
        <v>1390.33</v>
      </c>
      <c r="HF149" s="25">
        <v>1529.36</v>
      </c>
      <c r="HG149" s="28">
        <v>1668.39</v>
      </c>
      <c r="HH149" s="30" t="s">
        <v>265</v>
      </c>
      <c r="HI149" s="28">
        <v>1807.42</v>
      </c>
      <c r="HJ149" s="28">
        <v>1946.46</v>
      </c>
      <c r="HK149" s="28">
        <v>2085.4899999999998</v>
      </c>
      <c r="HL149" s="28">
        <v>2224.52</v>
      </c>
      <c r="HM149" s="28">
        <v>2363.5500000000002</v>
      </c>
      <c r="HN149" s="28">
        <v>2502.59</v>
      </c>
      <c r="HO149" s="28">
        <v>2641.62</v>
      </c>
      <c r="HP149" s="28">
        <v>2780.65</v>
      </c>
      <c r="HQ149" s="25">
        <v>2919.68</v>
      </c>
      <c r="HR149" s="25">
        <v>3058.72</v>
      </c>
      <c r="HS149" s="25">
        <v>3197.75</v>
      </c>
      <c r="HT149" s="25">
        <v>3336.78</v>
      </c>
      <c r="HU149" s="49"/>
    </row>
    <row r="150" spans="4:229" ht="13.8" thickBot="1">
      <c r="D150" s="31">
        <v>80</v>
      </c>
      <c r="E150" s="32">
        <v>84</v>
      </c>
      <c r="F150" s="41">
        <v>204</v>
      </c>
      <c r="G150" s="48">
        <v>49.01</v>
      </c>
      <c r="H150" s="33" t="s">
        <v>100</v>
      </c>
      <c r="I150" s="24" t="str">
        <f t="shared" si="93"/>
        <v>C-12-80-84</v>
      </c>
      <c r="J150" s="34">
        <v>506.02</v>
      </c>
      <c r="K150" s="34">
        <v>759.03</v>
      </c>
      <c r="L150" s="34">
        <v>1012.04</v>
      </c>
      <c r="M150" s="34">
        <v>1265.05</v>
      </c>
      <c r="N150" s="34">
        <v>1518.06</v>
      </c>
      <c r="O150" s="34">
        <v>1771.07</v>
      </c>
      <c r="P150" s="34">
        <v>1942.48</v>
      </c>
      <c r="Q150" s="34">
        <v>2185.29</v>
      </c>
      <c r="R150" s="34">
        <v>2428.1</v>
      </c>
      <c r="S150" s="34">
        <v>2670.91</v>
      </c>
      <c r="T150" s="35">
        <v>2913.72</v>
      </c>
      <c r="U150" s="36" t="s">
        <v>265</v>
      </c>
      <c r="W150" s="31">
        <v>80</v>
      </c>
      <c r="X150" s="32">
        <v>84</v>
      </c>
      <c r="Y150" s="57">
        <v>185</v>
      </c>
      <c r="Z150" s="45">
        <v>44.4</v>
      </c>
      <c r="AA150" s="33" t="s">
        <v>100</v>
      </c>
      <c r="AB150" s="24" t="str">
        <f t="shared" si="94"/>
        <v>C-12-80-84</v>
      </c>
      <c r="AC150" s="34">
        <v>458.8</v>
      </c>
      <c r="AD150" s="34">
        <v>688.2</v>
      </c>
      <c r="AE150" s="34">
        <v>917.6</v>
      </c>
      <c r="AF150" s="34">
        <v>1147</v>
      </c>
      <c r="AG150" s="34">
        <v>1376.4</v>
      </c>
      <c r="AH150" s="34">
        <v>1605.8</v>
      </c>
      <c r="AI150" s="34">
        <v>1761.2</v>
      </c>
      <c r="AJ150" s="34">
        <v>1981.35</v>
      </c>
      <c r="AK150" s="34">
        <v>2201.5</v>
      </c>
      <c r="AL150" s="34">
        <v>2421.65</v>
      </c>
      <c r="AM150" s="35">
        <v>2641.8</v>
      </c>
      <c r="AN150" s="36" t="s">
        <v>265</v>
      </c>
      <c r="AP150" s="31">
        <v>80</v>
      </c>
      <c r="AQ150" s="32">
        <v>84</v>
      </c>
      <c r="AR150" s="44">
        <v>169</v>
      </c>
      <c r="AS150" s="45">
        <v>40.68</v>
      </c>
      <c r="AT150" s="33" t="s">
        <v>100</v>
      </c>
      <c r="AU150" s="24" t="str">
        <f t="shared" si="95"/>
        <v>C-12-80-84</v>
      </c>
      <c r="AV150" s="34">
        <v>419.36</v>
      </c>
      <c r="AW150" s="34">
        <v>629.04</v>
      </c>
      <c r="AX150" s="34">
        <v>838.72</v>
      </c>
      <c r="AY150" s="34">
        <v>1048.4000000000001</v>
      </c>
      <c r="AZ150" s="34">
        <v>1258.08</v>
      </c>
      <c r="BA150" s="34">
        <v>1467.76</v>
      </c>
      <c r="BB150" s="34">
        <v>1609.84</v>
      </c>
      <c r="BC150" s="34">
        <v>1811.07</v>
      </c>
      <c r="BD150" s="34">
        <v>2012.3</v>
      </c>
      <c r="BE150" s="34">
        <v>2213.5300000000002</v>
      </c>
      <c r="BF150" s="35">
        <v>2414.7600000000002</v>
      </c>
      <c r="BG150" s="36" t="s">
        <v>265</v>
      </c>
      <c r="BI150" s="31">
        <v>80</v>
      </c>
      <c r="BJ150" s="32">
        <v>84</v>
      </c>
      <c r="BK150" s="44">
        <v>156</v>
      </c>
      <c r="BL150" s="45">
        <v>37.4</v>
      </c>
      <c r="BM150" s="33" t="s">
        <v>100</v>
      </c>
      <c r="BN150" s="24" t="str">
        <f t="shared" si="96"/>
        <v>C-12-80-84</v>
      </c>
      <c r="BO150" s="34">
        <v>386.8</v>
      </c>
      <c r="BP150" s="34">
        <v>580.20000000000005</v>
      </c>
      <c r="BQ150" s="34">
        <v>773.6</v>
      </c>
      <c r="BR150" s="34">
        <v>967</v>
      </c>
      <c r="BS150" s="34">
        <v>1160.4000000000001</v>
      </c>
      <c r="BT150" s="34">
        <v>1353.8</v>
      </c>
      <c r="BU150" s="34">
        <v>1484.8</v>
      </c>
      <c r="BV150" s="34">
        <v>1670.4</v>
      </c>
      <c r="BW150" s="34">
        <v>1856</v>
      </c>
      <c r="BX150" s="34">
        <v>2041.6</v>
      </c>
      <c r="BY150" s="35">
        <v>2227.1999999999998</v>
      </c>
      <c r="BZ150" s="36" t="s">
        <v>265</v>
      </c>
      <c r="CF150" s="33" t="s">
        <v>100</v>
      </c>
      <c r="CG150" s="24" t="str">
        <f t="shared" si="97"/>
        <v>C-12-80-84</v>
      </c>
      <c r="CH150" s="34">
        <v>338</v>
      </c>
      <c r="CI150" s="34">
        <v>507</v>
      </c>
      <c r="CJ150" s="34">
        <v>676</v>
      </c>
      <c r="CK150" s="34">
        <v>845</v>
      </c>
      <c r="CL150" s="34">
        <v>1014</v>
      </c>
      <c r="CM150" s="34">
        <v>1183</v>
      </c>
      <c r="CN150" s="34">
        <v>1284.4000000000001</v>
      </c>
      <c r="CO150" s="34">
        <v>1444.95</v>
      </c>
      <c r="CP150" s="34">
        <v>1605.5</v>
      </c>
      <c r="CQ150" s="34">
        <v>1766.05</v>
      </c>
      <c r="CR150" s="35">
        <v>1926.6</v>
      </c>
      <c r="CS150" s="36" t="s">
        <v>265</v>
      </c>
      <c r="CT150" s="35">
        <v>2087.15</v>
      </c>
      <c r="CU150" s="35">
        <v>2247.6999999999998</v>
      </c>
      <c r="CV150" s="35">
        <v>2408.25</v>
      </c>
      <c r="CW150" s="35">
        <v>2568.8000000000002</v>
      </c>
      <c r="CX150" s="35">
        <v>2729.35</v>
      </c>
      <c r="CY150" s="35">
        <v>2889.9</v>
      </c>
      <c r="CZ150" s="35">
        <v>3050.45</v>
      </c>
      <c r="DA150" s="35">
        <v>3211</v>
      </c>
      <c r="DB150" s="34">
        <v>3371.55</v>
      </c>
      <c r="DC150" s="34">
        <v>3532.1</v>
      </c>
      <c r="DD150" s="34">
        <v>3692.65</v>
      </c>
      <c r="DE150" s="34">
        <v>3853.2</v>
      </c>
      <c r="DG150" s="31">
        <v>80</v>
      </c>
      <c r="DH150" s="32">
        <v>84</v>
      </c>
      <c r="DI150" s="57">
        <v>187.31</v>
      </c>
      <c r="DJ150" s="45">
        <v>44.96</v>
      </c>
      <c r="DK150" s="33" t="s">
        <v>100</v>
      </c>
      <c r="DL150" s="24" t="str">
        <f t="shared" si="90"/>
        <v>C-12-80-84</v>
      </c>
      <c r="DM150" s="34">
        <v>464.54</v>
      </c>
      <c r="DN150" s="34">
        <v>696.81</v>
      </c>
      <c r="DO150" s="34">
        <v>929.08</v>
      </c>
      <c r="DP150" s="34">
        <v>1161.3499999999999</v>
      </c>
      <c r="DQ150" s="34">
        <v>1393.62</v>
      </c>
      <c r="DR150" s="34">
        <v>1625.89</v>
      </c>
      <c r="DS150" s="34">
        <v>1783.2</v>
      </c>
      <c r="DT150" s="34">
        <v>2006.1</v>
      </c>
      <c r="DU150" s="34">
        <v>2229</v>
      </c>
      <c r="DV150" s="34">
        <v>2451.9</v>
      </c>
      <c r="DW150" s="35">
        <v>2674.8</v>
      </c>
      <c r="DX150" s="36" t="s">
        <v>265</v>
      </c>
      <c r="DY150" s="49"/>
      <c r="DZ150" s="31">
        <v>80</v>
      </c>
      <c r="EA150" s="32">
        <v>84</v>
      </c>
      <c r="EB150" s="57">
        <v>187.31</v>
      </c>
      <c r="EC150" s="45">
        <v>44.96</v>
      </c>
      <c r="ED150" s="33" t="s">
        <v>100</v>
      </c>
      <c r="EE150" s="24" t="str">
        <f t="shared" si="91"/>
        <v>C-12-80-84</v>
      </c>
      <c r="EF150" s="34">
        <v>392.6</v>
      </c>
      <c r="EG150" s="34">
        <v>588.9</v>
      </c>
      <c r="EH150" s="34">
        <v>785.2</v>
      </c>
      <c r="EI150" s="34">
        <v>981.5</v>
      </c>
      <c r="EJ150" s="34">
        <v>1177.8</v>
      </c>
      <c r="EK150" s="34">
        <v>1374.1</v>
      </c>
      <c r="EL150" s="34">
        <v>1507.04</v>
      </c>
      <c r="EM150" s="34">
        <v>1695.42</v>
      </c>
      <c r="EN150" s="34">
        <v>1883.8</v>
      </c>
      <c r="EO150" s="34">
        <v>2072.1799999999998</v>
      </c>
      <c r="EP150" s="35">
        <v>2260.56</v>
      </c>
      <c r="EQ150" s="36" t="s">
        <v>265</v>
      </c>
      <c r="ER150" s="49"/>
      <c r="EW150" s="33" t="s">
        <v>100</v>
      </c>
      <c r="EX150" s="24" t="str">
        <f t="shared" si="98"/>
        <v>C-12-80-84</v>
      </c>
      <c r="EY150" s="34">
        <v>408</v>
      </c>
      <c r="EZ150" s="34">
        <v>612</v>
      </c>
      <c r="FA150" s="34">
        <v>816</v>
      </c>
      <c r="FB150" s="34">
        <v>1020</v>
      </c>
      <c r="FC150" s="34">
        <v>1224</v>
      </c>
      <c r="FD150" s="34">
        <v>1428</v>
      </c>
      <c r="FE150" s="34">
        <v>1550.4</v>
      </c>
      <c r="FF150" s="34">
        <v>1744.2</v>
      </c>
      <c r="FG150" s="34">
        <v>1938</v>
      </c>
      <c r="FH150" s="34">
        <v>2131.8000000000002</v>
      </c>
      <c r="FI150" s="35">
        <v>2325.6</v>
      </c>
      <c r="FJ150" s="36" t="s">
        <v>265</v>
      </c>
      <c r="FK150" s="35">
        <v>2519.4</v>
      </c>
      <c r="FL150" s="35">
        <v>2713.2</v>
      </c>
      <c r="FM150" s="35">
        <v>2907</v>
      </c>
      <c r="FN150" s="35">
        <v>3100.8</v>
      </c>
      <c r="FO150" s="35">
        <v>3294.6</v>
      </c>
      <c r="FP150" s="35">
        <v>3488.4</v>
      </c>
      <c r="FQ150" s="35">
        <v>3682.2</v>
      </c>
      <c r="FR150" s="35">
        <v>3876</v>
      </c>
      <c r="FS150" s="34">
        <v>4069.8</v>
      </c>
      <c r="FT150" s="34">
        <v>4263.6000000000004</v>
      </c>
      <c r="FU150" s="34">
        <v>4457.3999999999996</v>
      </c>
      <c r="FV150" s="34">
        <v>4651.2</v>
      </c>
      <c r="FW150" s="49"/>
      <c r="FX150" s="31">
        <v>80</v>
      </c>
      <c r="FY150" s="32">
        <v>84</v>
      </c>
      <c r="FZ150" s="57">
        <v>187.31</v>
      </c>
      <c r="GA150" s="45">
        <v>44.96</v>
      </c>
      <c r="GB150" s="33" t="s">
        <v>100</v>
      </c>
      <c r="GC150" s="24" t="str">
        <f t="shared" si="92"/>
        <v>C-12-80-84</v>
      </c>
      <c r="GD150" s="34">
        <v>539.04</v>
      </c>
      <c r="GE150" s="34">
        <v>808.56</v>
      </c>
      <c r="GF150" s="34">
        <v>1078.08</v>
      </c>
      <c r="GG150" s="34">
        <v>1347.6</v>
      </c>
      <c r="GH150" s="34">
        <v>1617.12</v>
      </c>
      <c r="GI150" s="34">
        <v>1886.64</v>
      </c>
      <c r="GJ150" s="34">
        <v>2067.92</v>
      </c>
      <c r="GK150" s="34">
        <v>2326.41</v>
      </c>
      <c r="GL150" s="34">
        <v>2584.9</v>
      </c>
      <c r="GM150" s="34">
        <v>2843.39</v>
      </c>
      <c r="GN150" s="35">
        <v>3101.88</v>
      </c>
      <c r="GO150" s="36" t="s">
        <v>265</v>
      </c>
      <c r="GP150" s="49"/>
      <c r="GU150" s="33" t="s">
        <v>100</v>
      </c>
      <c r="GV150" s="24" t="str">
        <f t="shared" si="99"/>
        <v>C-12-80-84</v>
      </c>
      <c r="GW150" s="34">
        <v>306.58</v>
      </c>
      <c r="GX150" s="34">
        <v>459.87</v>
      </c>
      <c r="GY150" s="34">
        <v>613.16</v>
      </c>
      <c r="GZ150" s="34">
        <v>766.45</v>
      </c>
      <c r="HA150" s="34">
        <v>919.74</v>
      </c>
      <c r="HB150" s="34">
        <v>1073.03</v>
      </c>
      <c r="HC150" s="34">
        <v>1165</v>
      </c>
      <c r="HD150" s="34">
        <v>1310.6300000000001</v>
      </c>
      <c r="HE150" s="34">
        <v>1456.26</v>
      </c>
      <c r="HF150" s="34">
        <v>1601.88</v>
      </c>
      <c r="HG150" s="35">
        <v>1747.51</v>
      </c>
      <c r="HH150" s="36" t="s">
        <v>265</v>
      </c>
      <c r="HI150" s="35">
        <v>1893.13</v>
      </c>
      <c r="HJ150" s="35">
        <v>2038.76</v>
      </c>
      <c r="HK150" s="35">
        <v>2184.38</v>
      </c>
      <c r="HL150" s="35">
        <v>2330.0100000000002</v>
      </c>
      <c r="HM150" s="35">
        <v>2475.63</v>
      </c>
      <c r="HN150" s="35">
        <v>2621.2600000000002</v>
      </c>
      <c r="HO150" s="35">
        <v>2766.88</v>
      </c>
      <c r="HP150" s="35">
        <v>2912.51</v>
      </c>
      <c r="HQ150" s="34">
        <v>3058.14</v>
      </c>
      <c r="HR150" s="34">
        <v>3203.76</v>
      </c>
      <c r="HS150" s="34">
        <v>3349.39</v>
      </c>
      <c r="HT150" s="34">
        <v>3495.01</v>
      </c>
      <c r="HU150" s="49"/>
    </row>
    <row r="151" spans="4:229">
      <c r="D151" s="23"/>
      <c r="E151" s="23"/>
      <c r="F151" s="23"/>
      <c r="G151" s="23"/>
      <c r="H151" s="23"/>
      <c r="I151" s="23"/>
      <c r="J151" s="25"/>
      <c r="K151" s="25"/>
      <c r="L151" s="25"/>
      <c r="M151" s="25"/>
      <c r="N151" s="25"/>
      <c r="O151" s="25"/>
      <c r="P151" s="25"/>
      <c r="Q151" s="25"/>
      <c r="R151" s="25"/>
      <c r="S151" s="25"/>
      <c r="T151" s="25"/>
      <c r="U151" s="25"/>
      <c r="W151" s="23"/>
      <c r="X151" s="23"/>
      <c r="Y151" s="23"/>
      <c r="Z151" s="23"/>
      <c r="AA151" s="23"/>
      <c r="AB151" s="23"/>
      <c r="AC151" s="25"/>
      <c r="AD151" s="25"/>
      <c r="AE151" s="25"/>
      <c r="AF151" s="25"/>
      <c r="AG151" s="25"/>
      <c r="AH151" s="25"/>
      <c r="AI151" s="25"/>
      <c r="AJ151" s="25"/>
      <c r="AK151" s="25"/>
      <c r="AL151" s="25"/>
      <c r="AM151" s="25"/>
      <c r="AN151" s="25"/>
      <c r="AP151" s="23"/>
      <c r="AQ151" s="23"/>
      <c r="AR151" s="23"/>
      <c r="AS151" s="23"/>
      <c r="AT151" s="23"/>
      <c r="AU151" s="23"/>
      <c r="AV151" s="25"/>
      <c r="AW151" s="25"/>
      <c r="AX151" s="25"/>
      <c r="AY151" s="25"/>
      <c r="AZ151" s="25"/>
      <c r="BA151" s="25"/>
      <c r="BB151" s="25"/>
      <c r="BC151" s="25"/>
      <c r="BD151" s="25"/>
      <c r="BE151" s="25"/>
      <c r="BF151" s="25"/>
      <c r="BG151" s="25"/>
      <c r="BI151" s="23"/>
      <c r="BJ151" s="23"/>
      <c r="BK151" s="23"/>
      <c r="BL151" s="23"/>
      <c r="BM151" s="23"/>
      <c r="BN151" s="23"/>
      <c r="BO151" s="25"/>
      <c r="BP151" s="25"/>
      <c r="BQ151" s="25"/>
      <c r="BR151" s="25"/>
      <c r="BS151" s="25"/>
      <c r="BT151" s="25"/>
      <c r="BU151" s="25"/>
      <c r="BV151" s="25"/>
      <c r="BW151" s="25"/>
      <c r="BX151" s="25"/>
      <c r="BY151" s="25"/>
      <c r="BZ151" s="25"/>
      <c r="CB151" s="23"/>
      <c r="CC151" s="23"/>
      <c r="CD151" s="23"/>
      <c r="CE151" s="23"/>
      <c r="CF151" s="23"/>
      <c r="CG151" s="23"/>
      <c r="CH151" s="25"/>
      <c r="CI151" s="25"/>
      <c r="CJ151" s="25"/>
      <c r="CK151" s="25"/>
      <c r="CL151" s="25"/>
      <c r="CM151" s="25"/>
      <c r="CN151" s="25"/>
      <c r="CO151" s="25"/>
      <c r="CP151" s="25"/>
      <c r="CQ151" s="25"/>
      <c r="CR151" s="25"/>
      <c r="CS151" s="25"/>
      <c r="DK151" s="23"/>
      <c r="DL151" s="23"/>
      <c r="DY151" s="49"/>
      <c r="ED151" s="23"/>
      <c r="EE151" s="23"/>
      <c r="ER151" s="49"/>
      <c r="ES151" s="23"/>
      <c r="ET151" s="23"/>
      <c r="EU151" s="23"/>
      <c r="EV151" s="23"/>
      <c r="EW151" s="23"/>
      <c r="EX151" s="23"/>
      <c r="EY151" s="25"/>
      <c r="EZ151" s="25"/>
      <c r="FA151" s="25"/>
      <c r="FB151" s="25"/>
      <c r="FC151" s="25"/>
      <c r="FD151" s="25"/>
      <c r="FE151" s="25"/>
      <c r="FF151" s="25"/>
      <c r="FG151" s="25"/>
      <c r="FH151" s="25"/>
      <c r="FI151" s="25"/>
      <c r="FJ151" s="25"/>
      <c r="FW151" s="49"/>
      <c r="GB151" s="23"/>
      <c r="GC151" s="23"/>
      <c r="GP151" s="49"/>
      <c r="GQ151" s="23"/>
      <c r="GR151" s="23"/>
      <c r="GS151" s="23"/>
      <c r="GT151" s="23"/>
      <c r="GU151" s="23"/>
      <c r="GV151" s="23"/>
      <c r="GW151" s="25"/>
      <c r="GX151" s="25"/>
      <c r="GY151" s="25"/>
      <c r="GZ151" s="25"/>
      <c r="HA151" s="25"/>
      <c r="HB151" s="25"/>
      <c r="HC151" s="25"/>
      <c r="HD151" s="25"/>
      <c r="HE151" s="25"/>
      <c r="HF151" s="25"/>
      <c r="HG151" s="25"/>
      <c r="HH151" s="25"/>
      <c r="HU151" s="49"/>
    </row>
    <row r="152" spans="4:229" ht="16.2" thickBot="1">
      <c r="D152" s="46"/>
      <c r="E152" s="46"/>
      <c r="F152" s="46"/>
      <c r="G152" s="46"/>
      <c r="H152" s="46"/>
      <c r="I152" s="46"/>
      <c r="J152" s="46"/>
      <c r="K152" s="46"/>
      <c r="L152" s="46"/>
      <c r="M152" s="46"/>
      <c r="N152" s="46"/>
      <c r="O152" s="46"/>
      <c r="P152" s="46"/>
      <c r="Q152" s="46"/>
      <c r="R152" s="46"/>
      <c r="S152" s="46"/>
      <c r="T152" s="46"/>
      <c r="U152" s="46"/>
      <c r="W152" s="46"/>
      <c r="X152" s="46"/>
      <c r="Y152" s="46"/>
      <c r="Z152" s="46"/>
      <c r="AA152" s="46"/>
      <c r="AB152" s="46"/>
      <c r="AC152" s="46"/>
      <c r="AD152" s="46"/>
      <c r="AE152" s="46"/>
      <c r="AF152" s="46"/>
      <c r="AG152" s="46"/>
      <c r="AH152" s="46"/>
      <c r="AI152" s="46"/>
      <c r="AJ152" s="46"/>
      <c r="AK152" s="46"/>
      <c r="AL152" s="46"/>
      <c r="AM152" s="46"/>
      <c r="AN152" s="46"/>
      <c r="AP152" s="46"/>
      <c r="AQ152" s="46"/>
      <c r="AR152" s="46"/>
      <c r="AS152" s="46"/>
      <c r="AT152" s="46"/>
      <c r="AU152" s="46"/>
      <c r="AV152" s="46"/>
      <c r="AW152" s="46"/>
      <c r="AX152" s="46"/>
      <c r="AY152" s="46"/>
      <c r="AZ152" s="46"/>
      <c r="BA152" s="46"/>
      <c r="BB152" s="46"/>
      <c r="BC152" s="46"/>
      <c r="BD152" s="46"/>
      <c r="BE152" s="46"/>
      <c r="BF152" s="46"/>
      <c r="BG152" s="46"/>
      <c r="BI152" s="46"/>
      <c r="BJ152" s="46"/>
      <c r="BK152" s="46"/>
      <c r="BL152" s="46"/>
      <c r="BM152" s="46"/>
      <c r="BN152" s="46"/>
      <c r="BO152" s="46"/>
      <c r="BP152" s="46"/>
      <c r="BQ152" s="46"/>
      <c r="BR152" s="46"/>
      <c r="BS152" s="46"/>
      <c r="BT152" s="46"/>
      <c r="BU152" s="46"/>
      <c r="BV152" s="46"/>
      <c r="BW152" s="46"/>
      <c r="BX152" s="46"/>
      <c r="BY152" s="46"/>
      <c r="BZ152" s="46"/>
      <c r="CB152" s="46"/>
      <c r="CC152" s="46"/>
      <c r="CD152" s="46"/>
      <c r="CE152" s="46"/>
      <c r="CF152" s="46"/>
      <c r="CG152" s="46"/>
      <c r="CH152" s="46"/>
      <c r="CI152" s="46"/>
      <c r="CJ152" s="46"/>
      <c r="CK152" s="46"/>
      <c r="CL152" s="46"/>
      <c r="CM152" s="46"/>
      <c r="CN152" s="46"/>
      <c r="CO152" s="46"/>
      <c r="CP152" s="46"/>
      <c r="CQ152" s="46"/>
      <c r="CR152" s="46"/>
      <c r="CS152" s="46"/>
      <c r="DK152" s="46"/>
      <c r="DL152" s="46"/>
      <c r="DY152" s="49"/>
      <c r="ED152" s="46"/>
      <c r="EE152" s="46"/>
      <c r="ER152" s="49"/>
      <c r="ES152" s="46"/>
      <c r="ET152" s="46"/>
      <c r="EU152" s="46"/>
      <c r="EV152" s="46"/>
      <c r="EW152" s="46"/>
      <c r="EX152" s="46"/>
      <c r="EY152" s="46"/>
      <c r="EZ152" s="46"/>
      <c r="FA152" s="46"/>
      <c r="FB152" s="46"/>
      <c r="FC152" s="46"/>
      <c r="FD152" s="46"/>
      <c r="FE152" s="46"/>
      <c r="FF152" s="46"/>
      <c r="FG152" s="46"/>
      <c r="FH152" s="46"/>
      <c r="FI152" s="46"/>
      <c r="FJ152" s="46"/>
      <c r="FW152" s="49"/>
      <c r="GB152" s="46"/>
      <c r="GC152" s="46"/>
      <c r="GP152" s="49"/>
      <c r="GQ152" s="46"/>
      <c r="GR152" s="46"/>
      <c r="GS152" s="46"/>
      <c r="GT152" s="46"/>
      <c r="GU152" s="46"/>
      <c r="GV152" s="46"/>
      <c r="GW152" s="46"/>
      <c r="GX152" s="46"/>
      <c r="GY152" s="46"/>
      <c r="GZ152" s="46"/>
      <c r="HA152" s="46"/>
      <c r="HB152" s="46"/>
      <c r="HC152" s="46"/>
      <c r="HD152" s="46"/>
      <c r="HE152" s="46"/>
      <c r="HF152" s="46"/>
      <c r="HG152" s="46"/>
      <c r="HH152" s="46"/>
      <c r="HU152" s="49"/>
    </row>
    <row r="153" spans="4:229">
      <c r="D153" s="9"/>
      <c r="E153" s="10"/>
      <c r="F153" s="10"/>
      <c r="G153" s="10"/>
      <c r="H153" s="10"/>
      <c r="I153" s="10"/>
      <c r="J153" s="11">
        <v>500</v>
      </c>
      <c r="K153" s="12">
        <v>750</v>
      </c>
      <c r="L153" s="11">
        <v>1000</v>
      </c>
      <c r="M153" s="11">
        <v>1250</v>
      </c>
      <c r="N153" s="11">
        <v>1500</v>
      </c>
      <c r="O153" s="11">
        <v>1750</v>
      </c>
      <c r="P153" s="11">
        <v>2000</v>
      </c>
      <c r="Q153" s="11">
        <v>2250</v>
      </c>
      <c r="R153" s="11">
        <v>2500</v>
      </c>
      <c r="S153" s="11">
        <v>2750</v>
      </c>
      <c r="T153" s="14">
        <v>3000</v>
      </c>
      <c r="U153" s="15" t="s">
        <v>74</v>
      </c>
      <c r="W153" s="9"/>
      <c r="X153" s="10"/>
      <c r="Y153" s="10"/>
      <c r="Z153" s="10"/>
      <c r="AA153" s="10"/>
      <c r="AB153" s="10"/>
      <c r="AC153" s="11">
        <v>500</v>
      </c>
      <c r="AD153" s="12">
        <v>750</v>
      </c>
      <c r="AE153" s="11">
        <v>1000</v>
      </c>
      <c r="AF153" s="11">
        <v>1250</v>
      </c>
      <c r="AG153" s="11">
        <v>1500</v>
      </c>
      <c r="AH153" s="11">
        <v>1750</v>
      </c>
      <c r="AI153" s="11">
        <v>2000</v>
      </c>
      <c r="AJ153" s="11">
        <v>2250</v>
      </c>
      <c r="AK153" s="11">
        <v>2500</v>
      </c>
      <c r="AL153" s="11">
        <v>2750</v>
      </c>
      <c r="AM153" s="14">
        <v>3000</v>
      </c>
      <c r="AN153" s="15" t="s">
        <v>74</v>
      </c>
      <c r="AP153" s="9"/>
      <c r="AQ153" s="10"/>
      <c r="AR153" s="10"/>
      <c r="AS153" s="10"/>
      <c r="AT153" s="10"/>
      <c r="AU153" s="10"/>
      <c r="AV153" s="11">
        <v>500</v>
      </c>
      <c r="AW153" s="12">
        <v>750</v>
      </c>
      <c r="AX153" s="11">
        <v>1000</v>
      </c>
      <c r="AY153" s="11">
        <v>1250</v>
      </c>
      <c r="AZ153" s="11">
        <v>1500</v>
      </c>
      <c r="BA153" s="11">
        <v>1750</v>
      </c>
      <c r="BB153" s="11">
        <v>2000</v>
      </c>
      <c r="BC153" s="11">
        <v>2250</v>
      </c>
      <c r="BD153" s="11">
        <v>2500</v>
      </c>
      <c r="BE153" s="11">
        <v>2750</v>
      </c>
      <c r="BF153" s="14">
        <v>3000</v>
      </c>
      <c r="BG153" s="15" t="s">
        <v>74</v>
      </c>
      <c r="BI153" s="9"/>
      <c r="BJ153" s="10"/>
      <c r="BK153" s="10"/>
      <c r="BL153" s="10"/>
      <c r="BM153" s="10"/>
      <c r="BN153" s="10"/>
      <c r="BO153" s="11">
        <v>500</v>
      </c>
      <c r="BP153" s="12">
        <v>750</v>
      </c>
      <c r="BQ153" s="11">
        <v>1000</v>
      </c>
      <c r="BR153" s="11">
        <v>1250</v>
      </c>
      <c r="BS153" s="11">
        <v>1500</v>
      </c>
      <c r="BT153" s="11">
        <v>1750</v>
      </c>
      <c r="BU153" s="11">
        <v>2000</v>
      </c>
      <c r="BV153" s="11">
        <v>2250</v>
      </c>
      <c r="BW153" s="11">
        <v>2500</v>
      </c>
      <c r="BX153" s="11">
        <v>2750</v>
      </c>
      <c r="BY153" s="14">
        <v>3000</v>
      </c>
      <c r="BZ153" s="15" t="s">
        <v>74</v>
      </c>
      <c r="CH153" s="11">
        <v>500</v>
      </c>
      <c r="CI153" s="12">
        <v>750</v>
      </c>
      <c r="CJ153" s="11">
        <v>1000</v>
      </c>
      <c r="CK153" s="11">
        <v>1250</v>
      </c>
      <c r="CL153" s="11">
        <v>1500</v>
      </c>
      <c r="CM153" s="11">
        <v>1750</v>
      </c>
      <c r="CN153" s="11">
        <v>2000</v>
      </c>
      <c r="CO153" s="11">
        <v>2250</v>
      </c>
      <c r="CP153" s="11">
        <v>2500</v>
      </c>
      <c r="CQ153" s="11">
        <v>2750</v>
      </c>
      <c r="CR153" s="14">
        <v>3000</v>
      </c>
      <c r="CS153" s="15" t="s">
        <v>74</v>
      </c>
      <c r="CT153" s="11">
        <v>3250</v>
      </c>
      <c r="CU153" s="12">
        <v>3500</v>
      </c>
      <c r="CV153" s="11">
        <v>3750</v>
      </c>
      <c r="CW153" s="11">
        <v>4000</v>
      </c>
      <c r="CX153" s="11">
        <v>4250</v>
      </c>
      <c r="CY153" s="11">
        <v>4500</v>
      </c>
      <c r="CZ153" s="11">
        <v>4750</v>
      </c>
      <c r="DA153" s="11">
        <v>5000</v>
      </c>
      <c r="DB153" s="11">
        <v>5250</v>
      </c>
      <c r="DC153" s="11">
        <v>5500</v>
      </c>
      <c r="DD153" s="11">
        <v>5750</v>
      </c>
      <c r="DE153" s="14">
        <v>6000</v>
      </c>
      <c r="DG153" s="9"/>
      <c r="DH153" s="10"/>
      <c r="DI153" s="10"/>
      <c r="DJ153" s="10"/>
      <c r="DK153" s="10"/>
      <c r="DL153" s="10"/>
      <c r="DM153" s="11">
        <v>500</v>
      </c>
      <c r="DN153" s="12">
        <v>750</v>
      </c>
      <c r="DO153" s="11">
        <v>1000</v>
      </c>
      <c r="DP153" s="11">
        <v>1250</v>
      </c>
      <c r="DQ153" s="11">
        <v>1500</v>
      </c>
      <c r="DR153" s="11">
        <v>1750</v>
      </c>
      <c r="DS153" s="11">
        <v>2000</v>
      </c>
      <c r="DT153" s="11">
        <v>2250</v>
      </c>
      <c r="DU153" s="11">
        <v>2500</v>
      </c>
      <c r="DV153" s="11">
        <v>2750</v>
      </c>
      <c r="DW153" s="14">
        <v>3000</v>
      </c>
      <c r="DX153" s="15" t="s">
        <v>74</v>
      </c>
      <c r="DY153" s="49"/>
      <c r="DZ153" s="9"/>
      <c r="EA153" s="10"/>
      <c r="EB153" s="10"/>
      <c r="EC153" s="10"/>
      <c r="ED153" s="10"/>
      <c r="EE153" s="10"/>
      <c r="EF153" s="11">
        <v>500</v>
      </c>
      <c r="EG153" s="12">
        <v>750</v>
      </c>
      <c r="EH153" s="11">
        <v>1000</v>
      </c>
      <c r="EI153" s="11">
        <v>1250</v>
      </c>
      <c r="EJ153" s="11">
        <v>1500</v>
      </c>
      <c r="EK153" s="11">
        <v>1750</v>
      </c>
      <c r="EL153" s="11">
        <v>2000</v>
      </c>
      <c r="EM153" s="11">
        <v>2250</v>
      </c>
      <c r="EN153" s="11">
        <v>2500</v>
      </c>
      <c r="EO153" s="11">
        <v>2750</v>
      </c>
      <c r="EP153" s="14">
        <v>3000</v>
      </c>
      <c r="EQ153" s="15" t="s">
        <v>74</v>
      </c>
      <c r="ER153" s="49"/>
      <c r="EY153" s="11">
        <v>500</v>
      </c>
      <c r="EZ153" s="12">
        <v>750</v>
      </c>
      <c r="FA153" s="11">
        <v>1000</v>
      </c>
      <c r="FB153" s="11">
        <v>1250</v>
      </c>
      <c r="FC153" s="11">
        <v>1500</v>
      </c>
      <c r="FD153" s="11">
        <v>1750</v>
      </c>
      <c r="FE153" s="11">
        <v>2000</v>
      </c>
      <c r="FF153" s="11">
        <v>2250</v>
      </c>
      <c r="FG153" s="11">
        <v>2500</v>
      </c>
      <c r="FH153" s="11">
        <v>2750</v>
      </c>
      <c r="FI153" s="14">
        <v>3000</v>
      </c>
      <c r="FJ153" s="15" t="s">
        <v>74</v>
      </c>
      <c r="FK153" s="11">
        <v>3250</v>
      </c>
      <c r="FL153" s="12">
        <v>3500</v>
      </c>
      <c r="FM153" s="11">
        <v>3750</v>
      </c>
      <c r="FN153" s="11">
        <v>4000</v>
      </c>
      <c r="FO153" s="11">
        <v>4250</v>
      </c>
      <c r="FP153" s="11">
        <v>4500</v>
      </c>
      <c r="FQ153" s="11">
        <v>4750</v>
      </c>
      <c r="FR153" s="11">
        <v>5000</v>
      </c>
      <c r="FS153" s="11">
        <v>5250</v>
      </c>
      <c r="FT153" s="11">
        <v>5500</v>
      </c>
      <c r="FU153" s="11">
        <v>5750</v>
      </c>
      <c r="FV153" s="14">
        <v>6000</v>
      </c>
      <c r="FW153" s="49"/>
      <c r="FX153" s="9"/>
      <c r="FY153" s="10"/>
      <c r="FZ153" s="10"/>
      <c r="GA153" s="10"/>
      <c r="GB153" s="10"/>
      <c r="GC153" s="10"/>
      <c r="GD153" s="11">
        <v>500</v>
      </c>
      <c r="GE153" s="12">
        <v>750</v>
      </c>
      <c r="GF153" s="11">
        <v>1000</v>
      </c>
      <c r="GG153" s="11">
        <v>1250</v>
      </c>
      <c r="GH153" s="11">
        <v>1500</v>
      </c>
      <c r="GI153" s="11">
        <v>1750</v>
      </c>
      <c r="GJ153" s="11">
        <v>2000</v>
      </c>
      <c r="GK153" s="11">
        <v>2250</v>
      </c>
      <c r="GL153" s="11">
        <v>2500</v>
      </c>
      <c r="GM153" s="11">
        <v>2750</v>
      </c>
      <c r="GN153" s="14">
        <v>3000</v>
      </c>
      <c r="GO153" s="15" t="s">
        <v>74</v>
      </c>
      <c r="GP153" s="49"/>
      <c r="GW153" s="11">
        <v>500</v>
      </c>
      <c r="GX153" s="12">
        <v>750</v>
      </c>
      <c r="GY153" s="11">
        <v>1000</v>
      </c>
      <c r="GZ153" s="11">
        <v>1250</v>
      </c>
      <c r="HA153" s="11">
        <v>1500</v>
      </c>
      <c r="HB153" s="11">
        <v>1750</v>
      </c>
      <c r="HC153" s="11">
        <v>2000</v>
      </c>
      <c r="HD153" s="11">
        <v>2250</v>
      </c>
      <c r="HE153" s="11">
        <v>2500</v>
      </c>
      <c r="HF153" s="11">
        <v>2750</v>
      </c>
      <c r="HG153" s="14">
        <v>3000</v>
      </c>
      <c r="HH153" s="15" t="s">
        <v>74</v>
      </c>
      <c r="HI153" s="11">
        <v>3250</v>
      </c>
      <c r="HJ153" s="12">
        <v>3500</v>
      </c>
      <c r="HK153" s="11">
        <v>3750</v>
      </c>
      <c r="HL153" s="11">
        <v>4000</v>
      </c>
      <c r="HM153" s="11">
        <v>4250</v>
      </c>
      <c r="HN153" s="11">
        <v>4500</v>
      </c>
      <c r="HO153" s="11">
        <v>4750</v>
      </c>
      <c r="HP153" s="11">
        <v>5000</v>
      </c>
      <c r="HQ153" s="11">
        <v>5250</v>
      </c>
      <c r="HR153" s="11">
        <v>5500</v>
      </c>
      <c r="HS153" s="11">
        <v>5750</v>
      </c>
      <c r="HT153" s="14">
        <v>6000</v>
      </c>
      <c r="HU153" s="49"/>
    </row>
    <row r="154" spans="4:229">
      <c r="D154" s="16"/>
      <c r="E154" s="17"/>
      <c r="F154" s="17"/>
      <c r="G154" s="17"/>
      <c r="H154" s="17"/>
      <c r="I154" s="70" t="s">
        <v>153</v>
      </c>
      <c r="J154" s="18">
        <v>2</v>
      </c>
      <c r="K154" s="19">
        <v>3</v>
      </c>
      <c r="L154" s="18">
        <v>4</v>
      </c>
      <c r="M154" s="18">
        <v>5</v>
      </c>
      <c r="N154" s="18">
        <v>6</v>
      </c>
      <c r="O154" s="18">
        <v>7</v>
      </c>
      <c r="P154" s="18">
        <v>8</v>
      </c>
      <c r="Q154" s="18">
        <v>9</v>
      </c>
      <c r="R154" s="18">
        <v>10</v>
      </c>
      <c r="S154" s="18">
        <v>11</v>
      </c>
      <c r="T154" s="20">
        <v>12</v>
      </c>
      <c r="U154" s="21"/>
      <c r="W154" s="16"/>
      <c r="X154" s="17"/>
      <c r="Y154" s="17"/>
      <c r="Z154" s="17"/>
      <c r="AA154" s="17"/>
      <c r="AB154" s="70" t="s">
        <v>153</v>
      </c>
      <c r="AC154" s="18">
        <v>2</v>
      </c>
      <c r="AD154" s="19">
        <v>3</v>
      </c>
      <c r="AE154" s="18">
        <v>4</v>
      </c>
      <c r="AF154" s="18">
        <v>5</v>
      </c>
      <c r="AG154" s="18">
        <v>6</v>
      </c>
      <c r="AH154" s="18">
        <v>7</v>
      </c>
      <c r="AI154" s="18">
        <v>8</v>
      </c>
      <c r="AJ154" s="18">
        <v>9</v>
      </c>
      <c r="AK154" s="18">
        <v>10</v>
      </c>
      <c r="AL154" s="18">
        <v>11</v>
      </c>
      <c r="AM154" s="20">
        <v>12</v>
      </c>
      <c r="AN154" s="21"/>
      <c r="AP154" s="16"/>
      <c r="AQ154" s="17"/>
      <c r="AR154" s="17"/>
      <c r="AS154" s="17"/>
      <c r="AT154" s="17"/>
      <c r="AU154" s="70" t="s">
        <v>153</v>
      </c>
      <c r="AV154" s="18">
        <v>2</v>
      </c>
      <c r="AW154" s="19">
        <v>3</v>
      </c>
      <c r="AX154" s="18">
        <v>4</v>
      </c>
      <c r="AY154" s="18">
        <v>5</v>
      </c>
      <c r="AZ154" s="18">
        <v>6</v>
      </c>
      <c r="BA154" s="18">
        <v>7</v>
      </c>
      <c r="BB154" s="18">
        <v>8</v>
      </c>
      <c r="BC154" s="18">
        <v>9</v>
      </c>
      <c r="BD154" s="18">
        <v>10</v>
      </c>
      <c r="BE154" s="18">
        <v>11</v>
      </c>
      <c r="BF154" s="20">
        <v>12</v>
      </c>
      <c r="BG154" s="21"/>
      <c r="BI154" s="16"/>
      <c r="BJ154" s="17"/>
      <c r="BK154" s="17"/>
      <c r="BL154" s="17"/>
      <c r="BM154" s="17"/>
      <c r="BN154" s="70" t="s">
        <v>153</v>
      </c>
      <c r="BO154" s="18">
        <v>2</v>
      </c>
      <c r="BP154" s="19">
        <v>3</v>
      </c>
      <c r="BQ154" s="18">
        <v>4</v>
      </c>
      <c r="BR154" s="18">
        <v>5</v>
      </c>
      <c r="BS154" s="18">
        <v>6</v>
      </c>
      <c r="BT154" s="18">
        <v>7</v>
      </c>
      <c r="BU154" s="18">
        <v>8</v>
      </c>
      <c r="BV154" s="18">
        <v>9</v>
      </c>
      <c r="BW154" s="18">
        <v>10</v>
      </c>
      <c r="BX154" s="18">
        <v>11</v>
      </c>
      <c r="BY154" s="20">
        <v>12</v>
      </c>
      <c r="BZ154" s="21"/>
      <c r="CF154" s="17"/>
      <c r="CG154" s="70" t="s">
        <v>153</v>
      </c>
      <c r="CH154" s="18">
        <v>2</v>
      </c>
      <c r="CI154" s="19">
        <v>3</v>
      </c>
      <c r="CJ154" s="18">
        <v>4</v>
      </c>
      <c r="CK154" s="18">
        <v>5</v>
      </c>
      <c r="CL154" s="18">
        <v>6</v>
      </c>
      <c r="CM154" s="18">
        <v>7</v>
      </c>
      <c r="CN154" s="18">
        <v>8</v>
      </c>
      <c r="CO154" s="18">
        <v>9</v>
      </c>
      <c r="CP154" s="18">
        <v>10</v>
      </c>
      <c r="CQ154" s="18">
        <v>11</v>
      </c>
      <c r="CR154" s="20">
        <v>12</v>
      </c>
      <c r="CS154" s="21"/>
      <c r="CT154" s="18">
        <v>13</v>
      </c>
      <c r="CU154" s="19">
        <v>14</v>
      </c>
      <c r="CV154" s="18">
        <v>15</v>
      </c>
      <c r="CW154" s="18">
        <v>16</v>
      </c>
      <c r="CX154" s="18">
        <v>17</v>
      </c>
      <c r="CY154" s="18">
        <v>18</v>
      </c>
      <c r="CZ154" s="18">
        <v>19</v>
      </c>
      <c r="DA154" s="18">
        <v>20</v>
      </c>
      <c r="DB154" s="18">
        <v>21</v>
      </c>
      <c r="DC154" s="18">
        <v>22</v>
      </c>
      <c r="DD154" s="18">
        <v>23</v>
      </c>
      <c r="DE154" s="20">
        <v>24</v>
      </c>
      <c r="DG154" s="16"/>
      <c r="DH154" s="17"/>
      <c r="DI154" s="17"/>
      <c r="DJ154" s="17"/>
      <c r="DK154" s="17"/>
      <c r="DL154" s="70" t="s">
        <v>153</v>
      </c>
      <c r="DM154" s="18">
        <v>2</v>
      </c>
      <c r="DN154" s="19">
        <v>3</v>
      </c>
      <c r="DO154" s="18">
        <v>4</v>
      </c>
      <c r="DP154" s="18">
        <v>5</v>
      </c>
      <c r="DQ154" s="18">
        <v>6</v>
      </c>
      <c r="DR154" s="18">
        <v>7</v>
      </c>
      <c r="DS154" s="18">
        <v>8</v>
      </c>
      <c r="DT154" s="18">
        <v>9</v>
      </c>
      <c r="DU154" s="18">
        <v>10</v>
      </c>
      <c r="DV154" s="18">
        <v>11</v>
      </c>
      <c r="DW154" s="20">
        <v>12</v>
      </c>
      <c r="DX154" s="21"/>
      <c r="DY154" s="49"/>
      <c r="DZ154" s="16"/>
      <c r="EA154" s="17"/>
      <c r="EB154" s="17"/>
      <c r="EC154" s="17"/>
      <c r="ED154" s="17"/>
      <c r="EE154" s="70" t="s">
        <v>153</v>
      </c>
      <c r="EF154" s="18">
        <v>2</v>
      </c>
      <c r="EG154" s="19">
        <v>3</v>
      </c>
      <c r="EH154" s="18">
        <v>4</v>
      </c>
      <c r="EI154" s="18">
        <v>5</v>
      </c>
      <c r="EJ154" s="18">
        <v>6</v>
      </c>
      <c r="EK154" s="18">
        <v>7</v>
      </c>
      <c r="EL154" s="18">
        <v>8</v>
      </c>
      <c r="EM154" s="18">
        <v>9</v>
      </c>
      <c r="EN154" s="18">
        <v>10</v>
      </c>
      <c r="EO154" s="18">
        <v>11</v>
      </c>
      <c r="EP154" s="20">
        <v>12</v>
      </c>
      <c r="EQ154" s="21"/>
      <c r="ER154" s="49"/>
      <c r="EW154" s="17"/>
      <c r="EX154" s="70" t="s">
        <v>153</v>
      </c>
      <c r="EY154" s="18">
        <v>2</v>
      </c>
      <c r="EZ154" s="19">
        <v>3</v>
      </c>
      <c r="FA154" s="18">
        <v>4</v>
      </c>
      <c r="FB154" s="18">
        <v>5</v>
      </c>
      <c r="FC154" s="18">
        <v>6</v>
      </c>
      <c r="FD154" s="18">
        <v>7</v>
      </c>
      <c r="FE154" s="18">
        <v>8</v>
      </c>
      <c r="FF154" s="18">
        <v>9</v>
      </c>
      <c r="FG154" s="18">
        <v>10</v>
      </c>
      <c r="FH154" s="18">
        <v>11</v>
      </c>
      <c r="FI154" s="20">
        <v>12</v>
      </c>
      <c r="FJ154" s="21"/>
      <c r="FK154" s="18">
        <v>13</v>
      </c>
      <c r="FL154" s="19">
        <v>14</v>
      </c>
      <c r="FM154" s="18">
        <v>15</v>
      </c>
      <c r="FN154" s="18">
        <v>16</v>
      </c>
      <c r="FO154" s="18">
        <v>17</v>
      </c>
      <c r="FP154" s="18">
        <v>18</v>
      </c>
      <c r="FQ154" s="18">
        <v>19</v>
      </c>
      <c r="FR154" s="18">
        <v>20</v>
      </c>
      <c r="FS154" s="18">
        <v>21</v>
      </c>
      <c r="FT154" s="18">
        <v>22</v>
      </c>
      <c r="FU154" s="18">
        <v>23</v>
      </c>
      <c r="FV154" s="20">
        <v>24</v>
      </c>
      <c r="FW154" s="49"/>
      <c r="FX154" s="16"/>
      <c r="FY154" s="17"/>
      <c r="FZ154" s="17"/>
      <c r="GA154" s="17"/>
      <c r="GB154" s="17"/>
      <c r="GC154" s="70" t="s">
        <v>153</v>
      </c>
      <c r="GD154" s="18">
        <v>2</v>
      </c>
      <c r="GE154" s="19">
        <v>3</v>
      </c>
      <c r="GF154" s="18">
        <v>4</v>
      </c>
      <c r="GG154" s="18">
        <v>5</v>
      </c>
      <c r="GH154" s="18">
        <v>6</v>
      </c>
      <c r="GI154" s="18">
        <v>7</v>
      </c>
      <c r="GJ154" s="18">
        <v>8</v>
      </c>
      <c r="GK154" s="18">
        <v>9</v>
      </c>
      <c r="GL154" s="18">
        <v>10</v>
      </c>
      <c r="GM154" s="18">
        <v>11</v>
      </c>
      <c r="GN154" s="20">
        <v>12</v>
      </c>
      <c r="GO154" s="21"/>
      <c r="GP154" s="49"/>
      <c r="GU154" s="17"/>
      <c r="GV154" s="70" t="s">
        <v>153</v>
      </c>
      <c r="GW154" s="18">
        <v>2</v>
      </c>
      <c r="GX154" s="19">
        <v>3</v>
      </c>
      <c r="GY154" s="18">
        <v>4</v>
      </c>
      <c r="GZ154" s="18">
        <v>5</v>
      </c>
      <c r="HA154" s="18">
        <v>6</v>
      </c>
      <c r="HB154" s="18">
        <v>7</v>
      </c>
      <c r="HC154" s="18">
        <v>8</v>
      </c>
      <c r="HD154" s="18">
        <v>9</v>
      </c>
      <c r="HE154" s="18">
        <v>10</v>
      </c>
      <c r="HF154" s="18">
        <v>11</v>
      </c>
      <c r="HG154" s="20">
        <v>12</v>
      </c>
      <c r="HH154" s="21"/>
      <c r="HI154" s="18">
        <v>13</v>
      </c>
      <c r="HJ154" s="19">
        <v>14</v>
      </c>
      <c r="HK154" s="18">
        <v>15</v>
      </c>
      <c r="HL154" s="18">
        <v>16</v>
      </c>
      <c r="HM154" s="18">
        <v>17</v>
      </c>
      <c r="HN154" s="18">
        <v>18</v>
      </c>
      <c r="HO154" s="18">
        <v>19</v>
      </c>
      <c r="HP154" s="18">
        <v>20</v>
      </c>
      <c r="HQ154" s="18">
        <v>21</v>
      </c>
      <c r="HR154" s="18">
        <v>22</v>
      </c>
      <c r="HS154" s="18">
        <v>23</v>
      </c>
      <c r="HT154" s="20">
        <v>24</v>
      </c>
      <c r="HU154" s="49"/>
    </row>
    <row r="155" spans="4:229">
      <c r="D155" s="254" t="s">
        <v>85</v>
      </c>
      <c r="E155" s="255"/>
      <c r="F155" s="24">
        <v>4.54</v>
      </c>
      <c r="G155" s="43">
        <v>0.23</v>
      </c>
      <c r="H155" s="43" t="s">
        <v>110</v>
      </c>
      <c r="I155" s="24" t="str">
        <f>CONCATENATE(I$154,"-",H155)</f>
        <v>C-18-D</v>
      </c>
      <c r="J155" s="25">
        <v>9.5399999999999991</v>
      </c>
      <c r="K155" s="252" t="s">
        <v>84</v>
      </c>
      <c r="L155" s="252"/>
      <c r="M155" s="252"/>
      <c r="N155" s="252"/>
      <c r="O155" s="252"/>
      <c r="P155" s="252"/>
      <c r="Q155" s="252"/>
      <c r="R155" s="252"/>
      <c r="S155" s="252"/>
      <c r="T155" s="253"/>
      <c r="U155" s="27">
        <v>1.1000000000000001</v>
      </c>
      <c r="W155" s="254" t="s">
        <v>85</v>
      </c>
      <c r="X155" s="255"/>
      <c r="Y155" s="24">
        <v>4.12</v>
      </c>
      <c r="Z155" s="43">
        <v>0.2</v>
      </c>
      <c r="AA155" s="43" t="s">
        <v>110</v>
      </c>
      <c r="AB155" s="24" t="str">
        <f>CONCATENATE(AB$154,"-",AA155)</f>
        <v>C-18-D</v>
      </c>
      <c r="AC155" s="25">
        <v>8.64</v>
      </c>
      <c r="AD155" s="252" t="s">
        <v>84</v>
      </c>
      <c r="AE155" s="252"/>
      <c r="AF155" s="252"/>
      <c r="AG155" s="252"/>
      <c r="AH155" s="252"/>
      <c r="AI155" s="252"/>
      <c r="AJ155" s="252"/>
      <c r="AK155" s="252"/>
      <c r="AL155" s="252"/>
      <c r="AM155" s="253"/>
      <c r="AN155" s="27">
        <v>1.1000000000000001</v>
      </c>
      <c r="AP155" s="254" t="s">
        <v>85</v>
      </c>
      <c r="AQ155" s="255"/>
      <c r="AR155" s="24">
        <v>3.78</v>
      </c>
      <c r="AS155" s="43">
        <v>0.19</v>
      </c>
      <c r="AT155" s="43" t="s">
        <v>110</v>
      </c>
      <c r="AU155" s="24" t="str">
        <f>CONCATENATE(AU$154,"-",AT155)</f>
        <v>C-18-D</v>
      </c>
      <c r="AV155" s="25">
        <v>7.94</v>
      </c>
      <c r="AW155" s="252" t="s">
        <v>84</v>
      </c>
      <c r="AX155" s="252"/>
      <c r="AY155" s="252"/>
      <c r="AZ155" s="252"/>
      <c r="BA155" s="252"/>
      <c r="BB155" s="252"/>
      <c r="BC155" s="252"/>
      <c r="BD155" s="252"/>
      <c r="BE155" s="252"/>
      <c r="BF155" s="253"/>
      <c r="BG155" s="27">
        <v>1.1000000000000001</v>
      </c>
      <c r="BI155" s="254" t="s">
        <v>85</v>
      </c>
      <c r="BJ155" s="255"/>
      <c r="BK155" s="24">
        <v>3.46</v>
      </c>
      <c r="BL155" s="43">
        <v>0.27</v>
      </c>
      <c r="BM155" s="43" t="s">
        <v>110</v>
      </c>
      <c r="BN155" s="24" t="str">
        <f>CONCATENATE(BN$154,"-",BM155)</f>
        <v>C-18-D</v>
      </c>
      <c r="BO155" s="25">
        <v>7.46</v>
      </c>
      <c r="BP155" s="252" t="s">
        <v>84</v>
      </c>
      <c r="BQ155" s="252"/>
      <c r="BR155" s="252"/>
      <c r="BS155" s="252"/>
      <c r="BT155" s="252"/>
      <c r="BU155" s="252"/>
      <c r="BV155" s="252"/>
      <c r="BW155" s="252"/>
      <c r="BX155" s="252"/>
      <c r="BY155" s="253"/>
      <c r="BZ155" s="27">
        <v>1.1000000000000001</v>
      </c>
      <c r="CF155" s="43" t="s">
        <v>110</v>
      </c>
      <c r="CG155" s="24" t="str">
        <f>CONCATENATE(CG$154,"-",CF155)</f>
        <v>C-18-D</v>
      </c>
      <c r="CH155" s="25">
        <v>7.56</v>
      </c>
      <c r="CI155" s="252" t="s">
        <v>84</v>
      </c>
      <c r="CJ155" s="252"/>
      <c r="CK155" s="252"/>
      <c r="CL155" s="252"/>
      <c r="CM155" s="252"/>
      <c r="CN155" s="252"/>
      <c r="CO155" s="252"/>
      <c r="CP155" s="252"/>
      <c r="CQ155" s="252"/>
      <c r="CR155" s="253"/>
      <c r="CS155" s="27">
        <v>1.1000000000000001</v>
      </c>
      <c r="CT155" s="25"/>
      <c r="CU155" s="252" t="s">
        <v>84</v>
      </c>
      <c r="CV155" s="252"/>
      <c r="CW155" s="252"/>
      <c r="CX155" s="252"/>
      <c r="CY155" s="252"/>
      <c r="CZ155" s="252"/>
      <c r="DA155" s="252"/>
      <c r="DB155" s="252"/>
      <c r="DC155" s="252"/>
      <c r="DD155" s="252"/>
      <c r="DE155" s="58"/>
      <c r="DG155" s="254" t="s">
        <v>85</v>
      </c>
      <c r="DH155" s="255"/>
      <c r="DI155" s="24">
        <v>4.17</v>
      </c>
      <c r="DJ155" s="43">
        <v>0.2</v>
      </c>
      <c r="DK155" s="43" t="s">
        <v>110</v>
      </c>
      <c r="DL155" s="24" t="str">
        <f t="shared" ref="DL155:DL165" si="100">CONCATENATE(DL$154,"-",DK155)</f>
        <v>C-18-D</v>
      </c>
      <c r="DM155" s="25">
        <v>8.74</v>
      </c>
      <c r="DN155" s="252" t="s">
        <v>84</v>
      </c>
      <c r="DO155" s="252"/>
      <c r="DP155" s="252"/>
      <c r="DQ155" s="252"/>
      <c r="DR155" s="252"/>
      <c r="DS155" s="252"/>
      <c r="DT155" s="252"/>
      <c r="DU155" s="252"/>
      <c r="DV155" s="252"/>
      <c r="DW155" s="253"/>
      <c r="DX155" s="27">
        <v>1.1000000000000001</v>
      </c>
      <c r="DY155" s="49"/>
      <c r="DZ155" s="254" t="s">
        <v>85</v>
      </c>
      <c r="EA155" s="255"/>
      <c r="EB155" s="24">
        <v>4.17</v>
      </c>
      <c r="EC155" s="43">
        <v>0.2</v>
      </c>
      <c r="ED155" s="43" t="s">
        <v>110</v>
      </c>
      <c r="EE155" s="24" t="str">
        <f t="shared" ref="EE155:EE165" si="101">CONCATENATE(EE$154,"-",ED155)</f>
        <v>C-18-D</v>
      </c>
      <c r="EF155" s="25">
        <v>7.38</v>
      </c>
      <c r="EG155" s="252" t="s">
        <v>84</v>
      </c>
      <c r="EH155" s="252"/>
      <c r="EI155" s="252"/>
      <c r="EJ155" s="252"/>
      <c r="EK155" s="252"/>
      <c r="EL155" s="252"/>
      <c r="EM155" s="252"/>
      <c r="EN155" s="252"/>
      <c r="EO155" s="252"/>
      <c r="EP155" s="253"/>
      <c r="EQ155" s="27">
        <v>1.1000000000000001</v>
      </c>
      <c r="ER155" s="49"/>
      <c r="EW155" s="43" t="s">
        <v>110</v>
      </c>
      <c r="EX155" s="24" t="str">
        <f>CONCATENATE(EX$154,"-",EW155)</f>
        <v>C-18-D</v>
      </c>
      <c r="EY155" s="25">
        <v>9.08</v>
      </c>
      <c r="EZ155" s="252" t="s">
        <v>84</v>
      </c>
      <c r="FA155" s="252"/>
      <c r="FB155" s="252"/>
      <c r="FC155" s="252"/>
      <c r="FD155" s="252"/>
      <c r="FE155" s="252"/>
      <c r="FF155" s="252"/>
      <c r="FG155" s="252"/>
      <c r="FH155" s="252"/>
      <c r="FI155" s="253"/>
      <c r="FJ155" s="27">
        <v>1.1000000000000001</v>
      </c>
      <c r="FK155" s="25"/>
      <c r="FL155" s="252" t="s">
        <v>84</v>
      </c>
      <c r="FM155" s="252"/>
      <c r="FN155" s="252"/>
      <c r="FO155" s="252"/>
      <c r="FP155" s="252"/>
      <c r="FQ155" s="252"/>
      <c r="FR155" s="252"/>
      <c r="FS155" s="252"/>
      <c r="FT155" s="252"/>
      <c r="FU155" s="252"/>
      <c r="FV155" s="58"/>
      <c r="FW155" s="49"/>
      <c r="FX155" s="254" t="s">
        <v>85</v>
      </c>
      <c r="FY155" s="255"/>
      <c r="FZ155" s="24">
        <v>4.17</v>
      </c>
      <c r="GA155" s="43">
        <v>0.2</v>
      </c>
      <c r="GB155" s="43" t="s">
        <v>110</v>
      </c>
      <c r="GC155" s="24" t="str">
        <f t="shared" ref="GC155:GC165" si="102">CONCATENATE(GC$154,"-",GB155)</f>
        <v>C-18-D</v>
      </c>
      <c r="GD155" s="25">
        <v>99999</v>
      </c>
      <c r="GE155" s="252" t="s">
        <v>84</v>
      </c>
      <c r="GF155" s="252"/>
      <c r="GG155" s="252"/>
      <c r="GH155" s="252"/>
      <c r="GI155" s="252"/>
      <c r="GJ155" s="252"/>
      <c r="GK155" s="252"/>
      <c r="GL155" s="252"/>
      <c r="GM155" s="252"/>
      <c r="GN155" s="253"/>
      <c r="GO155" s="27">
        <v>100</v>
      </c>
      <c r="GP155" s="49"/>
      <c r="GU155" s="43" t="s">
        <v>110</v>
      </c>
      <c r="GV155" s="24" t="str">
        <f>CONCATENATE(GV$154,"-",GU155)</f>
        <v>C-18-D</v>
      </c>
      <c r="GW155" s="25">
        <v>9.02</v>
      </c>
      <c r="GX155" s="252" t="s">
        <v>84</v>
      </c>
      <c r="GY155" s="252"/>
      <c r="GZ155" s="252"/>
      <c r="HA155" s="252"/>
      <c r="HB155" s="252"/>
      <c r="HC155" s="252"/>
      <c r="HD155" s="252"/>
      <c r="HE155" s="252"/>
      <c r="HF155" s="252"/>
      <c r="HG155" s="253"/>
      <c r="HH155" s="27">
        <v>100</v>
      </c>
      <c r="HI155" s="25"/>
      <c r="HJ155" s="252" t="s">
        <v>84</v>
      </c>
      <c r="HK155" s="252"/>
      <c r="HL155" s="252"/>
      <c r="HM155" s="252"/>
      <c r="HN155" s="252"/>
      <c r="HO155" s="252"/>
      <c r="HP155" s="252"/>
      <c r="HQ155" s="252"/>
      <c r="HR155" s="252"/>
      <c r="HS155" s="252"/>
      <c r="HT155" s="58"/>
      <c r="HU155" s="49"/>
    </row>
    <row r="156" spans="4:229" ht="14.4">
      <c r="D156" s="22">
        <v>18</v>
      </c>
      <c r="E156" s="23">
        <v>29</v>
      </c>
      <c r="F156" s="24">
        <v>9.94</v>
      </c>
      <c r="G156" s="43">
        <v>0.23</v>
      </c>
      <c r="H156" s="24" t="s">
        <v>91</v>
      </c>
      <c r="I156" s="24" t="str">
        <f t="shared" ref="I156:I165" si="103">CONCATENATE(I$154,"-",H156)</f>
        <v>C-18-18-29</v>
      </c>
      <c r="J156" s="25">
        <v>20.34</v>
      </c>
      <c r="K156" s="25">
        <v>30.51</v>
      </c>
      <c r="L156" s="25">
        <v>40.68</v>
      </c>
      <c r="M156" s="25">
        <v>50.85</v>
      </c>
      <c r="N156" s="25">
        <v>61.02</v>
      </c>
      <c r="O156" s="25">
        <v>71.19</v>
      </c>
      <c r="P156" s="25">
        <v>77.36</v>
      </c>
      <c r="Q156" s="25">
        <v>87.03</v>
      </c>
      <c r="R156" s="25">
        <v>96.7</v>
      </c>
      <c r="S156" s="25">
        <v>106.37</v>
      </c>
      <c r="T156" s="28">
        <v>116.04</v>
      </c>
      <c r="U156" s="29">
        <v>1.1000000000000001</v>
      </c>
      <c r="W156" s="22">
        <v>18</v>
      </c>
      <c r="X156" s="23">
        <v>29</v>
      </c>
      <c r="Y156" s="24">
        <v>9.94</v>
      </c>
      <c r="Z156" s="43">
        <v>0.2</v>
      </c>
      <c r="AA156" s="24" t="s">
        <v>91</v>
      </c>
      <c r="AB156" s="24" t="str">
        <f t="shared" ref="AB156:AB165" si="104">CONCATENATE(AB$154,"-",AA156)</f>
        <v>C-18-18-29</v>
      </c>
      <c r="AC156" s="25">
        <v>20.28</v>
      </c>
      <c r="AD156" s="25">
        <v>30.42</v>
      </c>
      <c r="AE156" s="25">
        <v>40.56</v>
      </c>
      <c r="AF156" s="25">
        <v>50.7</v>
      </c>
      <c r="AG156" s="25">
        <v>60.84</v>
      </c>
      <c r="AH156" s="25">
        <v>70.98</v>
      </c>
      <c r="AI156" s="25">
        <v>77.12</v>
      </c>
      <c r="AJ156" s="25">
        <v>86.76</v>
      </c>
      <c r="AK156" s="25">
        <v>96.4</v>
      </c>
      <c r="AL156" s="25">
        <v>106.04</v>
      </c>
      <c r="AM156" s="28">
        <v>115.68</v>
      </c>
      <c r="AN156" s="29">
        <v>1.1000000000000001</v>
      </c>
      <c r="AP156" s="22">
        <v>18</v>
      </c>
      <c r="AQ156" s="23">
        <v>29</v>
      </c>
      <c r="AR156" s="24">
        <v>8.52</v>
      </c>
      <c r="AS156" s="43">
        <v>0.19</v>
      </c>
      <c r="AT156" s="24" t="s">
        <v>91</v>
      </c>
      <c r="AU156" s="24" t="str">
        <f t="shared" ref="AU156:AU165" si="105">CONCATENATE(AU$154,"-",AT156)</f>
        <v>C-18-18-29</v>
      </c>
      <c r="AV156" s="25">
        <v>17.420000000000002</v>
      </c>
      <c r="AW156" s="25">
        <v>26.13</v>
      </c>
      <c r="AX156" s="25">
        <v>34.840000000000003</v>
      </c>
      <c r="AY156" s="25">
        <v>43.55</v>
      </c>
      <c r="AZ156" s="25">
        <v>52.26</v>
      </c>
      <c r="BA156" s="25">
        <v>60.97</v>
      </c>
      <c r="BB156" s="25">
        <v>66.239999999999995</v>
      </c>
      <c r="BC156" s="25">
        <v>74.52</v>
      </c>
      <c r="BD156" s="25">
        <v>82.8</v>
      </c>
      <c r="BE156" s="25">
        <v>91.08</v>
      </c>
      <c r="BF156" s="28">
        <v>99.36</v>
      </c>
      <c r="BG156" s="29">
        <v>1.1000000000000001</v>
      </c>
      <c r="BI156" s="22">
        <v>18</v>
      </c>
      <c r="BJ156" s="23">
        <v>29</v>
      </c>
      <c r="BK156" s="24">
        <v>8.52</v>
      </c>
      <c r="BL156" s="43">
        <v>0.17</v>
      </c>
      <c r="BM156" s="24" t="s">
        <v>91</v>
      </c>
      <c r="BN156" s="24" t="str">
        <f t="shared" ref="BN156:BN165" si="106">CONCATENATE(BN$154,"-",BM156)</f>
        <v>C-18-18-29</v>
      </c>
      <c r="BO156" s="25">
        <v>17.38</v>
      </c>
      <c r="BP156" s="25">
        <v>26.07</v>
      </c>
      <c r="BQ156" s="25">
        <v>34.76</v>
      </c>
      <c r="BR156" s="25">
        <v>43.45</v>
      </c>
      <c r="BS156" s="25">
        <v>52.14</v>
      </c>
      <c r="BT156" s="25">
        <v>60.83</v>
      </c>
      <c r="BU156" s="25">
        <v>66.08</v>
      </c>
      <c r="BV156" s="25">
        <v>74.34</v>
      </c>
      <c r="BW156" s="25">
        <v>82.6</v>
      </c>
      <c r="BX156" s="25">
        <v>90.86</v>
      </c>
      <c r="BY156" s="28">
        <v>99.12</v>
      </c>
      <c r="BZ156" s="29">
        <v>1.1000000000000001</v>
      </c>
      <c r="CF156" s="24" t="s">
        <v>91</v>
      </c>
      <c r="CG156" s="24" t="str">
        <f t="shared" ref="CG156:CG165" si="107">CONCATENATE(CG$154,"-",CF156)</f>
        <v>C-18-18-29</v>
      </c>
      <c r="CH156" s="25">
        <v>17.04</v>
      </c>
      <c r="CI156" s="25">
        <v>25.56</v>
      </c>
      <c r="CJ156" s="25">
        <v>34.08</v>
      </c>
      <c r="CK156" s="25">
        <v>42.6</v>
      </c>
      <c r="CL156" s="25">
        <v>51.12</v>
      </c>
      <c r="CM156" s="25">
        <v>59.64</v>
      </c>
      <c r="CN156" s="25">
        <v>64.72</v>
      </c>
      <c r="CO156" s="25">
        <v>72.81</v>
      </c>
      <c r="CP156" s="25">
        <v>80.900000000000006</v>
      </c>
      <c r="CQ156" s="25">
        <v>88.99</v>
      </c>
      <c r="CR156" s="28">
        <v>97.08</v>
      </c>
      <c r="CS156" s="29">
        <v>1.1000000000000001</v>
      </c>
      <c r="CT156" s="28">
        <v>105.17</v>
      </c>
      <c r="CU156" s="28">
        <v>113.26</v>
      </c>
      <c r="CV156" s="28">
        <v>121.35</v>
      </c>
      <c r="CW156" s="28">
        <v>129.44</v>
      </c>
      <c r="CX156" s="28">
        <v>137.53</v>
      </c>
      <c r="CY156" s="28">
        <v>145.62</v>
      </c>
      <c r="CZ156" s="28">
        <v>153.71</v>
      </c>
      <c r="DA156" s="25">
        <v>161.80000000000001</v>
      </c>
      <c r="DB156" s="25">
        <v>169.89</v>
      </c>
      <c r="DC156" s="25">
        <v>177.98</v>
      </c>
      <c r="DD156" s="25">
        <v>186.07</v>
      </c>
      <c r="DE156" s="25">
        <v>194.16</v>
      </c>
      <c r="DG156" s="22">
        <v>18</v>
      </c>
      <c r="DH156" s="23">
        <v>29</v>
      </c>
      <c r="DI156" s="24">
        <v>10.07</v>
      </c>
      <c r="DJ156" s="43">
        <v>0.2</v>
      </c>
      <c r="DK156" s="24" t="s">
        <v>91</v>
      </c>
      <c r="DL156" s="24" t="str">
        <f t="shared" si="100"/>
        <v>C-18-18-29</v>
      </c>
      <c r="DM156" s="25">
        <v>20.54</v>
      </c>
      <c r="DN156" s="25">
        <v>30.81</v>
      </c>
      <c r="DO156" s="25">
        <v>41.08</v>
      </c>
      <c r="DP156" s="25">
        <v>51.35</v>
      </c>
      <c r="DQ156" s="25">
        <v>61.62</v>
      </c>
      <c r="DR156" s="25">
        <v>71.89</v>
      </c>
      <c r="DS156" s="25">
        <v>78.16</v>
      </c>
      <c r="DT156" s="25">
        <v>87.93</v>
      </c>
      <c r="DU156" s="25">
        <v>97.7</v>
      </c>
      <c r="DV156" s="25">
        <v>107.47</v>
      </c>
      <c r="DW156" s="28">
        <v>117.24</v>
      </c>
      <c r="DX156" s="29">
        <v>1.1000000000000001</v>
      </c>
      <c r="DY156" s="49"/>
      <c r="DZ156" s="22">
        <v>18</v>
      </c>
      <c r="EA156" s="23">
        <v>29</v>
      </c>
      <c r="EB156" s="24">
        <v>10.07</v>
      </c>
      <c r="EC156" s="43">
        <v>0.2</v>
      </c>
      <c r="ED156" s="24" t="s">
        <v>91</v>
      </c>
      <c r="EE156" s="24" t="str">
        <f t="shared" si="101"/>
        <v>C-18-18-29</v>
      </c>
      <c r="EF156" s="25">
        <v>17.64</v>
      </c>
      <c r="EG156" s="25">
        <v>26.46</v>
      </c>
      <c r="EH156" s="25">
        <v>35.28</v>
      </c>
      <c r="EI156" s="25">
        <v>44.1</v>
      </c>
      <c r="EJ156" s="25">
        <v>52.92</v>
      </c>
      <c r="EK156" s="25">
        <v>61.74</v>
      </c>
      <c r="EL156" s="25">
        <v>67.12</v>
      </c>
      <c r="EM156" s="25">
        <v>75.510000000000005</v>
      </c>
      <c r="EN156" s="25">
        <v>83.9</v>
      </c>
      <c r="EO156" s="25">
        <v>92.29</v>
      </c>
      <c r="EP156" s="28">
        <v>100.68</v>
      </c>
      <c r="EQ156" s="29">
        <v>1.1000000000000001</v>
      </c>
      <c r="ER156" s="49"/>
      <c r="EW156" s="24" t="s">
        <v>91</v>
      </c>
      <c r="EX156" s="24" t="str">
        <f t="shared" ref="EX156:EX165" si="108">CONCATENATE(EX$154,"-",EW156)</f>
        <v>C-18-18-29</v>
      </c>
      <c r="EY156" s="25">
        <v>19.88</v>
      </c>
      <c r="EZ156" s="25">
        <v>29.82</v>
      </c>
      <c r="FA156" s="25">
        <v>39.76</v>
      </c>
      <c r="FB156" s="25">
        <v>49.7</v>
      </c>
      <c r="FC156" s="25">
        <v>59.64</v>
      </c>
      <c r="FD156" s="25">
        <v>69.58</v>
      </c>
      <c r="FE156" s="25">
        <v>75.52</v>
      </c>
      <c r="FF156" s="25">
        <v>84.96</v>
      </c>
      <c r="FG156" s="25">
        <v>94.4</v>
      </c>
      <c r="FH156" s="25">
        <v>103.84</v>
      </c>
      <c r="FI156" s="28">
        <v>113.28</v>
      </c>
      <c r="FJ156" s="29">
        <v>1.1000000000000001</v>
      </c>
      <c r="FK156" s="28">
        <v>122.72</v>
      </c>
      <c r="FL156" s="28">
        <v>132.16</v>
      </c>
      <c r="FM156" s="28">
        <v>141.6</v>
      </c>
      <c r="FN156" s="28">
        <v>151.04</v>
      </c>
      <c r="FO156" s="28">
        <v>160.47999999999999</v>
      </c>
      <c r="FP156" s="28">
        <v>169.92</v>
      </c>
      <c r="FQ156" s="28">
        <v>179.36</v>
      </c>
      <c r="FR156" s="25">
        <v>188.8</v>
      </c>
      <c r="FS156" s="25">
        <v>198.24</v>
      </c>
      <c r="FT156" s="25">
        <v>207.68</v>
      </c>
      <c r="FU156" s="25">
        <v>217.12</v>
      </c>
      <c r="FV156" s="25">
        <v>226.56</v>
      </c>
      <c r="FW156" s="49"/>
      <c r="FX156" s="22">
        <v>18</v>
      </c>
      <c r="FY156" s="23">
        <v>29</v>
      </c>
      <c r="FZ156" s="24">
        <v>10.07</v>
      </c>
      <c r="GA156" s="43">
        <v>0.2</v>
      </c>
      <c r="GB156" s="24" t="s">
        <v>91</v>
      </c>
      <c r="GC156" s="24" t="str">
        <f t="shared" si="102"/>
        <v>C-18-18-29</v>
      </c>
      <c r="GD156" s="25">
        <v>99999</v>
      </c>
      <c r="GE156" s="25">
        <v>99999</v>
      </c>
      <c r="GF156" s="25">
        <v>99999</v>
      </c>
      <c r="GG156" s="25">
        <v>99999</v>
      </c>
      <c r="GH156" s="25">
        <v>99999</v>
      </c>
      <c r="GI156" s="25">
        <v>99999</v>
      </c>
      <c r="GJ156" s="25">
        <v>99999</v>
      </c>
      <c r="GK156" s="25">
        <v>99999</v>
      </c>
      <c r="GL156" s="25">
        <v>99999</v>
      </c>
      <c r="GM156" s="25">
        <v>99999</v>
      </c>
      <c r="GN156" s="25">
        <v>99999</v>
      </c>
      <c r="GO156" s="29">
        <v>100</v>
      </c>
      <c r="GP156" s="49"/>
      <c r="GU156" s="24" t="s">
        <v>91</v>
      </c>
      <c r="GV156" s="24" t="str">
        <f t="shared" ref="GV156:GV165" si="109">CONCATENATE(GV$154,"-",GU156)</f>
        <v>C-18-18-29</v>
      </c>
      <c r="GW156" s="25">
        <v>29.98</v>
      </c>
      <c r="GX156" s="25">
        <v>44.97</v>
      </c>
      <c r="GY156" s="25">
        <v>59.96</v>
      </c>
      <c r="GZ156" s="25">
        <v>74.95</v>
      </c>
      <c r="HA156" s="25">
        <v>89.94</v>
      </c>
      <c r="HB156" s="25">
        <v>104.93</v>
      </c>
      <c r="HC156" s="25">
        <v>113.92</v>
      </c>
      <c r="HD156" s="25">
        <v>128.16</v>
      </c>
      <c r="HE156" s="25">
        <v>142.41</v>
      </c>
      <c r="HF156" s="25">
        <v>156.65</v>
      </c>
      <c r="HG156" s="28">
        <v>170.89</v>
      </c>
      <c r="HH156" s="29">
        <v>100</v>
      </c>
      <c r="HI156" s="28">
        <v>185.13</v>
      </c>
      <c r="HJ156" s="28">
        <v>199.37</v>
      </c>
      <c r="HK156" s="28">
        <v>213.61</v>
      </c>
      <c r="HL156" s="28">
        <v>227.85</v>
      </c>
      <c r="HM156" s="28">
        <v>242.09</v>
      </c>
      <c r="HN156" s="28">
        <v>256.33</v>
      </c>
      <c r="HO156" s="28">
        <v>270.57</v>
      </c>
      <c r="HP156" s="25">
        <v>284.81</v>
      </c>
      <c r="HQ156" s="25">
        <v>299.05</v>
      </c>
      <c r="HR156" s="25">
        <v>313.29000000000002</v>
      </c>
      <c r="HS156" s="25">
        <v>327.52999999999997</v>
      </c>
      <c r="HT156" s="25">
        <v>341.77</v>
      </c>
      <c r="HU156" s="49"/>
    </row>
    <row r="157" spans="4:229" ht="14.4">
      <c r="D157" s="22">
        <v>30</v>
      </c>
      <c r="E157" s="23">
        <v>39</v>
      </c>
      <c r="F157" s="24">
        <v>15.62</v>
      </c>
      <c r="G157" s="43">
        <v>0.34</v>
      </c>
      <c r="H157" s="24" t="s">
        <v>92</v>
      </c>
      <c r="I157" s="24" t="str">
        <f t="shared" si="103"/>
        <v>C-18-30-39</v>
      </c>
      <c r="J157" s="25">
        <v>31.92</v>
      </c>
      <c r="K157" s="25">
        <v>47.88</v>
      </c>
      <c r="L157" s="25">
        <v>63.84</v>
      </c>
      <c r="M157" s="25">
        <v>79.8</v>
      </c>
      <c r="N157" s="25">
        <v>95.76</v>
      </c>
      <c r="O157" s="25">
        <v>111.72</v>
      </c>
      <c r="P157" s="25">
        <v>121.44</v>
      </c>
      <c r="Q157" s="25">
        <v>136.62</v>
      </c>
      <c r="R157" s="25">
        <v>151.80000000000001</v>
      </c>
      <c r="S157" s="25">
        <v>166.98</v>
      </c>
      <c r="T157" s="28">
        <v>182.16</v>
      </c>
      <c r="U157" s="29">
        <v>1.1000000000000001</v>
      </c>
      <c r="W157" s="22">
        <v>30</v>
      </c>
      <c r="X157" s="23">
        <v>39</v>
      </c>
      <c r="Y157" s="24">
        <v>14.2</v>
      </c>
      <c r="Z157" s="43">
        <v>0.31</v>
      </c>
      <c r="AA157" s="24" t="s">
        <v>92</v>
      </c>
      <c r="AB157" s="24" t="str">
        <f t="shared" si="104"/>
        <v>C-18-30-39</v>
      </c>
      <c r="AC157" s="25">
        <v>29.02</v>
      </c>
      <c r="AD157" s="25">
        <v>43.53</v>
      </c>
      <c r="AE157" s="25">
        <v>58.04</v>
      </c>
      <c r="AF157" s="25">
        <v>72.55</v>
      </c>
      <c r="AG157" s="25">
        <v>87.06</v>
      </c>
      <c r="AH157" s="25">
        <v>101.57</v>
      </c>
      <c r="AI157" s="25">
        <v>110.4</v>
      </c>
      <c r="AJ157" s="25">
        <v>124.2</v>
      </c>
      <c r="AK157" s="25">
        <v>138</v>
      </c>
      <c r="AL157" s="25">
        <v>151.80000000000001</v>
      </c>
      <c r="AM157" s="28">
        <v>165.6</v>
      </c>
      <c r="AN157" s="29">
        <v>1.1000000000000001</v>
      </c>
      <c r="AP157" s="22">
        <v>30</v>
      </c>
      <c r="AQ157" s="23">
        <v>39</v>
      </c>
      <c r="AR157" s="24">
        <v>12.78</v>
      </c>
      <c r="AS157" s="43">
        <v>0.28000000000000003</v>
      </c>
      <c r="AT157" s="24" t="s">
        <v>92</v>
      </c>
      <c r="AU157" s="24" t="str">
        <f t="shared" si="105"/>
        <v>C-18-30-39</v>
      </c>
      <c r="AV157" s="25">
        <v>26.12</v>
      </c>
      <c r="AW157" s="25">
        <v>39.18</v>
      </c>
      <c r="AX157" s="25">
        <v>52.24</v>
      </c>
      <c r="AY157" s="25">
        <v>65.3</v>
      </c>
      <c r="AZ157" s="25">
        <v>78.36</v>
      </c>
      <c r="BA157" s="25">
        <v>91.42</v>
      </c>
      <c r="BB157" s="25">
        <v>99.36</v>
      </c>
      <c r="BC157" s="25">
        <v>111.78</v>
      </c>
      <c r="BD157" s="25">
        <v>124.2</v>
      </c>
      <c r="BE157" s="25">
        <v>136.62</v>
      </c>
      <c r="BF157" s="28">
        <v>149.04</v>
      </c>
      <c r="BG157" s="29">
        <v>1.1000000000000001</v>
      </c>
      <c r="BI157" s="22">
        <v>30</v>
      </c>
      <c r="BJ157" s="23">
        <v>39</v>
      </c>
      <c r="BK157" s="24">
        <v>11.36</v>
      </c>
      <c r="BL157" s="43">
        <v>0.26</v>
      </c>
      <c r="BM157" s="24" t="s">
        <v>92</v>
      </c>
      <c r="BN157" s="24" t="str">
        <f t="shared" si="106"/>
        <v>C-18-30-39</v>
      </c>
      <c r="BO157" s="25">
        <v>23.24</v>
      </c>
      <c r="BP157" s="25">
        <v>34.86</v>
      </c>
      <c r="BQ157" s="25">
        <v>46.48</v>
      </c>
      <c r="BR157" s="25">
        <v>58.1</v>
      </c>
      <c r="BS157" s="25">
        <v>69.72</v>
      </c>
      <c r="BT157" s="25">
        <v>81.34</v>
      </c>
      <c r="BU157" s="25">
        <v>88.4</v>
      </c>
      <c r="BV157" s="25">
        <v>99.45</v>
      </c>
      <c r="BW157" s="25">
        <v>110.5</v>
      </c>
      <c r="BX157" s="25">
        <v>121.55</v>
      </c>
      <c r="BY157" s="28">
        <v>132.6</v>
      </c>
      <c r="BZ157" s="29">
        <v>1.1000000000000001</v>
      </c>
      <c r="CF157" s="24" t="s">
        <v>92</v>
      </c>
      <c r="CG157" s="24" t="str">
        <f t="shared" si="107"/>
        <v>C-18-30-39</v>
      </c>
      <c r="CH157" s="25">
        <v>25.56</v>
      </c>
      <c r="CI157" s="25">
        <v>38.340000000000003</v>
      </c>
      <c r="CJ157" s="25">
        <v>51.12</v>
      </c>
      <c r="CK157" s="25">
        <v>63.9</v>
      </c>
      <c r="CL157" s="25">
        <v>76.680000000000007</v>
      </c>
      <c r="CM157" s="25">
        <v>89.46</v>
      </c>
      <c r="CN157" s="25">
        <v>97.12</v>
      </c>
      <c r="CO157" s="25">
        <v>109.26</v>
      </c>
      <c r="CP157" s="25">
        <v>121.4</v>
      </c>
      <c r="CQ157" s="25">
        <v>133.54</v>
      </c>
      <c r="CR157" s="28">
        <v>145.68</v>
      </c>
      <c r="CS157" s="29">
        <v>1.1000000000000001</v>
      </c>
      <c r="CT157" s="28">
        <v>157.82</v>
      </c>
      <c r="CU157" s="28">
        <v>169.96</v>
      </c>
      <c r="CV157" s="28">
        <v>182.1</v>
      </c>
      <c r="CW157" s="28">
        <v>194.24</v>
      </c>
      <c r="CX157" s="28">
        <v>206.38</v>
      </c>
      <c r="CY157" s="28">
        <v>218.52</v>
      </c>
      <c r="CZ157" s="28">
        <v>230.66</v>
      </c>
      <c r="DA157" s="25">
        <v>242.8</v>
      </c>
      <c r="DB157" s="25">
        <v>254.94</v>
      </c>
      <c r="DC157" s="25">
        <v>267.08</v>
      </c>
      <c r="DD157" s="25">
        <v>279.22000000000003</v>
      </c>
      <c r="DE157" s="25">
        <v>291.36</v>
      </c>
      <c r="DG157" s="22">
        <v>30</v>
      </c>
      <c r="DH157" s="23">
        <v>39</v>
      </c>
      <c r="DI157" s="24">
        <v>14.38</v>
      </c>
      <c r="DJ157" s="43">
        <v>0.31</v>
      </c>
      <c r="DK157" s="24" t="s">
        <v>92</v>
      </c>
      <c r="DL157" s="24" t="str">
        <f t="shared" si="100"/>
        <v>C-18-30-39</v>
      </c>
      <c r="DM157" s="25">
        <v>29.38</v>
      </c>
      <c r="DN157" s="25">
        <v>44.07</v>
      </c>
      <c r="DO157" s="25">
        <v>58.76</v>
      </c>
      <c r="DP157" s="25">
        <v>73.45</v>
      </c>
      <c r="DQ157" s="25">
        <v>88.14</v>
      </c>
      <c r="DR157" s="25">
        <v>102.83</v>
      </c>
      <c r="DS157" s="25">
        <v>111.76</v>
      </c>
      <c r="DT157" s="25">
        <v>125.73</v>
      </c>
      <c r="DU157" s="25">
        <v>139.69999999999999</v>
      </c>
      <c r="DV157" s="25">
        <v>153.66999999999999</v>
      </c>
      <c r="DW157" s="28">
        <v>167.64</v>
      </c>
      <c r="DX157" s="29">
        <v>1.1000000000000001</v>
      </c>
      <c r="DY157" s="49"/>
      <c r="DZ157" s="22">
        <v>30</v>
      </c>
      <c r="EA157" s="23">
        <v>39</v>
      </c>
      <c r="EB157" s="24">
        <v>14.38</v>
      </c>
      <c r="EC157" s="43">
        <v>0.31</v>
      </c>
      <c r="ED157" s="24" t="s">
        <v>92</v>
      </c>
      <c r="EE157" s="24" t="str">
        <f t="shared" si="101"/>
        <v>C-18-30-39</v>
      </c>
      <c r="EF157" s="25">
        <v>23.58</v>
      </c>
      <c r="EG157" s="25">
        <v>35.369999999999997</v>
      </c>
      <c r="EH157" s="25">
        <v>47.16</v>
      </c>
      <c r="EI157" s="25">
        <v>58.95</v>
      </c>
      <c r="EJ157" s="25">
        <v>70.739999999999995</v>
      </c>
      <c r="EK157" s="25">
        <v>82.53</v>
      </c>
      <c r="EL157" s="25">
        <v>89.68</v>
      </c>
      <c r="EM157" s="25">
        <v>100.89</v>
      </c>
      <c r="EN157" s="25">
        <v>112.1</v>
      </c>
      <c r="EO157" s="25">
        <v>123.31</v>
      </c>
      <c r="EP157" s="28">
        <v>134.52000000000001</v>
      </c>
      <c r="EQ157" s="29">
        <v>1.1000000000000001</v>
      </c>
      <c r="ER157" s="49"/>
      <c r="EW157" s="24" t="s">
        <v>92</v>
      </c>
      <c r="EX157" s="24" t="str">
        <f t="shared" si="108"/>
        <v>C-18-30-39</v>
      </c>
      <c r="EY157" s="25">
        <v>31.24</v>
      </c>
      <c r="EZ157" s="25">
        <v>46.86</v>
      </c>
      <c r="FA157" s="25">
        <v>62.48</v>
      </c>
      <c r="FB157" s="25">
        <v>78.099999999999994</v>
      </c>
      <c r="FC157" s="25">
        <v>93.72</v>
      </c>
      <c r="FD157" s="25">
        <v>109.34</v>
      </c>
      <c r="FE157" s="25">
        <v>118.72</v>
      </c>
      <c r="FF157" s="25">
        <v>133.56</v>
      </c>
      <c r="FG157" s="25">
        <v>148.4</v>
      </c>
      <c r="FH157" s="25">
        <v>163.24</v>
      </c>
      <c r="FI157" s="28">
        <v>178.08</v>
      </c>
      <c r="FJ157" s="29">
        <v>1.1000000000000001</v>
      </c>
      <c r="FK157" s="28">
        <v>192.92</v>
      </c>
      <c r="FL157" s="28">
        <v>207.76</v>
      </c>
      <c r="FM157" s="28">
        <v>222.6</v>
      </c>
      <c r="FN157" s="28">
        <v>237.44</v>
      </c>
      <c r="FO157" s="28">
        <v>252.28</v>
      </c>
      <c r="FP157" s="28">
        <v>267.12</v>
      </c>
      <c r="FQ157" s="28">
        <v>281.95999999999998</v>
      </c>
      <c r="FR157" s="25">
        <v>296.8</v>
      </c>
      <c r="FS157" s="25">
        <v>311.64</v>
      </c>
      <c r="FT157" s="25">
        <v>326.48</v>
      </c>
      <c r="FU157" s="25">
        <v>341.32</v>
      </c>
      <c r="FV157" s="25">
        <v>356.16</v>
      </c>
      <c r="FW157" s="49"/>
      <c r="FX157" s="22">
        <v>30</v>
      </c>
      <c r="FY157" s="23">
        <v>39</v>
      </c>
      <c r="FZ157" s="24">
        <v>14.38</v>
      </c>
      <c r="GA157" s="43">
        <v>0.31</v>
      </c>
      <c r="GB157" s="24" t="s">
        <v>92</v>
      </c>
      <c r="GC157" s="24" t="str">
        <f t="shared" si="102"/>
        <v>C-18-30-39</v>
      </c>
      <c r="GD157" s="25">
        <v>99999</v>
      </c>
      <c r="GE157" s="25">
        <v>99999</v>
      </c>
      <c r="GF157" s="25">
        <v>99999</v>
      </c>
      <c r="GG157" s="25">
        <v>99999</v>
      </c>
      <c r="GH157" s="25">
        <v>99999</v>
      </c>
      <c r="GI157" s="25">
        <v>99999</v>
      </c>
      <c r="GJ157" s="25">
        <v>99999</v>
      </c>
      <c r="GK157" s="25">
        <v>99999</v>
      </c>
      <c r="GL157" s="25">
        <v>99999</v>
      </c>
      <c r="GM157" s="25">
        <v>99999</v>
      </c>
      <c r="GN157" s="25">
        <v>99999</v>
      </c>
      <c r="GO157" s="29">
        <v>100</v>
      </c>
      <c r="GP157" s="49"/>
      <c r="GU157" s="24" t="s">
        <v>92</v>
      </c>
      <c r="GV157" s="24" t="str">
        <f t="shared" si="109"/>
        <v>C-18-30-39</v>
      </c>
      <c r="GW157" s="25">
        <v>67.66</v>
      </c>
      <c r="GX157" s="25">
        <v>101.49</v>
      </c>
      <c r="GY157" s="25">
        <v>135.32</v>
      </c>
      <c r="GZ157" s="25">
        <v>169.15</v>
      </c>
      <c r="HA157" s="25">
        <v>202.98</v>
      </c>
      <c r="HB157" s="25">
        <v>236.81</v>
      </c>
      <c r="HC157" s="25">
        <v>257.11</v>
      </c>
      <c r="HD157" s="25">
        <v>289.25</v>
      </c>
      <c r="HE157" s="25">
        <v>321.39</v>
      </c>
      <c r="HF157" s="25">
        <v>353.52</v>
      </c>
      <c r="HG157" s="28">
        <v>385.66</v>
      </c>
      <c r="HH157" s="29">
        <v>100</v>
      </c>
      <c r="HI157" s="28">
        <v>417.8</v>
      </c>
      <c r="HJ157" s="28">
        <v>449.94</v>
      </c>
      <c r="HK157" s="28">
        <v>482.08</v>
      </c>
      <c r="HL157" s="28">
        <v>514.22</v>
      </c>
      <c r="HM157" s="28">
        <v>546.35</v>
      </c>
      <c r="HN157" s="28">
        <v>578.49</v>
      </c>
      <c r="HO157" s="28">
        <v>610.63</v>
      </c>
      <c r="HP157" s="25">
        <v>642.77</v>
      </c>
      <c r="HQ157" s="25">
        <v>674.91</v>
      </c>
      <c r="HR157" s="25">
        <v>707.05</v>
      </c>
      <c r="HS157" s="25">
        <v>739.19</v>
      </c>
      <c r="HT157" s="25">
        <v>771.32</v>
      </c>
      <c r="HU157" s="49"/>
    </row>
    <row r="158" spans="4:229" ht="14.4">
      <c r="D158" s="22">
        <v>40</v>
      </c>
      <c r="E158" s="23">
        <v>49</v>
      </c>
      <c r="F158" s="24">
        <v>34.08</v>
      </c>
      <c r="G158" s="43">
        <v>0.74</v>
      </c>
      <c r="H158" s="24" t="s">
        <v>93</v>
      </c>
      <c r="I158" s="24" t="str">
        <f t="shared" si="103"/>
        <v>C-18-40-49</v>
      </c>
      <c r="J158" s="25">
        <v>69.64</v>
      </c>
      <c r="K158" s="25">
        <v>104.46</v>
      </c>
      <c r="L158" s="25">
        <v>139.28</v>
      </c>
      <c r="M158" s="25">
        <v>174.1</v>
      </c>
      <c r="N158" s="25">
        <v>208.92</v>
      </c>
      <c r="O158" s="25">
        <v>243.74</v>
      </c>
      <c r="P158" s="25">
        <v>264.95999999999998</v>
      </c>
      <c r="Q158" s="25">
        <v>298.08</v>
      </c>
      <c r="R158" s="25">
        <v>331.2</v>
      </c>
      <c r="S158" s="25">
        <v>364.32</v>
      </c>
      <c r="T158" s="28">
        <v>397.44</v>
      </c>
      <c r="U158" s="29">
        <v>1.1499999999999999</v>
      </c>
      <c r="W158" s="22">
        <v>40</v>
      </c>
      <c r="X158" s="23">
        <v>49</v>
      </c>
      <c r="Y158" s="24">
        <v>29.82</v>
      </c>
      <c r="Z158" s="43">
        <v>0.67</v>
      </c>
      <c r="AA158" s="24" t="s">
        <v>93</v>
      </c>
      <c r="AB158" s="24" t="str">
        <f t="shared" si="104"/>
        <v>C-18-40-49</v>
      </c>
      <c r="AC158" s="25">
        <v>60.98</v>
      </c>
      <c r="AD158" s="25">
        <v>91.47</v>
      </c>
      <c r="AE158" s="25">
        <v>121.96</v>
      </c>
      <c r="AF158" s="25">
        <v>152.44999999999999</v>
      </c>
      <c r="AG158" s="25">
        <v>182.94</v>
      </c>
      <c r="AH158" s="25">
        <v>213.43</v>
      </c>
      <c r="AI158" s="25">
        <v>232</v>
      </c>
      <c r="AJ158" s="25">
        <v>261</v>
      </c>
      <c r="AK158" s="25">
        <v>290</v>
      </c>
      <c r="AL158" s="25">
        <v>319</v>
      </c>
      <c r="AM158" s="28">
        <v>348</v>
      </c>
      <c r="AN158" s="29">
        <v>1.1499999999999999</v>
      </c>
      <c r="AP158" s="22">
        <v>40</v>
      </c>
      <c r="AQ158" s="23">
        <v>49</v>
      </c>
      <c r="AR158" s="24">
        <v>28.4</v>
      </c>
      <c r="AS158" s="43">
        <v>0.61</v>
      </c>
      <c r="AT158" s="24" t="s">
        <v>93</v>
      </c>
      <c r="AU158" s="24" t="str">
        <f t="shared" si="105"/>
        <v>C-18-40-49</v>
      </c>
      <c r="AV158" s="25">
        <v>58.02</v>
      </c>
      <c r="AW158" s="25">
        <v>87.03</v>
      </c>
      <c r="AX158" s="25">
        <v>116.04</v>
      </c>
      <c r="AY158" s="25">
        <v>145.05000000000001</v>
      </c>
      <c r="AZ158" s="25">
        <v>174.06</v>
      </c>
      <c r="BA158" s="25">
        <v>203.07</v>
      </c>
      <c r="BB158" s="25">
        <v>220.72</v>
      </c>
      <c r="BC158" s="25">
        <v>248.31</v>
      </c>
      <c r="BD158" s="25">
        <v>275.89999999999998</v>
      </c>
      <c r="BE158" s="25">
        <v>303.49</v>
      </c>
      <c r="BF158" s="28">
        <v>331.08</v>
      </c>
      <c r="BG158" s="29">
        <v>1.1499999999999999</v>
      </c>
      <c r="BI158" s="22">
        <v>40</v>
      </c>
      <c r="BJ158" s="23">
        <v>49</v>
      </c>
      <c r="BK158" s="24">
        <v>25.56</v>
      </c>
      <c r="BL158" s="43">
        <v>0.56000000000000005</v>
      </c>
      <c r="BM158" s="24" t="s">
        <v>93</v>
      </c>
      <c r="BN158" s="24" t="str">
        <f t="shared" si="106"/>
        <v>C-18-40-49</v>
      </c>
      <c r="BO158" s="25">
        <v>52.24</v>
      </c>
      <c r="BP158" s="25">
        <v>78.36</v>
      </c>
      <c r="BQ158" s="25">
        <v>104.48</v>
      </c>
      <c r="BR158" s="25">
        <v>130.6</v>
      </c>
      <c r="BS158" s="25">
        <v>156.72</v>
      </c>
      <c r="BT158" s="25">
        <v>182.84</v>
      </c>
      <c r="BU158" s="25">
        <v>198.72</v>
      </c>
      <c r="BV158" s="25">
        <v>223.56</v>
      </c>
      <c r="BW158" s="25">
        <v>248.4</v>
      </c>
      <c r="BX158" s="25">
        <v>273.24</v>
      </c>
      <c r="BY158" s="28">
        <v>298.08</v>
      </c>
      <c r="BZ158" s="29">
        <v>1.1499999999999999</v>
      </c>
      <c r="CF158" s="24" t="s">
        <v>93</v>
      </c>
      <c r="CG158" s="24" t="str">
        <f t="shared" si="107"/>
        <v>C-18-40-49</v>
      </c>
      <c r="CH158" s="25">
        <v>56.8</v>
      </c>
      <c r="CI158" s="25">
        <v>85.2</v>
      </c>
      <c r="CJ158" s="25">
        <v>113.6</v>
      </c>
      <c r="CK158" s="25">
        <v>142</v>
      </c>
      <c r="CL158" s="25">
        <v>170.4</v>
      </c>
      <c r="CM158" s="25">
        <v>198.8</v>
      </c>
      <c r="CN158" s="25">
        <v>215.84</v>
      </c>
      <c r="CO158" s="25">
        <v>242.82</v>
      </c>
      <c r="CP158" s="25">
        <v>269.8</v>
      </c>
      <c r="CQ158" s="25">
        <v>296.77999999999997</v>
      </c>
      <c r="CR158" s="28">
        <v>323.76</v>
      </c>
      <c r="CS158" s="29">
        <v>1.1499999999999999</v>
      </c>
      <c r="CT158" s="28">
        <v>350.74</v>
      </c>
      <c r="CU158" s="28">
        <v>377.72</v>
      </c>
      <c r="CV158" s="28">
        <v>404.7</v>
      </c>
      <c r="CW158" s="28">
        <v>431.68</v>
      </c>
      <c r="CX158" s="28">
        <v>458.66</v>
      </c>
      <c r="CY158" s="28">
        <v>485.64</v>
      </c>
      <c r="CZ158" s="28">
        <v>512.62</v>
      </c>
      <c r="DA158" s="25">
        <v>539.6</v>
      </c>
      <c r="DB158" s="25">
        <v>566.58000000000004</v>
      </c>
      <c r="DC158" s="25">
        <v>593.55999999999995</v>
      </c>
      <c r="DD158" s="25">
        <v>620.54</v>
      </c>
      <c r="DE158" s="25">
        <v>647.52</v>
      </c>
      <c r="DG158" s="22">
        <v>40</v>
      </c>
      <c r="DH158" s="23">
        <v>49</v>
      </c>
      <c r="DI158" s="24">
        <v>30.19</v>
      </c>
      <c r="DJ158" s="43">
        <v>0.68</v>
      </c>
      <c r="DK158" s="24" t="s">
        <v>93</v>
      </c>
      <c r="DL158" s="24" t="str">
        <f t="shared" si="100"/>
        <v>C-18-40-49</v>
      </c>
      <c r="DM158" s="25">
        <v>61.74</v>
      </c>
      <c r="DN158" s="25">
        <v>92.61</v>
      </c>
      <c r="DO158" s="25">
        <v>123.48</v>
      </c>
      <c r="DP158" s="25">
        <v>154.35</v>
      </c>
      <c r="DQ158" s="25">
        <v>185.22</v>
      </c>
      <c r="DR158" s="25">
        <v>216.09</v>
      </c>
      <c r="DS158" s="25">
        <v>234.88</v>
      </c>
      <c r="DT158" s="25">
        <v>264.24</v>
      </c>
      <c r="DU158" s="25">
        <v>293.60000000000002</v>
      </c>
      <c r="DV158" s="25">
        <v>322.95999999999998</v>
      </c>
      <c r="DW158" s="28">
        <v>352.32</v>
      </c>
      <c r="DX158" s="29">
        <v>1.1499999999999999</v>
      </c>
      <c r="DY158" s="49"/>
      <c r="DZ158" s="22">
        <v>40</v>
      </c>
      <c r="EA158" s="23">
        <v>49</v>
      </c>
      <c r="EB158" s="24">
        <v>30.19</v>
      </c>
      <c r="EC158" s="43">
        <v>0.68</v>
      </c>
      <c r="ED158" s="24" t="s">
        <v>93</v>
      </c>
      <c r="EE158" s="24" t="str">
        <f t="shared" si="101"/>
        <v>C-18-40-49</v>
      </c>
      <c r="EF158" s="25">
        <v>53.02</v>
      </c>
      <c r="EG158" s="25">
        <v>79.53</v>
      </c>
      <c r="EH158" s="25">
        <v>106.04</v>
      </c>
      <c r="EI158" s="25">
        <v>132.55000000000001</v>
      </c>
      <c r="EJ158" s="25">
        <v>159.06</v>
      </c>
      <c r="EK158" s="25">
        <v>185.57</v>
      </c>
      <c r="EL158" s="25">
        <v>201.68</v>
      </c>
      <c r="EM158" s="25">
        <v>226.89</v>
      </c>
      <c r="EN158" s="25">
        <v>252.1</v>
      </c>
      <c r="EO158" s="25">
        <v>277.31</v>
      </c>
      <c r="EP158" s="28">
        <v>302.52</v>
      </c>
      <c r="EQ158" s="29">
        <v>1.1499999999999999</v>
      </c>
      <c r="ER158" s="49"/>
      <c r="EW158" s="24" t="s">
        <v>93</v>
      </c>
      <c r="EX158" s="24" t="str">
        <f t="shared" si="108"/>
        <v>C-18-40-49</v>
      </c>
      <c r="EY158" s="25">
        <v>68.16</v>
      </c>
      <c r="EZ158" s="25">
        <v>102.24</v>
      </c>
      <c r="FA158" s="25">
        <v>136.32</v>
      </c>
      <c r="FB158" s="25">
        <v>170.4</v>
      </c>
      <c r="FC158" s="25">
        <v>204.48</v>
      </c>
      <c r="FD158" s="25">
        <v>238.56</v>
      </c>
      <c r="FE158" s="25">
        <v>259.04000000000002</v>
      </c>
      <c r="FF158" s="25">
        <v>291.42</v>
      </c>
      <c r="FG158" s="25">
        <v>323.8</v>
      </c>
      <c r="FH158" s="25">
        <v>356.18</v>
      </c>
      <c r="FI158" s="28">
        <v>388.56</v>
      </c>
      <c r="FJ158" s="29">
        <v>1.1499999999999999</v>
      </c>
      <c r="FK158" s="28">
        <v>420.94</v>
      </c>
      <c r="FL158" s="28">
        <v>453.32</v>
      </c>
      <c r="FM158" s="28">
        <v>485.7</v>
      </c>
      <c r="FN158" s="28">
        <v>518.08000000000004</v>
      </c>
      <c r="FO158" s="28">
        <v>550.46</v>
      </c>
      <c r="FP158" s="28">
        <v>582.84</v>
      </c>
      <c r="FQ158" s="28">
        <v>615.22</v>
      </c>
      <c r="FR158" s="25">
        <v>647.6</v>
      </c>
      <c r="FS158" s="25">
        <v>679.98</v>
      </c>
      <c r="FT158" s="25">
        <v>712.36</v>
      </c>
      <c r="FU158" s="25">
        <v>744.74</v>
      </c>
      <c r="FV158" s="25">
        <v>777.12</v>
      </c>
      <c r="FW158" s="49"/>
      <c r="FX158" s="22">
        <v>40</v>
      </c>
      <c r="FY158" s="23">
        <v>49</v>
      </c>
      <c r="FZ158" s="24">
        <v>30.19</v>
      </c>
      <c r="GA158" s="43">
        <v>0.68</v>
      </c>
      <c r="GB158" s="24" t="s">
        <v>93</v>
      </c>
      <c r="GC158" s="24" t="str">
        <f t="shared" si="102"/>
        <v>C-18-40-49</v>
      </c>
      <c r="GD158" s="25">
        <v>99999</v>
      </c>
      <c r="GE158" s="25">
        <v>99999</v>
      </c>
      <c r="GF158" s="25">
        <v>99999</v>
      </c>
      <c r="GG158" s="25">
        <v>99999</v>
      </c>
      <c r="GH158" s="25">
        <v>99999</v>
      </c>
      <c r="GI158" s="25">
        <v>99999</v>
      </c>
      <c r="GJ158" s="25">
        <v>99999</v>
      </c>
      <c r="GK158" s="25">
        <v>99999</v>
      </c>
      <c r="GL158" s="25">
        <v>99999</v>
      </c>
      <c r="GM158" s="25">
        <v>99999</v>
      </c>
      <c r="GN158" s="25">
        <v>99999</v>
      </c>
      <c r="GO158" s="29">
        <v>100</v>
      </c>
      <c r="GP158" s="49"/>
      <c r="GU158" s="24" t="s">
        <v>93</v>
      </c>
      <c r="GV158" s="24" t="str">
        <f t="shared" si="109"/>
        <v>C-18-40-49</v>
      </c>
      <c r="GW158" s="25">
        <v>135.08000000000001</v>
      </c>
      <c r="GX158" s="25">
        <v>202.62</v>
      </c>
      <c r="GY158" s="25">
        <v>270.16000000000003</v>
      </c>
      <c r="GZ158" s="25">
        <v>337.7</v>
      </c>
      <c r="HA158" s="25">
        <v>405.24</v>
      </c>
      <c r="HB158" s="25">
        <v>472.78</v>
      </c>
      <c r="HC158" s="25">
        <v>513.29999999999995</v>
      </c>
      <c r="HD158" s="25">
        <v>577.47</v>
      </c>
      <c r="HE158" s="25">
        <v>641.63</v>
      </c>
      <c r="HF158" s="25">
        <v>705.79</v>
      </c>
      <c r="HG158" s="28">
        <v>769.96</v>
      </c>
      <c r="HH158" s="29">
        <v>100</v>
      </c>
      <c r="HI158" s="28">
        <v>834.12</v>
      </c>
      <c r="HJ158" s="28">
        <v>898.28</v>
      </c>
      <c r="HK158" s="28">
        <v>962.45</v>
      </c>
      <c r="HL158" s="28">
        <v>1026.6099999999999</v>
      </c>
      <c r="HM158" s="28">
        <v>1090.77</v>
      </c>
      <c r="HN158" s="28">
        <v>1154.93</v>
      </c>
      <c r="HO158" s="28">
        <v>1219.0999999999999</v>
      </c>
      <c r="HP158" s="25">
        <v>1283.26</v>
      </c>
      <c r="HQ158" s="25">
        <v>1347.42</v>
      </c>
      <c r="HR158" s="25">
        <v>1411.59</v>
      </c>
      <c r="HS158" s="25">
        <v>1475.75</v>
      </c>
      <c r="HT158" s="25">
        <v>1539.91</v>
      </c>
      <c r="HU158" s="49"/>
    </row>
    <row r="159" spans="4:229" ht="14.4">
      <c r="D159" s="22">
        <v>50</v>
      </c>
      <c r="E159" s="23">
        <v>54</v>
      </c>
      <c r="F159" s="24">
        <v>58.22</v>
      </c>
      <c r="G159" s="43">
        <v>2.15</v>
      </c>
      <c r="H159" s="24" t="s">
        <v>94</v>
      </c>
      <c r="I159" s="24" t="str">
        <f t="shared" si="103"/>
        <v>C-18-50-54</v>
      </c>
      <c r="J159" s="25">
        <v>120.74</v>
      </c>
      <c r="K159" s="25">
        <v>181.11</v>
      </c>
      <c r="L159" s="25">
        <v>241.48</v>
      </c>
      <c r="M159" s="25">
        <v>301.85000000000002</v>
      </c>
      <c r="N159" s="25">
        <v>362.22</v>
      </c>
      <c r="O159" s="25">
        <v>422.59</v>
      </c>
      <c r="P159" s="25">
        <v>459.68</v>
      </c>
      <c r="Q159" s="25">
        <v>517.14</v>
      </c>
      <c r="R159" s="25">
        <v>574.6</v>
      </c>
      <c r="S159" s="25">
        <v>632.05999999999995</v>
      </c>
      <c r="T159" s="28">
        <v>689.52</v>
      </c>
      <c r="U159" s="29">
        <v>1.1499999999999999</v>
      </c>
      <c r="W159" s="22">
        <v>50</v>
      </c>
      <c r="X159" s="23">
        <v>54</v>
      </c>
      <c r="Y159" s="24">
        <v>52.54</v>
      </c>
      <c r="Z159" s="43">
        <v>1.96</v>
      </c>
      <c r="AA159" s="24" t="s">
        <v>94</v>
      </c>
      <c r="AB159" s="24" t="str">
        <f t="shared" si="104"/>
        <v>C-18-50-54</v>
      </c>
      <c r="AC159" s="25">
        <v>109</v>
      </c>
      <c r="AD159" s="25">
        <v>163.5</v>
      </c>
      <c r="AE159" s="25">
        <v>218</v>
      </c>
      <c r="AF159" s="25">
        <v>272.5</v>
      </c>
      <c r="AG159" s="25">
        <v>327</v>
      </c>
      <c r="AH159" s="25">
        <v>381.5</v>
      </c>
      <c r="AI159" s="25">
        <v>414.96</v>
      </c>
      <c r="AJ159" s="25">
        <v>466.83</v>
      </c>
      <c r="AK159" s="25">
        <v>518.70000000000005</v>
      </c>
      <c r="AL159" s="25">
        <v>570.57000000000005</v>
      </c>
      <c r="AM159" s="28">
        <v>622.44000000000005</v>
      </c>
      <c r="AN159" s="29">
        <v>1.1499999999999999</v>
      </c>
      <c r="AP159" s="22">
        <v>50</v>
      </c>
      <c r="AQ159" s="23">
        <v>54</v>
      </c>
      <c r="AR159" s="24">
        <v>48.28</v>
      </c>
      <c r="AS159" s="43">
        <v>1.79</v>
      </c>
      <c r="AT159" s="24" t="s">
        <v>94</v>
      </c>
      <c r="AU159" s="24" t="str">
        <f t="shared" si="105"/>
        <v>C-18-50-54</v>
      </c>
      <c r="AV159" s="25">
        <v>100.14</v>
      </c>
      <c r="AW159" s="25">
        <v>150.21</v>
      </c>
      <c r="AX159" s="25">
        <v>200.28</v>
      </c>
      <c r="AY159" s="25">
        <v>250.35</v>
      </c>
      <c r="AZ159" s="25">
        <v>300.42</v>
      </c>
      <c r="BA159" s="25">
        <v>350.49</v>
      </c>
      <c r="BB159" s="25">
        <v>381.28</v>
      </c>
      <c r="BC159" s="25">
        <v>428.94</v>
      </c>
      <c r="BD159" s="25">
        <v>476.6</v>
      </c>
      <c r="BE159" s="25">
        <v>524.26</v>
      </c>
      <c r="BF159" s="28">
        <v>571.91999999999996</v>
      </c>
      <c r="BG159" s="29">
        <v>1.1499999999999999</v>
      </c>
      <c r="BI159" s="22">
        <v>50</v>
      </c>
      <c r="BJ159" s="23">
        <v>54</v>
      </c>
      <c r="BK159" s="24">
        <v>44.02</v>
      </c>
      <c r="BL159" s="43">
        <v>1.64</v>
      </c>
      <c r="BM159" s="24" t="s">
        <v>94</v>
      </c>
      <c r="BN159" s="24" t="str">
        <f t="shared" si="106"/>
        <v>C-18-50-54</v>
      </c>
      <c r="BO159" s="25">
        <v>91.32</v>
      </c>
      <c r="BP159" s="25">
        <v>136.97999999999999</v>
      </c>
      <c r="BQ159" s="25">
        <v>182.64</v>
      </c>
      <c r="BR159" s="25">
        <v>228.3</v>
      </c>
      <c r="BS159" s="25">
        <v>273.95999999999998</v>
      </c>
      <c r="BT159" s="25">
        <v>319.62</v>
      </c>
      <c r="BU159" s="25">
        <v>347.68</v>
      </c>
      <c r="BV159" s="25">
        <v>391.14</v>
      </c>
      <c r="BW159" s="25">
        <v>434.6</v>
      </c>
      <c r="BX159" s="25">
        <v>478.06</v>
      </c>
      <c r="BY159" s="28">
        <v>521.52</v>
      </c>
      <c r="BZ159" s="29">
        <v>1.1499999999999999</v>
      </c>
      <c r="CF159" s="24" t="s">
        <v>94</v>
      </c>
      <c r="CG159" s="24" t="str">
        <f t="shared" si="107"/>
        <v>C-18-50-54</v>
      </c>
      <c r="CH159" s="25">
        <v>96.56</v>
      </c>
      <c r="CI159" s="25">
        <v>144.84</v>
      </c>
      <c r="CJ159" s="25">
        <v>193.12</v>
      </c>
      <c r="CK159" s="25">
        <v>241.4</v>
      </c>
      <c r="CL159" s="25">
        <v>289.68</v>
      </c>
      <c r="CM159" s="25">
        <v>337.96</v>
      </c>
      <c r="CN159" s="25">
        <v>366.96</v>
      </c>
      <c r="CO159" s="25">
        <v>412.83</v>
      </c>
      <c r="CP159" s="25">
        <v>458.7</v>
      </c>
      <c r="CQ159" s="25">
        <v>504.57</v>
      </c>
      <c r="CR159" s="28">
        <v>550.44000000000005</v>
      </c>
      <c r="CS159" s="29">
        <v>1.1499999999999999</v>
      </c>
      <c r="CT159" s="28">
        <v>596.30999999999995</v>
      </c>
      <c r="CU159" s="28">
        <v>642.17999999999995</v>
      </c>
      <c r="CV159" s="28">
        <v>688.05</v>
      </c>
      <c r="CW159" s="28">
        <v>733.92</v>
      </c>
      <c r="CX159" s="28">
        <v>779.79</v>
      </c>
      <c r="CY159" s="28">
        <v>825.66</v>
      </c>
      <c r="CZ159" s="28">
        <v>871.53</v>
      </c>
      <c r="DA159" s="25">
        <v>917.4</v>
      </c>
      <c r="DB159" s="25">
        <v>963.27</v>
      </c>
      <c r="DC159" s="25">
        <v>1009.14</v>
      </c>
      <c r="DD159" s="25">
        <v>1055.01</v>
      </c>
      <c r="DE159" s="25">
        <v>1100.8800000000001</v>
      </c>
      <c r="DG159" s="22">
        <v>50</v>
      </c>
      <c r="DH159" s="23">
        <v>54</v>
      </c>
      <c r="DI159" s="24">
        <v>53.19</v>
      </c>
      <c r="DJ159" s="43">
        <v>1.98</v>
      </c>
      <c r="DK159" s="24" t="s">
        <v>94</v>
      </c>
      <c r="DL159" s="24" t="str">
        <f t="shared" si="100"/>
        <v>C-18-50-54</v>
      </c>
      <c r="DM159" s="25">
        <v>110.34</v>
      </c>
      <c r="DN159" s="25">
        <v>165.51</v>
      </c>
      <c r="DO159" s="25">
        <v>220.68</v>
      </c>
      <c r="DP159" s="25">
        <v>275.85000000000002</v>
      </c>
      <c r="DQ159" s="25">
        <v>331.02</v>
      </c>
      <c r="DR159" s="25">
        <v>386.19</v>
      </c>
      <c r="DS159" s="25">
        <v>420.08</v>
      </c>
      <c r="DT159" s="25">
        <v>472.59</v>
      </c>
      <c r="DU159" s="25">
        <v>525.1</v>
      </c>
      <c r="DV159" s="25">
        <v>577.61</v>
      </c>
      <c r="DW159" s="28">
        <v>630.12</v>
      </c>
      <c r="DX159" s="29">
        <v>1.1499999999999999</v>
      </c>
      <c r="DY159" s="49"/>
      <c r="DZ159" s="22">
        <v>50</v>
      </c>
      <c r="EA159" s="23">
        <v>54</v>
      </c>
      <c r="EB159" s="24">
        <v>53.19</v>
      </c>
      <c r="EC159" s="43">
        <v>1.98</v>
      </c>
      <c r="ED159" s="24" t="s">
        <v>94</v>
      </c>
      <c r="EE159" s="24" t="str">
        <f t="shared" si="101"/>
        <v>C-18-50-54</v>
      </c>
      <c r="EF159" s="25">
        <v>92.7</v>
      </c>
      <c r="EG159" s="25">
        <v>139.05000000000001</v>
      </c>
      <c r="EH159" s="25">
        <v>185.4</v>
      </c>
      <c r="EI159" s="25">
        <v>231.75</v>
      </c>
      <c r="EJ159" s="25">
        <v>278.10000000000002</v>
      </c>
      <c r="EK159" s="25">
        <v>324.45</v>
      </c>
      <c r="EL159" s="25">
        <v>352.96</v>
      </c>
      <c r="EM159" s="25">
        <v>397.08</v>
      </c>
      <c r="EN159" s="25">
        <v>441.2</v>
      </c>
      <c r="EO159" s="25">
        <v>485.32</v>
      </c>
      <c r="EP159" s="28">
        <v>529.44000000000005</v>
      </c>
      <c r="EQ159" s="29">
        <v>1.1499999999999999</v>
      </c>
      <c r="ER159" s="49"/>
      <c r="EW159" s="24" t="s">
        <v>94</v>
      </c>
      <c r="EX159" s="24" t="str">
        <f t="shared" si="108"/>
        <v>C-18-50-54</v>
      </c>
      <c r="EY159" s="25">
        <v>116.44</v>
      </c>
      <c r="EZ159" s="25">
        <v>174.66</v>
      </c>
      <c r="FA159" s="25">
        <v>232.88</v>
      </c>
      <c r="FB159" s="25">
        <v>291.10000000000002</v>
      </c>
      <c r="FC159" s="25">
        <v>349.32</v>
      </c>
      <c r="FD159" s="25">
        <v>407.54</v>
      </c>
      <c r="FE159" s="25">
        <v>442.48</v>
      </c>
      <c r="FF159" s="25">
        <v>497.79</v>
      </c>
      <c r="FG159" s="25">
        <v>553.1</v>
      </c>
      <c r="FH159" s="25">
        <v>608.41</v>
      </c>
      <c r="FI159" s="28">
        <v>663.72</v>
      </c>
      <c r="FJ159" s="29">
        <v>1.1499999999999999</v>
      </c>
      <c r="FK159" s="28">
        <v>719.03</v>
      </c>
      <c r="FL159" s="28">
        <v>774.34</v>
      </c>
      <c r="FM159" s="28">
        <v>829.65</v>
      </c>
      <c r="FN159" s="28">
        <v>884.96</v>
      </c>
      <c r="FO159" s="28">
        <v>940.27</v>
      </c>
      <c r="FP159" s="28">
        <v>995.58</v>
      </c>
      <c r="FQ159" s="28">
        <v>1050.8900000000001</v>
      </c>
      <c r="FR159" s="25">
        <v>1106.2</v>
      </c>
      <c r="FS159" s="25">
        <v>1161.51</v>
      </c>
      <c r="FT159" s="25">
        <v>1216.82</v>
      </c>
      <c r="FU159" s="25">
        <v>1272.1300000000001</v>
      </c>
      <c r="FV159" s="25">
        <v>1327.44</v>
      </c>
      <c r="FW159" s="49"/>
      <c r="FX159" s="22">
        <v>50</v>
      </c>
      <c r="FY159" s="23">
        <v>54</v>
      </c>
      <c r="FZ159" s="24">
        <v>53.19</v>
      </c>
      <c r="GA159" s="43">
        <v>1.98</v>
      </c>
      <c r="GB159" s="24" t="s">
        <v>94</v>
      </c>
      <c r="GC159" s="24" t="str">
        <f t="shared" si="102"/>
        <v>C-18-50-54</v>
      </c>
      <c r="GD159" s="25">
        <v>99999</v>
      </c>
      <c r="GE159" s="25">
        <v>99999</v>
      </c>
      <c r="GF159" s="25">
        <v>99999</v>
      </c>
      <c r="GG159" s="25">
        <v>99999</v>
      </c>
      <c r="GH159" s="25">
        <v>99999</v>
      </c>
      <c r="GI159" s="25">
        <v>99999</v>
      </c>
      <c r="GJ159" s="25">
        <v>99999</v>
      </c>
      <c r="GK159" s="25">
        <v>99999</v>
      </c>
      <c r="GL159" s="25">
        <v>99999</v>
      </c>
      <c r="GM159" s="25">
        <v>99999</v>
      </c>
      <c r="GN159" s="25">
        <v>99999</v>
      </c>
      <c r="GO159" s="29">
        <v>100</v>
      </c>
      <c r="GP159" s="49"/>
      <c r="GU159" s="24" t="s">
        <v>94</v>
      </c>
      <c r="GV159" s="24" t="str">
        <f t="shared" si="109"/>
        <v>C-18-50-54</v>
      </c>
      <c r="GW159" s="25">
        <v>195.8</v>
      </c>
      <c r="GX159" s="25">
        <v>293.7</v>
      </c>
      <c r="GY159" s="25">
        <v>391.6</v>
      </c>
      <c r="GZ159" s="25">
        <v>489.5</v>
      </c>
      <c r="HA159" s="25">
        <v>587.4</v>
      </c>
      <c r="HB159" s="25">
        <v>685.3</v>
      </c>
      <c r="HC159" s="25">
        <v>744.04</v>
      </c>
      <c r="HD159" s="25">
        <v>837.05</v>
      </c>
      <c r="HE159" s="25">
        <v>930.05</v>
      </c>
      <c r="HF159" s="25">
        <v>1023.06</v>
      </c>
      <c r="HG159" s="28">
        <v>1116.06</v>
      </c>
      <c r="HH159" s="29">
        <v>100</v>
      </c>
      <c r="HI159" s="28">
        <v>1209.07</v>
      </c>
      <c r="HJ159" s="28">
        <v>1302.07</v>
      </c>
      <c r="HK159" s="28">
        <v>1395.08</v>
      </c>
      <c r="HL159" s="28">
        <v>1488.08</v>
      </c>
      <c r="HM159" s="28">
        <v>1581.09</v>
      </c>
      <c r="HN159" s="28">
        <v>1674.09</v>
      </c>
      <c r="HO159" s="28">
        <v>1767.1</v>
      </c>
      <c r="HP159" s="25">
        <v>1860.1</v>
      </c>
      <c r="HQ159" s="25">
        <v>1953.11</v>
      </c>
      <c r="HR159" s="25">
        <v>2046.11</v>
      </c>
      <c r="HS159" s="25">
        <v>2139.12</v>
      </c>
      <c r="HT159" s="25">
        <v>2232.12</v>
      </c>
      <c r="HU159" s="49"/>
    </row>
    <row r="160" spans="4:229" ht="14.4">
      <c r="D160" s="22">
        <v>55</v>
      </c>
      <c r="E160" s="23">
        <v>59</v>
      </c>
      <c r="F160" s="24">
        <v>83.78</v>
      </c>
      <c r="G160" s="43">
        <v>4.42</v>
      </c>
      <c r="H160" s="24" t="s">
        <v>95</v>
      </c>
      <c r="I160" s="24" t="str">
        <f t="shared" si="103"/>
        <v>C-18-55-59</v>
      </c>
      <c r="J160" s="25">
        <v>176.4</v>
      </c>
      <c r="K160" s="25">
        <v>264.60000000000002</v>
      </c>
      <c r="L160" s="25">
        <v>352.8</v>
      </c>
      <c r="M160" s="25">
        <v>441</v>
      </c>
      <c r="N160" s="25">
        <v>529.20000000000005</v>
      </c>
      <c r="O160" s="25">
        <v>617.4</v>
      </c>
      <c r="P160" s="25">
        <v>672.08</v>
      </c>
      <c r="Q160" s="25">
        <v>756.09</v>
      </c>
      <c r="R160" s="25">
        <v>840.1</v>
      </c>
      <c r="S160" s="25">
        <v>924.11</v>
      </c>
      <c r="T160" s="28">
        <v>1008.12</v>
      </c>
      <c r="U160" s="29">
        <v>1.2</v>
      </c>
      <c r="W160" s="22">
        <v>55</v>
      </c>
      <c r="X160" s="23">
        <v>59</v>
      </c>
      <c r="Y160" s="24">
        <v>76.680000000000007</v>
      </c>
      <c r="Z160" s="43">
        <v>4</v>
      </c>
      <c r="AA160" s="24" t="s">
        <v>95</v>
      </c>
      <c r="AB160" s="24" t="str">
        <f t="shared" si="104"/>
        <v>C-18-55-59</v>
      </c>
      <c r="AC160" s="25">
        <v>161.36000000000001</v>
      </c>
      <c r="AD160" s="25">
        <v>242.04</v>
      </c>
      <c r="AE160" s="25">
        <v>322.72000000000003</v>
      </c>
      <c r="AF160" s="25">
        <v>403.4</v>
      </c>
      <c r="AG160" s="25">
        <v>484.08</v>
      </c>
      <c r="AH160" s="25">
        <v>564.76</v>
      </c>
      <c r="AI160" s="25">
        <v>614.79999999999995</v>
      </c>
      <c r="AJ160" s="25">
        <v>691.65</v>
      </c>
      <c r="AK160" s="25">
        <v>768.5</v>
      </c>
      <c r="AL160" s="25">
        <v>845.35</v>
      </c>
      <c r="AM160" s="28">
        <v>922.2</v>
      </c>
      <c r="AN160" s="29">
        <v>1.2</v>
      </c>
      <c r="AP160" s="22">
        <v>55</v>
      </c>
      <c r="AQ160" s="23">
        <v>59</v>
      </c>
      <c r="AR160" s="24">
        <v>69.58</v>
      </c>
      <c r="AS160" s="43">
        <v>3.67</v>
      </c>
      <c r="AT160" s="24" t="s">
        <v>95</v>
      </c>
      <c r="AU160" s="24" t="str">
        <f t="shared" si="105"/>
        <v>C-18-55-59</v>
      </c>
      <c r="AV160" s="25">
        <v>146.5</v>
      </c>
      <c r="AW160" s="25">
        <v>219.75</v>
      </c>
      <c r="AX160" s="25">
        <v>293</v>
      </c>
      <c r="AY160" s="25">
        <v>366.25</v>
      </c>
      <c r="AZ160" s="25">
        <v>439.5</v>
      </c>
      <c r="BA160" s="25">
        <v>512.75</v>
      </c>
      <c r="BB160" s="25">
        <v>558.16</v>
      </c>
      <c r="BC160" s="25">
        <v>627.92999999999995</v>
      </c>
      <c r="BD160" s="25">
        <v>697.7</v>
      </c>
      <c r="BE160" s="25">
        <v>767.47</v>
      </c>
      <c r="BF160" s="28">
        <v>837.24</v>
      </c>
      <c r="BG160" s="29">
        <v>1.2</v>
      </c>
      <c r="BI160" s="22">
        <v>55</v>
      </c>
      <c r="BJ160" s="23">
        <v>59</v>
      </c>
      <c r="BK160" s="24">
        <v>63.9</v>
      </c>
      <c r="BL160" s="43">
        <v>3.37</v>
      </c>
      <c r="BM160" s="24" t="s">
        <v>95</v>
      </c>
      <c r="BN160" s="24" t="str">
        <f t="shared" si="106"/>
        <v>C-18-55-59</v>
      </c>
      <c r="BO160" s="25">
        <v>134.54</v>
      </c>
      <c r="BP160" s="25">
        <v>201.81</v>
      </c>
      <c r="BQ160" s="25">
        <v>269.08</v>
      </c>
      <c r="BR160" s="25">
        <v>336.35</v>
      </c>
      <c r="BS160" s="25">
        <v>403.62</v>
      </c>
      <c r="BT160" s="25">
        <v>470.89</v>
      </c>
      <c r="BU160" s="25">
        <v>512.64</v>
      </c>
      <c r="BV160" s="25">
        <v>576.72</v>
      </c>
      <c r="BW160" s="25">
        <v>640.79999999999995</v>
      </c>
      <c r="BX160" s="25">
        <v>704.88</v>
      </c>
      <c r="BY160" s="28">
        <v>768.96</v>
      </c>
      <c r="BZ160" s="29">
        <v>1.2</v>
      </c>
      <c r="CF160" s="24" t="s">
        <v>95</v>
      </c>
      <c r="CG160" s="24" t="str">
        <f t="shared" si="107"/>
        <v>C-18-55-59</v>
      </c>
      <c r="CH160" s="25">
        <v>139.16</v>
      </c>
      <c r="CI160" s="25">
        <v>208.74</v>
      </c>
      <c r="CJ160" s="25">
        <v>278.32</v>
      </c>
      <c r="CK160" s="25">
        <v>347.9</v>
      </c>
      <c r="CL160" s="25">
        <v>417.48</v>
      </c>
      <c r="CM160" s="25">
        <v>487.06</v>
      </c>
      <c r="CN160" s="25">
        <v>528.79999999999995</v>
      </c>
      <c r="CO160" s="25">
        <v>594.9</v>
      </c>
      <c r="CP160" s="25">
        <v>661</v>
      </c>
      <c r="CQ160" s="25">
        <v>727.1</v>
      </c>
      <c r="CR160" s="28">
        <v>793.2</v>
      </c>
      <c r="CS160" s="29">
        <v>1.2</v>
      </c>
      <c r="CT160" s="28">
        <v>859.3</v>
      </c>
      <c r="CU160" s="28">
        <v>925.4</v>
      </c>
      <c r="CV160" s="28">
        <v>991.5</v>
      </c>
      <c r="CW160" s="28">
        <v>1057.5999999999999</v>
      </c>
      <c r="CX160" s="28">
        <v>1123.7</v>
      </c>
      <c r="CY160" s="28">
        <v>1189.8</v>
      </c>
      <c r="CZ160" s="28">
        <v>1255.9000000000001</v>
      </c>
      <c r="DA160" s="25">
        <v>1322</v>
      </c>
      <c r="DB160" s="25">
        <v>1388.1</v>
      </c>
      <c r="DC160" s="25">
        <v>1454.2</v>
      </c>
      <c r="DD160" s="25">
        <v>1520.3</v>
      </c>
      <c r="DE160" s="25">
        <v>1586.4</v>
      </c>
      <c r="DG160" s="22">
        <v>55</v>
      </c>
      <c r="DH160" s="23">
        <v>59</v>
      </c>
      <c r="DI160" s="24">
        <v>77.650000000000006</v>
      </c>
      <c r="DJ160" s="43">
        <v>4.05</v>
      </c>
      <c r="DK160" s="24" t="s">
        <v>95</v>
      </c>
      <c r="DL160" s="24" t="str">
        <f t="shared" si="100"/>
        <v>C-18-55-59</v>
      </c>
      <c r="DM160" s="25">
        <v>163.4</v>
      </c>
      <c r="DN160" s="25">
        <v>245.1</v>
      </c>
      <c r="DO160" s="25">
        <v>326.8</v>
      </c>
      <c r="DP160" s="25">
        <v>408.5</v>
      </c>
      <c r="DQ160" s="25">
        <v>490.2</v>
      </c>
      <c r="DR160" s="25">
        <v>571.9</v>
      </c>
      <c r="DS160" s="25">
        <v>622.55999999999995</v>
      </c>
      <c r="DT160" s="25">
        <v>700.38</v>
      </c>
      <c r="DU160" s="25">
        <v>778.2</v>
      </c>
      <c r="DV160" s="25">
        <v>856.02</v>
      </c>
      <c r="DW160" s="28">
        <v>933.84</v>
      </c>
      <c r="DX160" s="29">
        <v>1.2</v>
      </c>
      <c r="DY160" s="49"/>
      <c r="DZ160" s="22">
        <v>55</v>
      </c>
      <c r="EA160" s="23">
        <v>59</v>
      </c>
      <c r="EB160" s="24">
        <v>77.650000000000006</v>
      </c>
      <c r="EC160" s="43">
        <v>4.05</v>
      </c>
      <c r="ED160" s="24" t="s">
        <v>95</v>
      </c>
      <c r="EE160" s="24" t="str">
        <f t="shared" si="101"/>
        <v>C-18-55-59</v>
      </c>
      <c r="EF160" s="25">
        <v>136.58000000000001</v>
      </c>
      <c r="EG160" s="25">
        <v>204.87</v>
      </c>
      <c r="EH160" s="25">
        <v>273.16000000000003</v>
      </c>
      <c r="EI160" s="25">
        <v>341.45</v>
      </c>
      <c r="EJ160" s="25">
        <v>409.74</v>
      </c>
      <c r="EK160" s="25">
        <v>478.03</v>
      </c>
      <c r="EL160" s="25">
        <v>520.4</v>
      </c>
      <c r="EM160" s="25">
        <v>585.45000000000005</v>
      </c>
      <c r="EN160" s="25">
        <v>650.5</v>
      </c>
      <c r="EO160" s="25">
        <v>715.55</v>
      </c>
      <c r="EP160" s="28">
        <v>780.6</v>
      </c>
      <c r="EQ160" s="29">
        <v>1.2</v>
      </c>
      <c r="ER160" s="49"/>
      <c r="EW160" s="24" t="s">
        <v>95</v>
      </c>
      <c r="EX160" s="24" t="str">
        <f t="shared" si="108"/>
        <v>C-18-55-59</v>
      </c>
      <c r="EY160" s="25">
        <v>167.56</v>
      </c>
      <c r="EZ160" s="25">
        <v>251.34</v>
      </c>
      <c r="FA160" s="25">
        <v>335.12</v>
      </c>
      <c r="FB160" s="25">
        <v>418.9</v>
      </c>
      <c r="FC160" s="25">
        <v>502.68</v>
      </c>
      <c r="FD160" s="25">
        <v>586.46</v>
      </c>
      <c r="FE160" s="25">
        <v>636.72</v>
      </c>
      <c r="FF160" s="25">
        <v>716.31</v>
      </c>
      <c r="FG160" s="25">
        <v>795.9</v>
      </c>
      <c r="FH160" s="25">
        <v>875.49</v>
      </c>
      <c r="FI160" s="28">
        <v>955.08</v>
      </c>
      <c r="FJ160" s="29">
        <v>1.2</v>
      </c>
      <c r="FK160" s="28">
        <v>1034.67</v>
      </c>
      <c r="FL160" s="28">
        <v>1114.26</v>
      </c>
      <c r="FM160" s="28">
        <v>1193.8499999999999</v>
      </c>
      <c r="FN160" s="28">
        <v>1273.44</v>
      </c>
      <c r="FO160" s="28">
        <v>1353.03</v>
      </c>
      <c r="FP160" s="28">
        <v>1432.62</v>
      </c>
      <c r="FQ160" s="28">
        <v>1512.21</v>
      </c>
      <c r="FR160" s="25">
        <v>1591.8</v>
      </c>
      <c r="FS160" s="25">
        <v>1671.39</v>
      </c>
      <c r="FT160" s="25">
        <v>1750.98</v>
      </c>
      <c r="FU160" s="25">
        <v>1830.57</v>
      </c>
      <c r="FV160" s="25">
        <v>1910.16</v>
      </c>
      <c r="FW160" s="49"/>
      <c r="FX160" s="22">
        <v>55</v>
      </c>
      <c r="FY160" s="23">
        <v>59</v>
      </c>
      <c r="FZ160" s="24">
        <v>77.650000000000006</v>
      </c>
      <c r="GA160" s="43">
        <v>4.05</v>
      </c>
      <c r="GB160" s="24" t="s">
        <v>95</v>
      </c>
      <c r="GC160" s="24" t="str">
        <f t="shared" si="102"/>
        <v>C-18-55-59</v>
      </c>
      <c r="GD160" s="25">
        <v>99999</v>
      </c>
      <c r="GE160" s="25">
        <v>99999</v>
      </c>
      <c r="GF160" s="25">
        <v>99999</v>
      </c>
      <c r="GG160" s="25">
        <v>99999</v>
      </c>
      <c r="GH160" s="25">
        <v>99999</v>
      </c>
      <c r="GI160" s="25">
        <v>99999</v>
      </c>
      <c r="GJ160" s="25">
        <v>99999</v>
      </c>
      <c r="GK160" s="25">
        <v>99999</v>
      </c>
      <c r="GL160" s="25">
        <v>99999</v>
      </c>
      <c r="GM160" s="25">
        <v>99999</v>
      </c>
      <c r="GN160" s="25">
        <v>99999</v>
      </c>
      <c r="GO160" s="29">
        <v>100</v>
      </c>
      <c r="GP160" s="49"/>
      <c r="GU160" s="24" t="s">
        <v>95</v>
      </c>
      <c r="GV160" s="24" t="str">
        <f t="shared" si="109"/>
        <v>C-18-55-59</v>
      </c>
      <c r="GW160" s="25">
        <v>244.12</v>
      </c>
      <c r="GX160" s="25">
        <v>366.18</v>
      </c>
      <c r="GY160" s="25">
        <v>488.24</v>
      </c>
      <c r="GZ160" s="25">
        <v>610.29999999999995</v>
      </c>
      <c r="HA160" s="25">
        <v>732.36</v>
      </c>
      <c r="HB160" s="25">
        <v>854.42</v>
      </c>
      <c r="HC160" s="25">
        <v>927.66</v>
      </c>
      <c r="HD160" s="25">
        <v>1043.6099999999999</v>
      </c>
      <c r="HE160" s="25">
        <v>1159.57</v>
      </c>
      <c r="HF160" s="25">
        <v>1275.53</v>
      </c>
      <c r="HG160" s="28">
        <v>1391.48</v>
      </c>
      <c r="HH160" s="29">
        <v>100</v>
      </c>
      <c r="HI160" s="28">
        <v>1507.44</v>
      </c>
      <c r="HJ160" s="28">
        <v>1623.4</v>
      </c>
      <c r="HK160" s="28">
        <v>1739.36</v>
      </c>
      <c r="HL160" s="28">
        <v>1855.31</v>
      </c>
      <c r="HM160" s="28">
        <v>1971.27</v>
      </c>
      <c r="HN160" s="28">
        <v>2087.23</v>
      </c>
      <c r="HO160" s="28">
        <v>2203.1799999999998</v>
      </c>
      <c r="HP160" s="25">
        <v>2319.14</v>
      </c>
      <c r="HQ160" s="25">
        <v>2435.1</v>
      </c>
      <c r="HR160" s="25">
        <v>2551.0500000000002</v>
      </c>
      <c r="HS160" s="25">
        <v>2667.01</v>
      </c>
      <c r="HT160" s="25">
        <v>2782.97</v>
      </c>
      <c r="HU160" s="49"/>
    </row>
    <row r="161" spans="4:229" ht="14.4">
      <c r="D161" s="22">
        <v>60</v>
      </c>
      <c r="E161" s="23">
        <v>64</v>
      </c>
      <c r="F161" s="24">
        <v>119.28</v>
      </c>
      <c r="G161" s="43">
        <v>8.5</v>
      </c>
      <c r="H161" s="24" t="s">
        <v>96</v>
      </c>
      <c r="I161" s="24" t="str">
        <f t="shared" si="103"/>
        <v>C-18-60-64</v>
      </c>
      <c r="J161" s="25">
        <v>255.56</v>
      </c>
      <c r="K161" s="25">
        <v>383.34</v>
      </c>
      <c r="L161" s="25">
        <v>511.12</v>
      </c>
      <c r="M161" s="25">
        <v>638.9</v>
      </c>
      <c r="N161" s="25">
        <v>766.68</v>
      </c>
      <c r="O161" s="25">
        <v>894.46</v>
      </c>
      <c r="P161" s="25">
        <v>974.56</v>
      </c>
      <c r="Q161" s="25">
        <v>1096.3800000000001</v>
      </c>
      <c r="R161" s="25">
        <v>1218.2</v>
      </c>
      <c r="S161" s="25">
        <v>1340.02</v>
      </c>
      <c r="T161" s="28">
        <v>1461.84</v>
      </c>
      <c r="U161" s="29">
        <v>1.25</v>
      </c>
      <c r="W161" s="22">
        <v>60</v>
      </c>
      <c r="X161" s="23">
        <v>64</v>
      </c>
      <c r="Y161" s="24">
        <v>107.92</v>
      </c>
      <c r="Z161" s="43">
        <v>7.7</v>
      </c>
      <c r="AA161" s="24" t="s">
        <v>96</v>
      </c>
      <c r="AB161" s="24" t="str">
        <f t="shared" si="104"/>
        <v>C-18-60-64</v>
      </c>
      <c r="AC161" s="25">
        <v>231.24</v>
      </c>
      <c r="AD161" s="25">
        <v>346.86</v>
      </c>
      <c r="AE161" s="25">
        <v>462.48</v>
      </c>
      <c r="AF161" s="25">
        <v>578.1</v>
      </c>
      <c r="AG161" s="25">
        <v>693.72</v>
      </c>
      <c r="AH161" s="25">
        <v>809.34</v>
      </c>
      <c r="AI161" s="25">
        <v>881.76</v>
      </c>
      <c r="AJ161" s="25">
        <v>991.98</v>
      </c>
      <c r="AK161" s="25">
        <v>1102.2</v>
      </c>
      <c r="AL161" s="25">
        <v>1212.42</v>
      </c>
      <c r="AM161" s="28">
        <v>1322.64</v>
      </c>
      <c r="AN161" s="29">
        <v>1.25</v>
      </c>
      <c r="AP161" s="22">
        <v>60</v>
      </c>
      <c r="AQ161" s="23">
        <v>64</v>
      </c>
      <c r="AR161" s="24">
        <v>99.4</v>
      </c>
      <c r="AS161" s="43">
        <v>7.06</v>
      </c>
      <c r="AT161" s="24" t="s">
        <v>96</v>
      </c>
      <c r="AU161" s="24" t="str">
        <f t="shared" si="105"/>
        <v>C-18-60-64</v>
      </c>
      <c r="AV161" s="25">
        <v>212.92</v>
      </c>
      <c r="AW161" s="25">
        <v>319.38</v>
      </c>
      <c r="AX161" s="25">
        <v>425.84</v>
      </c>
      <c r="AY161" s="25">
        <v>532.29999999999995</v>
      </c>
      <c r="AZ161" s="25">
        <v>638.76</v>
      </c>
      <c r="BA161" s="25">
        <v>745.22</v>
      </c>
      <c r="BB161" s="25">
        <v>811.92</v>
      </c>
      <c r="BC161" s="25">
        <v>913.41</v>
      </c>
      <c r="BD161" s="25">
        <v>1014.9</v>
      </c>
      <c r="BE161" s="25">
        <v>1116.3900000000001</v>
      </c>
      <c r="BF161" s="28">
        <v>1217.8800000000001</v>
      </c>
      <c r="BG161" s="29">
        <v>1.25</v>
      </c>
      <c r="BI161" s="22">
        <v>60</v>
      </c>
      <c r="BJ161" s="23">
        <v>64</v>
      </c>
      <c r="BK161" s="24">
        <v>90.88</v>
      </c>
      <c r="BL161" s="43">
        <v>6.49</v>
      </c>
      <c r="BM161" s="24" t="s">
        <v>96</v>
      </c>
      <c r="BN161" s="24" t="str">
        <f t="shared" si="106"/>
        <v>C-18-60-64</v>
      </c>
      <c r="BO161" s="25">
        <v>194.74</v>
      </c>
      <c r="BP161" s="25">
        <v>292.11</v>
      </c>
      <c r="BQ161" s="25">
        <v>389.48</v>
      </c>
      <c r="BR161" s="25">
        <v>486.85</v>
      </c>
      <c r="BS161" s="25">
        <v>584.22</v>
      </c>
      <c r="BT161" s="25">
        <v>681.59</v>
      </c>
      <c r="BU161" s="25">
        <v>742.64</v>
      </c>
      <c r="BV161" s="25">
        <v>835.47</v>
      </c>
      <c r="BW161" s="25">
        <v>928.3</v>
      </c>
      <c r="BX161" s="25">
        <v>1021.13</v>
      </c>
      <c r="BY161" s="28">
        <v>1113.96</v>
      </c>
      <c r="BZ161" s="29">
        <v>1.22</v>
      </c>
      <c r="CF161" s="24" t="s">
        <v>96</v>
      </c>
      <c r="CG161" s="24" t="str">
        <f t="shared" si="107"/>
        <v>C-18-60-64</v>
      </c>
      <c r="CH161" s="25">
        <v>198.8</v>
      </c>
      <c r="CI161" s="25">
        <v>298.2</v>
      </c>
      <c r="CJ161" s="25">
        <v>397.6</v>
      </c>
      <c r="CK161" s="25">
        <v>497</v>
      </c>
      <c r="CL161" s="25">
        <v>596.4</v>
      </c>
      <c r="CM161" s="25">
        <v>695.8</v>
      </c>
      <c r="CN161" s="25">
        <v>755.44</v>
      </c>
      <c r="CO161" s="25">
        <v>849.87</v>
      </c>
      <c r="CP161" s="25">
        <v>944.3</v>
      </c>
      <c r="CQ161" s="25">
        <v>1038.73</v>
      </c>
      <c r="CR161" s="28">
        <v>1133.1600000000001</v>
      </c>
      <c r="CS161" s="29">
        <v>1.25</v>
      </c>
      <c r="CT161" s="28">
        <v>1227.5899999999999</v>
      </c>
      <c r="CU161" s="28">
        <v>1322.02</v>
      </c>
      <c r="CV161" s="28">
        <v>1416.45</v>
      </c>
      <c r="CW161" s="28">
        <v>1510.88</v>
      </c>
      <c r="CX161" s="28">
        <v>1605.31</v>
      </c>
      <c r="CY161" s="28">
        <v>1699.74</v>
      </c>
      <c r="CZ161" s="28">
        <v>1794.17</v>
      </c>
      <c r="DA161" s="25">
        <v>1888.6</v>
      </c>
      <c r="DB161" s="25">
        <v>1983.03</v>
      </c>
      <c r="DC161" s="25">
        <v>2077.46</v>
      </c>
      <c r="DD161" s="25">
        <v>2171.89</v>
      </c>
      <c r="DE161" s="25">
        <v>2266.3200000000002</v>
      </c>
      <c r="DG161" s="22">
        <v>60</v>
      </c>
      <c r="DH161" s="23">
        <v>64</v>
      </c>
      <c r="DI161" s="24">
        <v>109.27</v>
      </c>
      <c r="DJ161" s="43">
        <v>7.8</v>
      </c>
      <c r="DK161" s="24" t="s">
        <v>96</v>
      </c>
      <c r="DL161" s="24" t="str">
        <f t="shared" si="100"/>
        <v>C-18-60-64</v>
      </c>
      <c r="DM161" s="25">
        <v>234.14</v>
      </c>
      <c r="DN161" s="25">
        <v>351.21</v>
      </c>
      <c r="DO161" s="25">
        <v>468.28</v>
      </c>
      <c r="DP161" s="25">
        <v>585.35</v>
      </c>
      <c r="DQ161" s="25">
        <v>702.42</v>
      </c>
      <c r="DR161" s="25">
        <v>819.49</v>
      </c>
      <c r="DS161" s="25">
        <v>892.88</v>
      </c>
      <c r="DT161" s="25">
        <v>1004.49</v>
      </c>
      <c r="DU161" s="25">
        <v>1116.0999999999999</v>
      </c>
      <c r="DV161" s="25">
        <v>1227.71</v>
      </c>
      <c r="DW161" s="28">
        <v>1339.32</v>
      </c>
      <c r="DX161" s="29">
        <v>1.25</v>
      </c>
      <c r="DY161" s="49"/>
      <c r="DZ161" s="22">
        <v>60</v>
      </c>
      <c r="EA161" s="23">
        <v>64</v>
      </c>
      <c r="EB161" s="24">
        <v>109.27</v>
      </c>
      <c r="EC161" s="43">
        <v>7.8</v>
      </c>
      <c r="ED161" s="24" t="s">
        <v>96</v>
      </c>
      <c r="EE161" s="24" t="str">
        <f t="shared" si="101"/>
        <v>C-18-60-64</v>
      </c>
      <c r="EF161" s="25">
        <v>197.66</v>
      </c>
      <c r="EG161" s="25">
        <v>296.49</v>
      </c>
      <c r="EH161" s="25">
        <v>395.32</v>
      </c>
      <c r="EI161" s="25">
        <v>494.15</v>
      </c>
      <c r="EJ161" s="25">
        <v>592.98</v>
      </c>
      <c r="EK161" s="25">
        <v>691.81</v>
      </c>
      <c r="EL161" s="25">
        <v>753.76</v>
      </c>
      <c r="EM161" s="25">
        <v>847.98</v>
      </c>
      <c r="EN161" s="25">
        <v>942.2</v>
      </c>
      <c r="EO161" s="25">
        <v>1036.42</v>
      </c>
      <c r="EP161" s="28">
        <v>1130.6400000000001</v>
      </c>
      <c r="EQ161" s="29">
        <v>1.25</v>
      </c>
      <c r="ER161" s="49"/>
      <c r="EW161" s="24" t="s">
        <v>96</v>
      </c>
      <c r="EX161" s="24" t="str">
        <f t="shared" si="108"/>
        <v>C-18-60-64</v>
      </c>
      <c r="EY161" s="25">
        <v>238.56</v>
      </c>
      <c r="EZ161" s="25">
        <v>357.84</v>
      </c>
      <c r="FA161" s="25">
        <v>477.12</v>
      </c>
      <c r="FB161" s="25">
        <v>596.4</v>
      </c>
      <c r="FC161" s="25">
        <v>715.68</v>
      </c>
      <c r="FD161" s="25">
        <v>834.96</v>
      </c>
      <c r="FE161" s="25">
        <v>906.56</v>
      </c>
      <c r="FF161" s="25">
        <v>1019.88</v>
      </c>
      <c r="FG161" s="25">
        <v>1133.2</v>
      </c>
      <c r="FH161" s="25">
        <v>1246.52</v>
      </c>
      <c r="FI161" s="28">
        <v>1359.84</v>
      </c>
      <c r="FJ161" s="29">
        <v>1.25</v>
      </c>
      <c r="FK161" s="28">
        <v>1473.16</v>
      </c>
      <c r="FL161" s="28">
        <v>1586.48</v>
      </c>
      <c r="FM161" s="28">
        <v>1699.8</v>
      </c>
      <c r="FN161" s="28">
        <v>1813.12</v>
      </c>
      <c r="FO161" s="28">
        <v>1926.44</v>
      </c>
      <c r="FP161" s="28">
        <v>2039.76</v>
      </c>
      <c r="FQ161" s="28">
        <v>2153.08</v>
      </c>
      <c r="FR161" s="25">
        <v>2266.4</v>
      </c>
      <c r="FS161" s="25">
        <v>2379.7199999999998</v>
      </c>
      <c r="FT161" s="25">
        <v>2493.04</v>
      </c>
      <c r="FU161" s="25">
        <v>2606.36</v>
      </c>
      <c r="FV161" s="25">
        <v>2719.68</v>
      </c>
      <c r="FW161" s="49"/>
      <c r="FX161" s="22">
        <v>60</v>
      </c>
      <c r="FY161" s="23">
        <v>64</v>
      </c>
      <c r="FZ161" s="24">
        <v>109.27</v>
      </c>
      <c r="GA161" s="43">
        <v>7.8</v>
      </c>
      <c r="GB161" s="24" t="s">
        <v>96</v>
      </c>
      <c r="GC161" s="24" t="str">
        <f t="shared" si="102"/>
        <v>C-18-60-64</v>
      </c>
      <c r="GD161" s="25">
        <v>271</v>
      </c>
      <c r="GE161" s="25">
        <v>406.5</v>
      </c>
      <c r="GF161" s="25">
        <v>524</v>
      </c>
      <c r="GG161" s="25">
        <v>677.5</v>
      </c>
      <c r="GH161" s="25">
        <v>813</v>
      </c>
      <c r="GI161" s="25">
        <v>948.5</v>
      </c>
      <c r="GJ161" s="25">
        <v>1032.24</v>
      </c>
      <c r="GK161" s="25">
        <v>1161.27</v>
      </c>
      <c r="GL161" s="25">
        <v>1290.3</v>
      </c>
      <c r="GM161" s="25">
        <v>1419.33</v>
      </c>
      <c r="GN161" s="28">
        <v>1548.36</v>
      </c>
      <c r="GO161" s="29">
        <v>1.25</v>
      </c>
      <c r="GP161" s="49"/>
      <c r="GU161" s="24" t="s">
        <v>96</v>
      </c>
      <c r="GV161" s="24" t="str">
        <f t="shared" si="109"/>
        <v>C-18-60-64</v>
      </c>
      <c r="GW161" s="25">
        <v>300.64</v>
      </c>
      <c r="GX161" s="25">
        <v>450.96</v>
      </c>
      <c r="GY161" s="25">
        <v>601.28</v>
      </c>
      <c r="GZ161" s="25">
        <v>751.6</v>
      </c>
      <c r="HA161" s="25">
        <v>901.92</v>
      </c>
      <c r="HB161" s="25">
        <v>1052.24</v>
      </c>
      <c r="HC161" s="25">
        <v>1142.43</v>
      </c>
      <c r="HD161" s="25">
        <v>1285.24</v>
      </c>
      <c r="HE161" s="25">
        <v>1428.04</v>
      </c>
      <c r="HF161" s="25">
        <v>1570.84</v>
      </c>
      <c r="HG161" s="28">
        <v>1713.65</v>
      </c>
      <c r="HH161" s="29">
        <v>100</v>
      </c>
      <c r="HI161" s="28">
        <v>1856.45</v>
      </c>
      <c r="HJ161" s="28">
        <v>1999.26</v>
      </c>
      <c r="HK161" s="28">
        <v>2142.06</v>
      </c>
      <c r="HL161" s="28">
        <v>2284.86</v>
      </c>
      <c r="HM161" s="28">
        <v>2427.67</v>
      </c>
      <c r="HN161" s="28">
        <v>2570.4699999999998</v>
      </c>
      <c r="HO161" s="28">
        <v>2713.28</v>
      </c>
      <c r="HP161" s="25">
        <v>2856.08</v>
      </c>
      <c r="HQ161" s="25">
        <v>2998.88</v>
      </c>
      <c r="HR161" s="25">
        <v>3141.69</v>
      </c>
      <c r="HS161" s="25">
        <v>3284.49</v>
      </c>
      <c r="HT161" s="25">
        <v>3427.3</v>
      </c>
      <c r="HU161" s="49"/>
    </row>
    <row r="162" spans="4:229" ht="14.4">
      <c r="D162" s="22">
        <v>65</v>
      </c>
      <c r="E162" s="23">
        <v>69</v>
      </c>
      <c r="F162" s="24">
        <v>164.72</v>
      </c>
      <c r="G162" s="43">
        <v>15.75</v>
      </c>
      <c r="H162" s="24" t="s">
        <v>97</v>
      </c>
      <c r="I162" s="24" t="str">
        <f t="shared" si="103"/>
        <v>C-18-65-69</v>
      </c>
      <c r="J162" s="25">
        <v>360.94</v>
      </c>
      <c r="K162" s="25">
        <v>541.41</v>
      </c>
      <c r="L162" s="25">
        <v>721.88</v>
      </c>
      <c r="M162" s="25">
        <v>902.35</v>
      </c>
      <c r="N162" s="25">
        <v>1082.82</v>
      </c>
      <c r="O162" s="25">
        <v>1263.29</v>
      </c>
      <c r="P162" s="25">
        <v>1377.84</v>
      </c>
      <c r="Q162" s="25">
        <v>1550.07</v>
      </c>
      <c r="R162" s="25">
        <v>1722.3</v>
      </c>
      <c r="S162" s="25">
        <v>1894.53</v>
      </c>
      <c r="T162" s="28">
        <v>2066.7600000000002</v>
      </c>
      <c r="U162" s="29">
        <v>1.25</v>
      </c>
      <c r="W162" s="22">
        <v>65</v>
      </c>
      <c r="X162" s="23">
        <v>69</v>
      </c>
      <c r="Y162" s="24">
        <v>149.1</v>
      </c>
      <c r="Z162" s="43">
        <v>14.27</v>
      </c>
      <c r="AA162" s="24" t="s">
        <v>97</v>
      </c>
      <c r="AB162" s="24" t="str">
        <f t="shared" si="104"/>
        <v>C-18-65-69</v>
      </c>
      <c r="AC162" s="25">
        <v>326.74</v>
      </c>
      <c r="AD162" s="25">
        <v>490.11</v>
      </c>
      <c r="AE162" s="25">
        <v>653.48</v>
      </c>
      <c r="AF162" s="25">
        <v>816.85</v>
      </c>
      <c r="AG162" s="25">
        <v>980.22</v>
      </c>
      <c r="AH162" s="25">
        <v>1143.5899999999999</v>
      </c>
      <c r="AI162" s="25">
        <v>1247.3599999999999</v>
      </c>
      <c r="AJ162" s="25">
        <v>1403.28</v>
      </c>
      <c r="AK162" s="25">
        <v>1559.2</v>
      </c>
      <c r="AL162" s="25">
        <v>1715.12</v>
      </c>
      <c r="AM162" s="28">
        <v>1871.04</v>
      </c>
      <c r="AN162" s="29">
        <v>1.25</v>
      </c>
      <c r="AP162" s="22">
        <v>65</v>
      </c>
      <c r="AQ162" s="23">
        <v>69</v>
      </c>
      <c r="AR162" s="24">
        <v>136.32</v>
      </c>
      <c r="AS162" s="43">
        <v>13.07</v>
      </c>
      <c r="AT162" s="24" t="s">
        <v>97</v>
      </c>
      <c r="AU162" s="24" t="str">
        <f t="shared" si="105"/>
        <v>C-18-65-69</v>
      </c>
      <c r="AV162" s="25">
        <v>298.77999999999997</v>
      </c>
      <c r="AW162" s="25">
        <v>448.17</v>
      </c>
      <c r="AX162" s="25">
        <v>597.55999999999995</v>
      </c>
      <c r="AY162" s="25">
        <v>746.95</v>
      </c>
      <c r="AZ162" s="25">
        <v>896.34</v>
      </c>
      <c r="BA162" s="25">
        <v>1045.73</v>
      </c>
      <c r="BB162" s="25">
        <v>1140.56</v>
      </c>
      <c r="BC162" s="25">
        <v>1283.1300000000001</v>
      </c>
      <c r="BD162" s="25">
        <v>1425.7</v>
      </c>
      <c r="BE162" s="25">
        <v>1568.27</v>
      </c>
      <c r="BF162" s="28">
        <v>1710.84</v>
      </c>
      <c r="BG162" s="29">
        <v>1.25</v>
      </c>
      <c r="BI162" s="22">
        <v>65</v>
      </c>
      <c r="BJ162" s="23">
        <v>69</v>
      </c>
      <c r="BK162" s="24">
        <v>126.38</v>
      </c>
      <c r="BL162" s="43">
        <v>12.02</v>
      </c>
      <c r="BM162" s="24" t="s">
        <v>97</v>
      </c>
      <c r="BN162" s="24" t="str">
        <f t="shared" si="106"/>
        <v>C-18-65-69</v>
      </c>
      <c r="BO162" s="25">
        <v>276.8</v>
      </c>
      <c r="BP162" s="25">
        <v>415.2</v>
      </c>
      <c r="BQ162" s="25">
        <v>553.6</v>
      </c>
      <c r="BR162" s="25">
        <v>692</v>
      </c>
      <c r="BS162" s="25">
        <v>830.4</v>
      </c>
      <c r="BT162" s="25">
        <v>968.8</v>
      </c>
      <c r="BU162" s="25">
        <v>1056.6400000000001</v>
      </c>
      <c r="BV162" s="25">
        <v>1188.72</v>
      </c>
      <c r="BW162" s="25">
        <v>1320.8</v>
      </c>
      <c r="BX162" s="25">
        <v>1452.88</v>
      </c>
      <c r="BY162" s="28">
        <v>1584.96</v>
      </c>
      <c r="BZ162" s="29">
        <v>1.22</v>
      </c>
      <c r="CF162" s="24" t="s">
        <v>97</v>
      </c>
      <c r="CG162" s="24" t="str">
        <f t="shared" si="107"/>
        <v>C-18-65-69</v>
      </c>
      <c r="CH162" s="25">
        <v>272.64</v>
      </c>
      <c r="CI162" s="25">
        <v>408.96</v>
      </c>
      <c r="CJ162" s="25">
        <v>545.28</v>
      </c>
      <c r="CK162" s="25">
        <v>681.6</v>
      </c>
      <c r="CL162" s="25">
        <v>817.92</v>
      </c>
      <c r="CM162" s="25">
        <v>954.24</v>
      </c>
      <c r="CN162" s="25">
        <v>1036</v>
      </c>
      <c r="CO162" s="25">
        <v>1165.5</v>
      </c>
      <c r="CP162" s="25">
        <v>1295</v>
      </c>
      <c r="CQ162" s="25">
        <v>1424.5</v>
      </c>
      <c r="CR162" s="28">
        <v>1554</v>
      </c>
      <c r="CS162" s="29">
        <v>1.25</v>
      </c>
      <c r="CT162" s="28">
        <v>1683.5</v>
      </c>
      <c r="CU162" s="28">
        <v>1813</v>
      </c>
      <c r="CV162" s="28">
        <v>1942.5</v>
      </c>
      <c r="CW162" s="28">
        <v>2072</v>
      </c>
      <c r="CX162" s="28">
        <v>2201.5</v>
      </c>
      <c r="CY162" s="28">
        <v>2331</v>
      </c>
      <c r="CZ162" s="28">
        <v>2460.5</v>
      </c>
      <c r="DA162" s="25">
        <v>2590</v>
      </c>
      <c r="DB162" s="25">
        <v>2719.5</v>
      </c>
      <c r="DC162" s="25">
        <v>2849</v>
      </c>
      <c r="DD162" s="25">
        <v>2978.5</v>
      </c>
      <c r="DE162" s="25">
        <v>3108</v>
      </c>
      <c r="DG162" s="22">
        <v>65</v>
      </c>
      <c r="DH162" s="23">
        <v>69</v>
      </c>
      <c r="DI162" s="24">
        <v>150.96</v>
      </c>
      <c r="DJ162" s="43">
        <v>14.45</v>
      </c>
      <c r="DK162" s="24" t="s">
        <v>97</v>
      </c>
      <c r="DL162" s="24" t="str">
        <f t="shared" si="100"/>
        <v>C-18-65-69</v>
      </c>
      <c r="DM162" s="25">
        <v>330.82</v>
      </c>
      <c r="DN162" s="25">
        <v>496.23</v>
      </c>
      <c r="DO162" s="25">
        <v>661.64</v>
      </c>
      <c r="DP162" s="25">
        <v>827.05</v>
      </c>
      <c r="DQ162" s="25">
        <v>992.46</v>
      </c>
      <c r="DR162" s="25">
        <v>1157.8699999999999</v>
      </c>
      <c r="DS162" s="25">
        <v>1262.8800000000001</v>
      </c>
      <c r="DT162" s="25">
        <v>1420.74</v>
      </c>
      <c r="DU162" s="25">
        <v>1578.6</v>
      </c>
      <c r="DV162" s="25">
        <v>1736.46</v>
      </c>
      <c r="DW162" s="28">
        <v>1894.32</v>
      </c>
      <c r="DX162" s="29">
        <v>1.25</v>
      </c>
      <c r="DY162" s="49"/>
      <c r="DZ162" s="22">
        <v>65</v>
      </c>
      <c r="EA162" s="23">
        <v>69</v>
      </c>
      <c r="EB162" s="24">
        <v>150.96</v>
      </c>
      <c r="EC162" s="43">
        <v>14.45</v>
      </c>
      <c r="ED162" s="24" t="s">
        <v>97</v>
      </c>
      <c r="EE162" s="24" t="str">
        <f t="shared" si="101"/>
        <v>C-18-65-69</v>
      </c>
      <c r="EF162" s="25">
        <v>280.95999999999998</v>
      </c>
      <c r="EG162" s="25">
        <v>421.44</v>
      </c>
      <c r="EH162" s="25">
        <v>561.91999999999996</v>
      </c>
      <c r="EI162" s="25">
        <v>702.4</v>
      </c>
      <c r="EJ162" s="25">
        <v>842.88</v>
      </c>
      <c r="EK162" s="25">
        <v>983.36</v>
      </c>
      <c r="EL162" s="25">
        <v>1072.56</v>
      </c>
      <c r="EM162" s="25">
        <v>1206.6300000000001</v>
      </c>
      <c r="EN162" s="25">
        <v>1340.7</v>
      </c>
      <c r="EO162" s="25">
        <v>1474.77</v>
      </c>
      <c r="EP162" s="28">
        <v>1608.84</v>
      </c>
      <c r="EQ162" s="29">
        <v>1.25</v>
      </c>
      <c r="ER162" s="49"/>
      <c r="EW162" s="24" t="s">
        <v>97</v>
      </c>
      <c r="EX162" s="24" t="str">
        <f t="shared" si="108"/>
        <v>C-18-65-69</v>
      </c>
      <c r="EY162" s="25">
        <v>329.44</v>
      </c>
      <c r="EZ162" s="25">
        <v>494.16</v>
      </c>
      <c r="FA162" s="25">
        <v>658.88</v>
      </c>
      <c r="FB162" s="25">
        <v>823.6</v>
      </c>
      <c r="FC162" s="25">
        <v>988.32</v>
      </c>
      <c r="FD162" s="25">
        <v>1153.04</v>
      </c>
      <c r="FE162" s="25">
        <v>1251.8399999999999</v>
      </c>
      <c r="FF162" s="25">
        <v>1408.32</v>
      </c>
      <c r="FG162" s="25">
        <v>1564.8</v>
      </c>
      <c r="FH162" s="25">
        <v>1721.28</v>
      </c>
      <c r="FI162" s="28">
        <v>1877.76</v>
      </c>
      <c r="FJ162" s="29">
        <v>1.25</v>
      </c>
      <c r="FK162" s="28">
        <v>2034.24</v>
      </c>
      <c r="FL162" s="28">
        <v>2190.7199999999998</v>
      </c>
      <c r="FM162" s="28">
        <v>2347.1999999999998</v>
      </c>
      <c r="FN162" s="28">
        <v>2503.6799999999998</v>
      </c>
      <c r="FO162" s="28">
        <v>2660.16</v>
      </c>
      <c r="FP162" s="28">
        <v>2816.64</v>
      </c>
      <c r="FQ162" s="28">
        <v>2973.12</v>
      </c>
      <c r="FR162" s="25">
        <v>3129.6</v>
      </c>
      <c r="FS162" s="25">
        <v>3286.08</v>
      </c>
      <c r="FT162" s="25">
        <v>3442.56</v>
      </c>
      <c r="FU162" s="25">
        <v>3599.04</v>
      </c>
      <c r="FV162" s="25">
        <v>3755.52</v>
      </c>
      <c r="FW162" s="49"/>
      <c r="FX162" s="22">
        <v>65</v>
      </c>
      <c r="FY162" s="23">
        <v>69</v>
      </c>
      <c r="FZ162" s="24">
        <v>150.96</v>
      </c>
      <c r="GA162" s="43">
        <v>14.45</v>
      </c>
      <c r="GB162" s="24" t="s">
        <v>97</v>
      </c>
      <c r="GC162" s="24" t="str">
        <f t="shared" si="102"/>
        <v>C-18-65-69</v>
      </c>
      <c r="GD162" s="25">
        <v>378.76</v>
      </c>
      <c r="GE162" s="25">
        <v>568.14</v>
      </c>
      <c r="GF162" s="25">
        <v>757.52</v>
      </c>
      <c r="GG162" s="25">
        <v>946.9</v>
      </c>
      <c r="GH162" s="25">
        <v>1136.28</v>
      </c>
      <c r="GI162" s="25">
        <v>1325.66</v>
      </c>
      <c r="GJ162" s="25">
        <v>1443.76</v>
      </c>
      <c r="GK162" s="25">
        <v>1624.23</v>
      </c>
      <c r="GL162" s="25">
        <v>1804.7</v>
      </c>
      <c r="GM162" s="25">
        <v>1985.17</v>
      </c>
      <c r="GN162" s="28">
        <v>2165.64</v>
      </c>
      <c r="GO162" s="29">
        <v>1.25</v>
      </c>
      <c r="GP162" s="49"/>
      <c r="GU162" s="24" t="s">
        <v>97</v>
      </c>
      <c r="GV162" s="24" t="str">
        <f t="shared" si="109"/>
        <v>C-18-65-69</v>
      </c>
      <c r="GW162" s="25">
        <v>345.24</v>
      </c>
      <c r="GX162" s="25">
        <v>517.86</v>
      </c>
      <c r="GY162" s="25">
        <v>690.48</v>
      </c>
      <c r="GZ162" s="25">
        <v>863.1</v>
      </c>
      <c r="HA162" s="25">
        <v>1035.72</v>
      </c>
      <c r="HB162" s="25">
        <v>1208.3399999999999</v>
      </c>
      <c r="HC162" s="25">
        <v>1311.91</v>
      </c>
      <c r="HD162" s="25">
        <v>1475.9</v>
      </c>
      <c r="HE162" s="25">
        <v>1639.89</v>
      </c>
      <c r="HF162" s="25">
        <v>1803.88</v>
      </c>
      <c r="HG162" s="28">
        <v>1967.87</v>
      </c>
      <c r="HH162" s="29">
        <v>100</v>
      </c>
      <c r="HI162" s="28">
        <v>2131.86</v>
      </c>
      <c r="HJ162" s="28">
        <v>2295.85</v>
      </c>
      <c r="HK162" s="28">
        <v>2459.84</v>
      </c>
      <c r="HL162" s="28">
        <v>2623.82</v>
      </c>
      <c r="HM162" s="28">
        <v>2787.81</v>
      </c>
      <c r="HN162" s="28">
        <v>2951.8</v>
      </c>
      <c r="HO162" s="28">
        <v>3115.79</v>
      </c>
      <c r="HP162" s="25">
        <v>3279.78</v>
      </c>
      <c r="HQ162" s="25">
        <v>3443.77</v>
      </c>
      <c r="HR162" s="25">
        <v>3607.76</v>
      </c>
      <c r="HS162" s="25">
        <v>3771.75</v>
      </c>
      <c r="HT162" s="25">
        <v>3935.74</v>
      </c>
      <c r="HU162" s="49"/>
    </row>
    <row r="163" spans="4:229">
      <c r="D163" s="22">
        <v>70</v>
      </c>
      <c r="E163" s="23">
        <v>74</v>
      </c>
      <c r="F163" s="24">
        <v>213</v>
      </c>
      <c r="G163" s="43">
        <v>27.25</v>
      </c>
      <c r="H163" s="24" t="s">
        <v>98</v>
      </c>
      <c r="I163" s="24" t="str">
        <f t="shared" si="103"/>
        <v>C-18-70-74</v>
      </c>
      <c r="J163" s="25">
        <v>480.5</v>
      </c>
      <c r="K163" s="25">
        <v>720.75</v>
      </c>
      <c r="L163" s="25">
        <v>961</v>
      </c>
      <c r="M163" s="25">
        <v>1201.25</v>
      </c>
      <c r="N163" s="25">
        <v>1441.5</v>
      </c>
      <c r="O163" s="25">
        <v>1681.75</v>
      </c>
      <c r="P163" s="25">
        <v>1836.8</v>
      </c>
      <c r="Q163" s="25">
        <v>2066.4</v>
      </c>
      <c r="R163" s="25">
        <v>2296</v>
      </c>
      <c r="S163" s="25">
        <v>2525.6</v>
      </c>
      <c r="T163" s="28">
        <v>2755.2</v>
      </c>
      <c r="U163" s="30" t="s">
        <v>265</v>
      </c>
      <c r="W163" s="22">
        <v>70</v>
      </c>
      <c r="X163" s="23">
        <v>74</v>
      </c>
      <c r="Y163" s="24">
        <v>193.12</v>
      </c>
      <c r="Z163" s="43">
        <v>24.69</v>
      </c>
      <c r="AA163" s="24" t="s">
        <v>98</v>
      </c>
      <c r="AB163" s="24" t="str">
        <f t="shared" si="104"/>
        <v>C-18-70-74</v>
      </c>
      <c r="AC163" s="25">
        <v>435.62</v>
      </c>
      <c r="AD163" s="25">
        <v>653.42999999999995</v>
      </c>
      <c r="AE163" s="25">
        <v>871.24</v>
      </c>
      <c r="AF163" s="25">
        <v>1089.05</v>
      </c>
      <c r="AG163" s="25">
        <v>1306.8599999999999</v>
      </c>
      <c r="AH163" s="25">
        <v>1524.67</v>
      </c>
      <c r="AI163" s="25">
        <v>1665.2</v>
      </c>
      <c r="AJ163" s="25">
        <v>1873.35</v>
      </c>
      <c r="AK163" s="25">
        <v>2081.5</v>
      </c>
      <c r="AL163" s="25">
        <v>2289.65</v>
      </c>
      <c r="AM163" s="28">
        <v>2497.8000000000002</v>
      </c>
      <c r="AN163" s="30" t="s">
        <v>265</v>
      </c>
      <c r="AP163" s="22">
        <v>70</v>
      </c>
      <c r="AQ163" s="23">
        <v>74</v>
      </c>
      <c r="AR163" s="24">
        <v>177.5</v>
      </c>
      <c r="AS163" s="43">
        <v>22.62</v>
      </c>
      <c r="AT163" s="24" t="s">
        <v>98</v>
      </c>
      <c r="AU163" s="24" t="str">
        <f t="shared" si="105"/>
        <v>C-18-70-74</v>
      </c>
      <c r="AV163" s="25">
        <v>400.24</v>
      </c>
      <c r="AW163" s="25">
        <v>600.36</v>
      </c>
      <c r="AX163" s="25">
        <v>800.48</v>
      </c>
      <c r="AY163" s="25">
        <v>1000.6</v>
      </c>
      <c r="AZ163" s="25">
        <v>1200.72</v>
      </c>
      <c r="BA163" s="25">
        <v>1400.84</v>
      </c>
      <c r="BB163" s="25">
        <v>1530</v>
      </c>
      <c r="BC163" s="25">
        <v>1721.25</v>
      </c>
      <c r="BD163" s="25">
        <v>1912.5</v>
      </c>
      <c r="BE163" s="25">
        <v>2103.75</v>
      </c>
      <c r="BF163" s="28">
        <v>2295</v>
      </c>
      <c r="BG163" s="30" t="s">
        <v>265</v>
      </c>
      <c r="BI163" s="22">
        <v>70</v>
      </c>
      <c r="BJ163" s="23">
        <v>74</v>
      </c>
      <c r="BK163" s="24">
        <v>163.30000000000001</v>
      </c>
      <c r="BL163" s="43">
        <v>20.8</v>
      </c>
      <c r="BM163" s="24" t="s">
        <v>98</v>
      </c>
      <c r="BN163" s="24" t="str">
        <f t="shared" si="106"/>
        <v>C-18-70-74</v>
      </c>
      <c r="BO163" s="25">
        <v>368.2</v>
      </c>
      <c r="BP163" s="25">
        <v>552.29999999999995</v>
      </c>
      <c r="BQ163" s="25">
        <v>736.4</v>
      </c>
      <c r="BR163" s="25">
        <v>920.5</v>
      </c>
      <c r="BS163" s="25">
        <v>1104.5999999999999</v>
      </c>
      <c r="BT163" s="25">
        <v>1288.7</v>
      </c>
      <c r="BU163" s="25">
        <v>1407.52</v>
      </c>
      <c r="BV163" s="25">
        <v>1583.46</v>
      </c>
      <c r="BW163" s="25">
        <v>1759.4</v>
      </c>
      <c r="BX163" s="25">
        <v>1935.34</v>
      </c>
      <c r="BY163" s="28">
        <v>2111.2800000000002</v>
      </c>
      <c r="BZ163" s="30" t="s">
        <v>265</v>
      </c>
      <c r="CF163" s="24" t="s">
        <v>98</v>
      </c>
      <c r="CG163" s="24" t="str">
        <f t="shared" si="107"/>
        <v>C-18-70-74</v>
      </c>
      <c r="CH163" s="25">
        <v>355</v>
      </c>
      <c r="CI163" s="25">
        <v>532.5</v>
      </c>
      <c r="CJ163" s="25">
        <v>710</v>
      </c>
      <c r="CK163" s="25">
        <v>887.5</v>
      </c>
      <c r="CL163" s="25">
        <v>1065</v>
      </c>
      <c r="CM163" s="25">
        <v>1242.5</v>
      </c>
      <c r="CN163" s="25">
        <v>1349.04</v>
      </c>
      <c r="CO163" s="25">
        <v>1517.67</v>
      </c>
      <c r="CP163" s="25">
        <v>1686.3</v>
      </c>
      <c r="CQ163" s="25">
        <v>1854.93</v>
      </c>
      <c r="CR163" s="28">
        <v>2023.56</v>
      </c>
      <c r="CS163" s="30" t="s">
        <v>265</v>
      </c>
      <c r="CT163" s="28">
        <v>2192.19</v>
      </c>
      <c r="CU163" s="28">
        <v>2360.8200000000002</v>
      </c>
      <c r="CV163" s="28">
        <v>2529.4499999999998</v>
      </c>
      <c r="CW163" s="28">
        <v>2698.08</v>
      </c>
      <c r="CX163" s="28">
        <v>2866.71</v>
      </c>
      <c r="CY163" s="28">
        <v>3035.34</v>
      </c>
      <c r="CZ163" s="28">
        <v>3203.97</v>
      </c>
      <c r="DA163" s="25">
        <v>3372.6</v>
      </c>
      <c r="DB163" s="25">
        <v>3541.23</v>
      </c>
      <c r="DC163" s="25">
        <v>3709.86</v>
      </c>
      <c r="DD163" s="25">
        <v>3878.49</v>
      </c>
      <c r="DE163" s="25">
        <v>4047.12</v>
      </c>
      <c r="DG163" s="22">
        <v>70</v>
      </c>
      <c r="DH163" s="23">
        <v>74</v>
      </c>
      <c r="DI163" s="24">
        <v>195.53</v>
      </c>
      <c r="DJ163" s="43">
        <v>25</v>
      </c>
      <c r="DK163" s="24" t="s">
        <v>98</v>
      </c>
      <c r="DL163" s="24" t="str">
        <f t="shared" si="100"/>
        <v>C-18-70-74</v>
      </c>
      <c r="DM163" s="25">
        <v>441.06</v>
      </c>
      <c r="DN163" s="25">
        <v>661.59</v>
      </c>
      <c r="DO163" s="25">
        <v>882.12</v>
      </c>
      <c r="DP163" s="25">
        <v>1102.6500000000001</v>
      </c>
      <c r="DQ163" s="25">
        <v>1323.18</v>
      </c>
      <c r="DR163" s="25">
        <v>1543.71</v>
      </c>
      <c r="DS163" s="25">
        <v>1686</v>
      </c>
      <c r="DT163" s="25">
        <v>1896.75</v>
      </c>
      <c r="DU163" s="25">
        <v>2107.5</v>
      </c>
      <c r="DV163" s="25">
        <v>2318.25</v>
      </c>
      <c r="DW163" s="28">
        <v>2529</v>
      </c>
      <c r="DX163" s="30" t="s">
        <v>265</v>
      </c>
      <c r="DY163" s="49"/>
      <c r="DZ163" s="22">
        <v>70</v>
      </c>
      <c r="EA163" s="23">
        <v>74</v>
      </c>
      <c r="EB163" s="24">
        <v>195.53</v>
      </c>
      <c r="EC163" s="43">
        <v>25</v>
      </c>
      <c r="ED163" s="24" t="s">
        <v>98</v>
      </c>
      <c r="EE163" s="24" t="str">
        <f t="shared" si="101"/>
        <v>C-18-70-74</v>
      </c>
      <c r="EF163" s="25">
        <v>373.74</v>
      </c>
      <c r="EG163" s="25">
        <v>560.61</v>
      </c>
      <c r="EH163" s="25">
        <v>747.48</v>
      </c>
      <c r="EI163" s="25">
        <v>934.35</v>
      </c>
      <c r="EJ163" s="25">
        <v>1121.22</v>
      </c>
      <c r="EK163" s="25">
        <v>1308.0899999999999</v>
      </c>
      <c r="EL163" s="25">
        <v>1428.64</v>
      </c>
      <c r="EM163" s="25">
        <v>1607.22</v>
      </c>
      <c r="EN163" s="25">
        <v>1785.8</v>
      </c>
      <c r="EO163" s="25">
        <v>1964.38</v>
      </c>
      <c r="EP163" s="28">
        <v>2142.96</v>
      </c>
      <c r="EQ163" s="30" t="s">
        <v>265</v>
      </c>
      <c r="ER163" s="49"/>
      <c r="EW163" s="24" t="s">
        <v>98</v>
      </c>
      <c r="EX163" s="24" t="str">
        <f t="shared" si="108"/>
        <v>C-18-70-74</v>
      </c>
      <c r="EY163" s="25">
        <v>426</v>
      </c>
      <c r="EZ163" s="25">
        <v>639</v>
      </c>
      <c r="FA163" s="25">
        <v>852</v>
      </c>
      <c r="FB163" s="25">
        <v>1065</v>
      </c>
      <c r="FC163" s="25">
        <v>1278</v>
      </c>
      <c r="FD163" s="25">
        <v>1491</v>
      </c>
      <c r="FE163" s="25">
        <v>1618.8</v>
      </c>
      <c r="FF163" s="25">
        <v>1821.15</v>
      </c>
      <c r="FG163" s="25">
        <v>2023.5</v>
      </c>
      <c r="FH163" s="25">
        <v>2225.85</v>
      </c>
      <c r="FI163" s="28">
        <v>2428.1999999999998</v>
      </c>
      <c r="FJ163" s="30" t="s">
        <v>265</v>
      </c>
      <c r="FK163" s="28">
        <v>2630.55</v>
      </c>
      <c r="FL163" s="28">
        <v>2832.9</v>
      </c>
      <c r="FM163" s="28">
        <v>3035.25</v>
      </c>
      <c r="FN163" s="28">
        <v>3237.6</v>
      </c>
      <c r="FO163" s="28">
        <v>3439.95</v>
      </c>
      <c r="FP163" s="28">
        <v>3642.3</v>
      </c>
      <c r="FQ163" s="28">
        <v>3844.65</v>
      </c>
      <c r="FR163" s="25">
        <v>4047</v>
      </c>
      <c r="FS163" s="25">
        <v>4249.3500000000004</v>
      </c>
      <c r="FT163" s="25">
        <v>4451.7</v>
      </c>
      <c r="FU163" s="25">
        <v>4654.05</v>
      </c>
      <c r="FV163" s="25">
        <v>4856.3999999999996</v>
      </c>
      <c r="FW163" s="49"/>
      <c r="FX163" s="22">
        <v>70</v>
      </c>
      <c r="FY163" s="23">
        <v>74</v>
      </c>
      <c r="FZ163" s="24">
        <v>195.53</v>
      </c>
      <c r="GA163" s="43">
        <v>25</v>
      </c>
      <c r="GB163" s="24" t="s">
        <v>98</v>
      </c>
      <c r="GC163" s="24" t="str">
        <f t="shared" si="102"/>
        <v>C-18-70-74</v>
      </c>
      <c r="GD163" s="25">
        <v>499.58</v>
      </c>
      <c r="GE163" s="25">
        <v>749.37</v>
      </c>
      <c r="GF163" s="25">
        <v>999.16</v>
      </c>
      <c r="GG163" s="25">
        <v>1248.95</v>
      </c>
      <c r="GH163" s="25">
        <v>1498.74</v>
      </c>
      <c r="GI163" s="25">
        <v>1748.53</v>
      </c>
      <c r="GJ163" s="25">
        <v>1906.16</v>
      </c>
      <c r="GK163" s="25">
        <v>2144.4299999999998</v>
      </c>
      <c r="GL163" s="25">
        <v>2382.6999999999998</v>
      </c>
      <c r="GM163" s="25">
        <v>2620.9699999999998</v>
      </c>
      <c r="GN163" s="28">
        <v>2859.24</v>
      </c>
      <c r="GO163" s="30" t="s">
        <v>265</v>
      </c>
      <c r="GP163" s="49"/>
      <c r="GU163" s="24" t="s">
        <v>98</v>
      </c>
      <c r="GV163" s="24" t="str">
        <f t="shared" si="109"/>
        <v>C-18-70-74</v>
      </c>
      <c r="GW163" s="25">
        <v>376.48</v>
      </c>
      <c r="GX163" s="25">
        <v>564.72</v>
      </c>
      <c r="GY163" s="25">
        <v>752.96</v>
      </c>
      <c r="GZ163" s="25">
        <v>941.2</v>
      </c>
      <c r="HA163" s="25">
        <v>1129.44</v>
      </c>
      <c r="HB163" s="25">
        <v>1317.68</v>
      </c>
      <c r="HC163" s="25">
        <v>1430.62</v>
      </c>
      <c r="HD163" s="25">
        <v>1609.45</v>
      </c>
      <c r="HE163" s="25">
        <v>1788.28</v>
      </c>
      <c r="HF163" s="25">
        <v>1967.11</v>
      </c>
      <c r="HG163" s="28">
        <v>2145.94</v>
      </c>
      <c r="HH163" s="30" t="s">
        <v>265</v>
      </c>
      <c r="HI163" s="28">
        <v>2324.7600000000002</v>
      </c>
      <c r="HJ163" s="28">
        <v>2503.59</v>
      </c>
      <c r="HK163" s="28">
        <v>2682.42</v>
      </c>
      <c r="HL163" s="28">
        <v>2861.25</v>
      </c>
      <c r="HM163" s="28">
        <v>3040.08</v>
      </c>
      <c r="HN163" s="28">
        <v>3218.9</v>
      </c>
      <c r="HO163" s="28">
        <v>3397.73</v>
      </c>
      <c r="HP163" s="25">
        <v>3576.56</v>
      </c>
      <c r="HQ163" s="25">
        <v>3755.39</v>
      </c>
      <c r="HR163" s="25">
        <v>3934.22</v>
      </c>
      <c r="HS163" s="25">
        <v>4113.04</v>
      </c>
      <c r="HT163" s="25">
        <v>4291.87</v>
      </c>
      <c r="HU163" s="49"/>
    </row>
    <row r="164" spans="4:229">
      <c r="D164" s="22">
        <v>75</v>
      </c>
      <c r="E164" s="23">
        <v>79</v>
      </c>
      <c r="F164" s="24">
        <v>264.12</v>
      </c>
      <c r="G164" s="43">
        <v>45.84</v>
      </c>
      <c r="H164" s="24" t="s">
        <v>99</v>
      </c>
      <c r="I164" s="24" t="str">
        <f t="shared" si="103"/>
        <v>C-18-75-79</v>
      </c>
      <c r="J164" s="25">
        <v>619.91999999999996</v>
      </c>
      <c r="K164" s="25">
        <v>929.88</v>
      </c>
      <c r="L164" s="25">
        <v>1239.8399999999999</v>
      </c>
      <c r="M164" s="25">
        <v>1549.8</v>
      </c>
      <c r="N164" s="25">
        <v>1859.76</v>
      </c>
      <c r="O164" s="25">
        <v>2169.7199999999998</v>
      </c>
      <c r="P164" s="25">
        <v>2374</v>
      </c>
      <c r="Q164" s="25">
        <v>2670.75</v>
      </c>
      <c r="R164" s="25">
        <v>2967.5</v>
      </c>
      <c r="S164" s="25">
        <v>3264.25</v>
      </c>
      <c r="T164" s="28">
        <v>3561</v>
      </c>
      <c r="U164" s="30" t="s">
        <v>265</v>
      </c>
      <c r="W164" s="22">
        <v>75</v>
      </c>
      <c r="X164" s="23">
        <v>79</v>
      </c>
      <c r="Y164" s="24">
        <v>238.56</v>
      </c>
      <c r="Z164" s="43">
        <v>41.53</v>
      </c>
      <c r="AA164" s="24" t="s">
        <v>99</v>
      </c>
      <c r="AB164" s="24" t="str">
        <f t="shared" si="104"/>
        <v>C-18-75-79</v>
      </c>
      <c r="AC164" s="25">
        <v>560.17999999999995</v>
      </c>
      <c r="AD164" s="25">
        <v>840.27</v>
      </c>
      <c r="AE164" s="25">
        <v>1120.3599999999999</v>
      </c>
      <c r="AF164" s="25">
        <v>1400.45</v>
      </c>
      <c r="AG164" s="25">
        <v>1680.54</v>
      </c>
      <c r="AH164" s="25">
        <v>1960.63</v>
      </c>
      <c r="AI164" s="25">
        <v>2145.2800000000002</v>
      </c>
      <c r="AJ164" s="25">
        <v>2413.44</v>
      </c>
      <c r="AK164" s="25">
        <v>2681.6</v>
      </c>
      <c r="AL164" s="25">
        <v>2949.76</v>
      </c>
      <c r="AM164" s="28">
        <v>3217.92</v>
      </c>
      <c r="AN164" s="30" t="s">
        <v>265</v>
      </c>
      <c r="AP164" s="22">
        <v>75</v>
      </c>
      <c r="AQ164" s="23">
        <v>79</v>
      </c>
      <c r="AR164" s="24">
        <v>218.68</v>
      </c>
      <c r="AS164" s="43">
        <v>38.049999999999997</v>
      </c>
      <c r="AT164" s="24" t="s">
        <v>99</v>
      </c>
      <c r="AU164" s="24" t="str">
        <f t="shared" si="105"/>
        <v>C-18-75-79</v>
      </c>
      <c r="AV164" s="25">
        <v>513.46</v>
      </c>
      <c r="AW164" s="25">
        <v>770.19</v>
      </c>
      <c r="AX164" s="25">
        <v>1026.92</v>
      </c>
      <c r="AY164" s="25">
        <v>1283.6500000000001</v>
      </c>
      <c r="AZ164" s="25">
        <v>1540.38</v>
      </c>
      <c r="BA164" s="25">
        <v>1797.11</v>
      </c>
      <c r="BB164" s="25">
        <v>1966.4</v>
      </c>
      <c r="BC164" s="25">
        <v>2212.1999999999998</v>
      </c>
      <c r="BD164" s="25">
        <v>2458</v>
      </c>
      <c r="BE164" s="25">
        <v>2703.8</v>
      </c>
      <c r="BF164" s="28">
        <v>2949.6</v>
      </c>
      <c r="BG164" s="30" t="s">
        <v>265</v>
      </c>
      <c r="BI164" s="22">
        <v>75</v>
      </c>
      <c r="BJ164" s="23">
        <v>79</v>
      </c>
      <c r="BK164" s="24">
        <v>201.64</v>
      </c>
      <c r="BL164" s="43">
        <v>34.979999999999997</v>
      </c>
      <c r="BM164" s="24" t="s">
        <v>99</v>
      </c>
      <c r="BN164" s="24" t="str">
        <f t="shared" si="106"/>
        <v>C-18-75-79</v>
      </c>
      <c r="BO164" s="25">
        <v>473.24</v>
      </c>
      <c r="BP164" s="25">
        <v>709.86</v>
      </c>
      <c r="BQ164" s="25">
        <v>946.48</v>
      </c>
      <c r="BR164" s="25">
        <v>1183.0999999999999</v>
      </c>
      <c r="BS164" s="25">
        <v>1419.72</v>
      </c>
      <c r="BT164" s="25">
        <v>1656.34</v>
      </c>
      <c r="BU164" s="25">
        <v>1812.32</v>
      </c>
      <c r="BV164" s="25">
        <v>2038.86</v>
      </c>
      <c r="BW164" s="25">
        <v>2265.4</v>
      </c>
      <c r="BX164" s="25">
        <v>2491.94</v>
      </c>
      <c r="BY164" s="28">
        <v>2718.48</v>
      </c>
      <c r="BZ164" s="30" t="s">
        <v>265</v>
      </c>
      <c r="CF164" s="24" t="s">
        <v>99</v>
      </c>
      <c r="CG164" s="24" t="str">
        <f t="shared" si="107"/>
        <v>C-18-75-79</v>
      </c>
      <c r="CH164" s="25">
        <v>437.36</v>
      </c>
      <c r="CI164" s="25">
        <v>656.04</v>
      </c>
      <c r="CJ164" s="25">
        <v>874.72</v>
      </c>
      <c r="CK164" s="25">
        <v>1093.4000000000001</v>
      </c>
      <c r="CL164" s="25">
        <v>1312.08</v>
      </c>
      <c r="CM164" s="25">
        <v>1530.76</v>
      </c>
      <c r="CN164" s="25">
        <v>1662</v>
      </c>
      <c r="CO164" s="25">
        <v>1869.75</v>
      </c>
      <c r="CP164" s="25">
        <v>2077.5</v>
      </c>
      <c r="CQ164" s="25">
        <v>2285.25</v>
      </c>
      <c r="CR164" s="28">
        <v>2493</v>
      </c>
      <c r="CS164" s="30" t="s">
        <v>265</v>
      </c>
      <c r="CT164" s="28">
        <v>2700.75</v>
      </c>
      <c r="CU164" s="28">
        <v>2908.5</v>
      </c>
      <c r="CV164" s="28">
        <v>3116.25</v>
      </c>
      <c r="CW164" s="28">
        <v>3324</v>
      </c>
      <c r="CX164" s="28">
        <v>3531.75</v>
      </c>
      <c r="CY164" s="28">
        <v>3739.5</v>
      </c>
      <c r="CZ164" s="28">
        <v>3947.25</v>
      </c>
      <c r="DA164" s="25">
        <v>4155</v>
      </c>
      <c r="DB164" s="25">
        <v>4362.75</v>
      </c>
      <c r="DC164" s="25">
        <v>4570.5</v>
      </c>
      <c r="DD164" s="25">
        <v>4778.25</v>
      </c>
      <c r="DE164" s="25">
        <v>4986</v>
      </c>
      <c r="DG164" s="22">
        <v>75</v>
      </c>
      <c r="DH164" s="23">
        <v>79</v>
      </c>
      <c r="DI164" s="24">
        <v>241.54</v>
      </c>
      <c r="DJ164" s="43">
        <v>42.05</v>
      </c>
      <c r="DK164" s="24" t="s">
        <v>99</v>
      </c>
      <c r="DL164" s="24" t="str">
        <f t="shared" si="100"/>
        <v>C-18-75-79</v>
      </c>
      <c r="DM164" s="25">
        <v>567.17999999999995</v>
      </c>
      <c r="DN164" s="25">
        <v>850.77</v>
      </c>
      <c r="DO164" s="25">
        <v>1134.3599999999999</v>
      </c>
      <c r="DP164" s="25">
        <v>1417.95</v>
      </c>
      <c r="DQ164" s="25">
        <v>1701.54</v>
      </c>
      <c r="DR164" s="25">
        <v>1985.13</v>
      </c>
      <c r="DS164" s="25">
        <v>2172.08</v>
      </c>
      <c r="DT164" s="25">
        <v>2443.59</v>
      </c>
      <c r="DU164" s="25">
        <v>2715.1</v>
      </c>
      <c r="DV164" s="25">
        <v>2986.61</v>
      </c>
      <c r="DW164" s="28">
        <v>3258.12</v>
      </c>
      <c r="DX164" s="30" t="s">
        <v>265</v>
      </c>
      <c r="DY164" s="49"/>
      <c r="DZ164" s="22">
        <v>75</v>
      </c>
      <c r="EA164" s="23">
        <v>79</v>
      </c>
      <c r="EB164" s="24">
        <v>241.54</v>
      </c>
      <c r="EC164" s="43">
        <v>42.05</v>
      </c>
      <c r="ED164" s="24" t="s">
        <v>99</v>
      </c>
      <c r="EE164" s="24" t="str">
        <f t="shared" si="101"/>
        <v>C-18-75-79</v>
      </c>
      <c r="EF164" s="25">
        <v>480.32</v>
      </c>
      <c r="EG164" s="25">
        <v>720.48</v>
      </c>
      <c r="EH164" s="25">
        <v>960.64</v>
      </c>
      <c r="EI164" s="25">
        <v>1200.8</v>
      </c>
      <c r="EJ164" s="25">
        <v>1440.96</v>
      </c>
      <c r="EK164" s="25">
        <v>1681.12</v>
      </c>
      <c r="EL164" s="25">
        <v>1839.44</v>
      </c>
      <c r="EM164" s="25">
        <v>2069.37</v>
      </c>
      <c r="EN164" s="25">
        <v>2299.3000000000002</v>
      </c>
      <c r="EO164" s="25">
        <v>2529.23</v>
      </c>
      <c r="EP164" s="28">
        <v>2759.16</v>
      </c>
      <c r="EQ164" s="30" t="s">
        <v>265</v>
      </c>
      <c r="ER164" s="49"/>
      <c r="EW164" s="24" t="s">
        <v>99</v>
      </c>
      <c r="EX164" s="24" t="str">
        <f t="shared" si="108"/>
        <v>C-18-75-79</v>
      </c>
      <c r="EY164" s="25">
        <v>528.24</v>
      </c>
      <c r="EZ164" s="25">
        <v>792.36</v>
      </c>
      <c r="FA164" s="25">
        <v>1056.48</v>
      </c>
      <c r="FB164" s="25">
        <v>1320.6</v>
      </c>
      <c r="FC164" s="25">
        <v>1584.72</v>
      </c>
      <c r="FD164" s="25">
        <v>1848.84</v>
      </c>
      <c r="FE164" s="25">
        <v>2007.28</v>
      </c>
      <c r="FF164" s="25">
        <v>2258.19</v>
      </c>
      <c r="FG164" s="25">
        <v>2509.1</v>
      </c>
      <c r="FH164" s="25">
        <v>2760.01</v>
      </c>
      <c r="FI164" s="28">
        <v>3010.92</v>
      </c>
      <c r="FJ164" s="30" t="s">
        <v>265</v>
      </c>
      <c r="FK164" s="28">
        <v>3261.83</v>
      </c>
      <c r="FL164" s="28">
        <v>3512.74</v>
      </c>
      <c r="FM164" s="28">
        <v>3763.65</v>
      </c>
      <c r="FN164" s="28">
        <v>4014.56</v>
      </c>
      <c r="FO164" s="28">
        <v>4265.47</v>
      </c>
      <c r="FP164" s="28">
        <v>4516.38</v>
      </c>
      <c r="FQ164" s="28">
        <v>4767.29</v>
      </c>
      <c r="FR164" s="25">
        <v>5018.2</v>
      </c>
      <c r="FS164" s="25">
        <v>5269.11</v>
      </c>
      <c r="FT164" s="25">
        <v>5520.02</v>
      </c>
      <c r="FU164" s="25">
        <v>5770.93</v>
      </c>
      <c r="FV164" s="25">
        <v>6021.84</v>
      </c>
      <c r="FW164" s="49"/>
      <c r="FX164" s="22">
        <v>75</v>
      </c>
      <c r="FY164" s="23">
        <v>79</v>
      </c>
      <c r="FZ164" s="24">
        <v>241.54</v>
      </c>
      <c r="GA164" s="43">
        <v>42.05</v>
      </c>
      <c r="GB164" s="24" t="s">
        <v>99</v>
      </c>
      <c r="GC164" s="24" t="str">
        <f t="shared" si="102"/>
        <v>C-18-75-79</v>
      </c>
      <c r="GD164" s="25">
        <v>636.05999999999995</v>
      </c>
      <c r="GE164" s="25">
        <v>954.09</v>
      </c>
      <c r="GF164" s="25">
        <v>1272.1199999999999</v>
      </c>
      <c r="GG164" s="25">
        <v>1590.15</v>
      </c>
      <c r="GH164" s="25">
        <v>1908.18</v>
      </c>
      <c r="GI164" s="25">
        <v>2226.21</v>
      </c>
      <c r="GJ164" s="25">
        <v>2430.16</v>
      </c>
      <c r="GK164" s="25">
        <v>2733.93</v>
      </c>
      <c r="GL164" s="25">
        <v>3037.7</v>
      </c>
      <c r="GM164" s="25">
        <v>3341.47</v>
      </c>
      <c r="GN164" s="28">
        <v>3645.24</v>
      </c>
      <c r="GO164" s="30" t="s">
        <v>265</v>
      </c>
      <c r="GP164" s="49"/>
      <c r="GU164" s="24" t="s">
        <v>99</v>
      </c>
      <c r="GV164" s="24" t="str">
        <f t="shared" si="109"/>
        <v>C-18-75-79</v>
      </c>
      <c r="GW164" s="25">
        <v>405.72</v>
      </c>
      <c r="GX164" s="25">
        <v>608.58000000000004</v>
      </c>
      <c r="GY164" s="25">
        <v>811.44</v>
      </c>
      <c r="GZ164" s="25">
        <v>1014.3</v>
      </c>
      <c r="HA164" s="25">
        <v>1217.1600000000001</v>
      </c>
      <c r="HB164" s="25">
        <v>1420.02</v>
      </c>
      <c r="HC164" s="25">
        <v>1541.74</v>
      </c>
      <c r="HD164" s="25">
        <v>1734.45</v>
      </c>
      <c r="HE164" s="25">
        <v>1927.17</v>
      </c>
      <c r="HF164" s="25">
        <v>2119.89</v>
      </c>
      <c r="HG164" s="28">
        <v>2312.6</v>
      </c>
      <c r="HH164" s="30" t="s">
        <v>265</v>
      </c>
      <c r="HI164" s="28">
        <v>2505.3200000000002</v>
      </c>
      <c r="HJ164" s="28">
        <v>2698.04</v>
      </c>
      <c r="HK164" s="28">
        <v>2890.76</v>
      </c>
      <c r="HL164" s="28">
        <v>3083.47</v>
      </c>
      <c r="HM164" s="28">
        <v>3276.19</v>
      </c>
      <c r="HN164" s="28">
        <v>3468.91</v>
      </c>
      <c r="HO164" s="28">
        <v>3661.62</v>
      </c>
      <c r="HP164" s="25">
        <v>3854.34</v>
      </c>
      <c r="HQ164" s="25">
        <v>4047.06</v>
      </c>
      <c r="HR164" s="25">
        <v>4239.7700000000004</v>
      </c>
      <c r="HS164" s="25">
        <v>4432.49</v>
      </c>
      <c r="HT164" s="25">
        <v>4625.21</v>
      </c>
      <c r="HU164" s="49"/>
    </row>
    <row r="165" spans="4:229" ht="13.8" thickBot="1">
      <c r="D165" s="31">
        <v>80</v>
      </c>
      <c r="E165" s="32">
        <v>84</v>
      </c>
      <c r="F165" s="24">
        <v>289.68</v>
      </c>
      <c r="G165" s="43">
        <v>68.62</v>
      </c>
      <c r="H165" s="33" t="s">
        <v>100</v>
      </c>
      <c r="I165" s="24" t="str">
        <f t="shared" si="103"/>
        <v>C-18-80-84</v>
      </c>
      <c r="J165" s="34">
        <v>716.6</v>
      </c>
      <c r="K165" s="34">
        <v>1074.9000000000001</v>
      </c>
      <c r="L165" s="34">
        <v>1433.2</v>
      </c>
      <c r="M165" s="34">
        <v>1791.5</v>
      </c>
      <c r="N165" s="34">
        <v>2149.8000000000002</v>
      </c>
      <c r="O165" s="34">
        <v>2508.1</v>
      </c>
      <c r="P165" s="34">
        <v>2750.56</v>
      </c>
      <c r="Q165" s="34">
        <v>3094.38</v>
      </c>
      <c r="R165" s="34">
        <v>3438.2</v>
      </c>
      <c r="S165" s="34">
        <v>3782.02</v>
      </c>
      <c r="T165" s="35">
        <v>4125.84</v>
      </c>
      <c r="U165" s="36" t="s">
        <v>265</v>
      </c>
      <c r="W165" s="31">
        <v>80</v>
      </c>
      <c r="X165" s="32">
        <v>84</v>
      </c>
      <c r="Y165" s="33">
        <v>262.7</v>
      </c>
      <c r="Z165" s="45">
        <v>62.17</v>
      </c>
      <c r="AA165" s="33" t="s">
        <v>100</v>
      </c>
      <c r="AB165" s="24" t="str">
        <f t="shared" si="104"/>
        <v>C-18-80-84</v>
      </c>
      <c r="AC165" s="34">
        <v>649.74</v>
      </c>
      <c r="AD165" s="34">
        <v>974.61</v>
      </c>
      <c r="AE165" s="34">
        <v>1299.48</v>
      </c>
      <c r="AF165" s="34">
        <v>1624.35</v>
      </c>
      <c r="AG165" s="34">
        <v>1949.22</v>
      </c>
      <c r="AH165" s="34">
        <v>2274.09</v>
      </c>
      <c r="AI165" s="34">
        <v>2493.92</v>
      </c>
      <c r="AJ165" s="34">
        <v>2805.66</v>
      </c>
      <c r="AK165" s="34">
        <v>3117.4</v>
      </c>
      <c r="AL165" s="34">
        <v>3429.14</v>
      </c>
      <c r="AM165" s="35">
        <v>3740.88</v>
      </c>
      <c r="AN165" s="36" t="s">
        <v>265</v>
      </c>
      <c r="AP165" s="31">
        <v>80</v>
      </c>
      <c r="AQ165" s="32">
        <v>84</v>
      </c>
      <c r="AR165" s="33">
        <v>239.98</v>
      </c>
      <c r="AS165" s="45">
        <v>56.95</v>
      </c>
      <c r="AT165" s="33" t="s">
        <v>100</v>
      </c>
      <c r="AU165" s="24" t="str">
        <f t="shared" si="105"/>
        <v>C-18-80-84</v>
      </c>
      <c r="AV165" s="34">
        <v>593.86</v>
      </c>
      <c r="AW165" s="34">
        <v>890.79</v>
      </c>
      <c r="AX165" s="34">
        <v>1187.72</v>
      </c>
      <c r="AY165" s="34">
        <v>1484.65</v>
      </c>
      <c r="AZ165" s="34">
        <v>1781.58</v>
      </c>
      <c r="BA165" s="34">
        <v>2078.5100000000002</v>
      </c>
      <c r="BB165" s="34">
        <v>2279.44</v>
      </c>
      <c r="BC165" s="34">
        <v>2564.37</v>
      </c>
      <c r="BD165" s="34">
        <v>2849.3</v>
      </c>
      <c r="BE165" s="34">
        <v>3134.23</v>
      </c>
      <c r="BF165" s="35">
        <v>3419.16</v>
      </c>
      <c r="BG165" s="36" t="s">
        <v>265</v>
      </c>
      <c r="BI165" s="31">
        <v>80</v>
      </c>
      <c r="BJ165" s="32">
        <v>84</v>
      </c>
      <c r="BK165" s="33">
        <v>221.52</v>
      </c>
      <c r="BL165" s="45">
        <v>52.36</v>
      </c>
      <c r="BM165" s="33" t="s">
        <v>100</v>
      </c>
      <c r="BN165" s="24" t="str">
        <f t="shared" si="106"/>
        <v>C-18-80-84</v>
      </c>
      <c r="BO165" s="34">
        <v>547.76</v>
      </c>
      <c r="BP165" s="34">
        <v>821.64</v>
      </c>
      <c r="BQ165" s="34">
        <v>1095.52</v>
      </c>
      <c r="BR165" s="34">
        <v>1369.4</v>
      </c>
      <c r="BS165" s="34">
        <v>1643.28</v>
      </c>
      <c r="BT165" s="34">
        <v>1917.16</v>
      </c>
      <c r="BU165" s="34">
        <v>2102.4</v>
      </c>
      <c r="BV165" s="34">
        <v>2365.1999999999998</v>
      </c>
      <c r="BW165" s="34">
        <v>2628</v>
      </c>
      <c r="BX165" s="34">
        <v>2890.8</v>
      </c>
      <c r="BY165" s="35">
        <v>3153.6</v>
      </c>
      <c r="BZ165" s="36" t="s">
        <v>265</v>
      </c>
      <c r="CF165" s="33" t="s">
        <v>100</v>
      </c>
      <c r="CG165" s="24" t="str">
        <f t="shared" si="107"/>
        <v>C-18-80-84</v>
      </c>
      <c r="CH165" s="34">
        <v>479.96</v>
      </c>
      <c r="CI165" s="34">
        <v>719.94</v>
      </c>
      <c r="CJ165" s="34">
        <v>959.92</v>
      </c>
      <c r="CK165" s="34">
        <v>1199.9000000000001</v>
      </c>
      <c r="CL165" s="34">
        <v>1439.88</v>
      </c>
      <c r="CM165" s="34">
        <v>1679.86</v>
      </c>
      <c r="CN165" s="34">
        <v>1823.84</v>
      </c>
      <c r="CO165" s="34">
        <v>2051.8200000000002</v>
      </c>
      <c r="CP165" s="34">
        <v>2279.8000000000002</v>
      </c>
      <c r="CQ165" s="34">
        <v>2507.7800000000002</v>
      </c>
      <c r="CR165" s="35">
        <v>2735.76</v>
      </c>
      <c r="CS165" s="36" t="s">
        <v>265</v>
      </c>
      <c r="CT165" s="35">
        <v>2963.74</v>
      </c>
      <c r="CU165" s="35">
        <v>3191.72</v>
      </c>
      <c r="CV165" s="35">
        <v>3419.7</v>
      </c>
      <c r="CW165" s="35">
        <v>3647.68</v>
      </c>
      <c r="CX165" s="35">
        <v>3875.66</v>
      </c>
      <c r="CY165" s="35">
        <v>4103.6400000000003</v>
      </c>
      <c r="CZ165" s="35">
        <v>4331.62</v>
      </c>
      <c r="DA165" s="34">
        <v>4559.6000000000004</v>
      </c>
      <c r="DB165" s="34">
        <v>4787.58</v>
      </c>
      <c r="DC165" s="34">
        <v>5015.5600000000004</v>
      </c>
      <c r="DD165" s="34">
        <v>5243.54</v>
      </c>
      <c r="DE165" s="34">
        <v>5471.52</v>
      </c>
      <c r="DG165" s="31">
        <v>80</v>
      </c>
      <c r="DH165" s="32">
        <v>84</v>
      </c>
      <c r="DI165" s="33">
        <v>265.98</v>
      </c>
      <c r="DJ165" s="45">
        <v>62.95</v>
      </c>
      <c r="DK165" s="33" t="s">
        <v>100</v>
      </c>
      <c r="DL165" s="24" t="str">
        <f t="shared" si="100"/>
        <v>C-18-80-84</v>
      </c>
      <c r="DM165" s="34">
        <v>657.86</v>
      </c>
      <c r="DN165" s="34">
        <v>986.79</v>
      </c>
      <c r="DO165" s="34">
        <v>1315.72</v>
      </c>
      <c r="DP165" s="34">
        <v>1644.65</v>
      </c>
      <c r="DQ165" s="34">
        <v>1973.58</v>
      </c>
      <c r="DR165" s="34">
        <v>2302.5100000000002</v>
      </c>
      <c r="DS165" s="34">
        <v>2525.04</v>
      </c>
      <c r="DT165" s="34">
        <v>2840.67</v>
      </c>
      <c r="DU165" s="34">
        <v>3156.3</v>
      </c>
      <c r="DV165" s="34">
        <v>3471.93</v>
      </c>
      <c r="DW165" s="35">
        <v>3787.56</v>
      </c>
      <c r="DX165" s="36" t="s">
        <v>265</v>
      </c>
      <c r="DY165" s="49"/>
      <c r="DZ165" s="31">
        <v>80</v>
      </c>
      <c r="EA165" s="32">
        <v>84</v>
      </c>
      <c r="EB165" s="33">
        <v>265.98</v>
      </c>
      <c r="EC165" s="45">
        <v>62.95</v>
      </c>
      <c r="ED165" s="33" t="s">
        <v>100</v>
      </c>
      <c r="EE165" s="24" t="str">
        <f t="shared" si="101"/>
        <v>C-18-80-84</v>
      </c>
      <c r="EF165" s="34">
        <v>555.98</v>
      </c>
      <c r="EG165" s="34">
        <v>833.97</v>
      </c>
      <c r="EH165" s="34">
        <v>1111.96</v>
      </c>
      <c r="EI165" s="34">
        <v>1389.95</v>
      </c>
      <c r="EJ165" s="34">
        <v>1667.94</v>
      </c>
      <c r="EK165" s="34">
        <v>1945.93</v>
      </c>
      <c r="EL165" s="34">
        <v>2134</v>
      </c>
      <c r="EM165" s="34">
        <v>2400.75</v>
      </c>
      <c r="EN165" s="34">
        <v>2667.5</v>
      </c>
      <c r="EO165" s="34">
        <v>2934.25</v>
      </c>
      <c r="EP165" s="35">
        <v>3201</v>
      </c>
      <c r="EQ165" s="36" t="s">
        <v>265</v>
      </c>
      <c r="ER165" s="49"/>
      <c r="EW165" s="33" t="s">
        <v>100</v>
      </c>
      <c r="EX165" s="24" t="str">
        <f t="shared" si="108"/>
        <v>C-18-80-84</v>
      </c>
      <c r="EY165" s="34">
        <v>579.36</v>
      </c>
      <c r="EZ165" s="34">
        <v>869.04</v>
      </c>
      <c r="FA165" s="34">
        <v>1158.72</v>
      </c>
      <c r="FB165" s="34">
        <v>1448.4</v>
      </c>
      <c r="FC165" s="34">
        <v>1738.08</v>
      </c>
      <c r="FD165" s="34">
        <v>2027.76</v>
      </c>
      <c r="FE165" s="34">
        <v>2201.6</v>
      </c>
      <c r="FF165" s="34">
        <v>2476.8000000000002</v>
      </c>
      <c r="FG165" s="34">
        <v>2752</v>
      </c>
      <c r="FH165" s="34">
        <v>3027.2</v>
      </c>
      <c r="FI165" s="35">
        <v>3302.4</v>
      </c>
      <c r="FJ165" s="36" t="s">
        <v>265</v>
      </c>
      <c r="FK165" s="35">
        <v>3577.6</v>
      </c>
      <c r="FL165" s="35">
        <v>3852.8</v>
      </c>
      <c r="FM165" s="35">
        <v>4128</v>
      </c>
      <c r="FN165" s="35">
        <v>4403.2</v>
      </c>
      <c r="FO165" s="35">
        <v>4678.3999999999996</v>
      </c>
      <c r="FP165" s="35">
        <v>4953.6000000000004</v>
      </c>
      <c r="FQ165" s="35">
        <v>5228.8</v>
      </c>
      <c r="FR165" s="34">
        <v>5504</v>
      </c>
      <c r="FS165" s="34">
        <v>5779.2</v>
      </c>
      <c r="FT165" s="34">
        <v>6054.4</v>
      </c>
      <c r="FU165" s="34">
        <v>6329.6</v>
      </c>
      <c r="FV165" s="34">
        <v>6604.8</v>
      </c>
      <c r="FW165" s="49"/>
      <c r="FX165" s="31">
        <v>80</v>
      </c>
      <c r="FY165" s="32">
        <v>84</v>
      </c>
      <c r="FZ165" s="33">
        <v>265.98</v>
      </c>
      <c r="GA165" s="45">
        <v>62.95</v>
      </c>
      <c r="GB165" s="33" t="s">
        <v>100</v>
      </c>
      <c r="GC165" s="24" t="str">
        <f t="shared" si="102"/>
        <v>C-18-80-84</v>
      </c>
      <c r="GD165" s="34">
        <v>724.28</v>
      </c>
      <c r="GE165" s="34">
        <v>1086.42</v>
      </c>
      <c r="GF165" s="34">
        <v>1448.56</v>
      </c>
      <c r="GG165" s="34">
        <v>1810.7</v>
      </c>
      <c r="GH165" s="34">
        <v>2172.84</v>
      </c>
      <c r="GI165" s="34">
        <v>2534.98</v>
      </c>
      <c r="GJ165" s="34">
        <v>2771.84</v>
      </c>
      <c r="GK165" s="34">
        <v>3118.32</v>
      </c>
      <c r="GL165" s="34">
        <v>3464.8</v>
      </c>
      <c r="GM165" s="34">
        <v>3811.28</v>
      </c>
      <c r="GN165" s="35">
        <v>4157.76</v>
      </c>
      <c r="GO165" s="36" t="s">
        <v>265</v>
      </c>
      <c r="GP165" s="49"/>
      <c r="GU165" s="33" t="s">
        <v>100</v>
      </c>
      <c r="GV165" s="24" t="str">
        <f t="shared" si="109"/>
        <v>C-18-80-84</v>
      </c>
      <c r="GW165" s="34">
        <v>426.54</v>
      </c>
      <c r="GX165" s="34">
        <v>639.80999999999995</v>
      </c>
      <c r="GY165" s="34">
        <v>853.08</v>
      </c>
      <c r="GZ165" s="34">
        <v>1066.3499999999999</v>
      </c>
      <c r="HA165" s="34">
        <v>1279.6199999999999</v>
      </c>
      <c r="HB165" s="34">
        <v>1492.89</v>
      </c>
      <c r="HC165" s="34">
        <v>1620.85</v>
      </c>
      <c r="HD165" s="34">
        <v>1823.46</v>
      </c>
      <c r="HE165" s="34">
        <v>2026.07</v>
      </c>
      <c r="HF165" s="34">
        <v>2228.67</v>
      </c>
      <c r="HG165" s="35">
        <v>2431.2800000000002</v>
      </c>
      <c r="HH165" s="36" t="s">
        <v>265</v>
      </c>
      <c r="HI165" s="35">
        <v>2633.88</v>
      </c>
      <c r="HJ165" s="35">
        <v>2836.49</v>
      </c>
      <c r="HK165" s="35">
        <v>3039.1</v>
      </c>
      <c r="HL165" s="35">
        <v>3241.7</v>
      </c>
      <c r="HM165" s="35">
        <v>3444.31</v>
      </c>
      <c r="HN165" s="35">
        <v>3646.92</v>
      </c>
      <c r="HO165" s="35">
        <v>3849.52</v>
      </c>
      <c r="HP165" s="34">
        <v>4052.13</v>
      </c>
      <c r="HQ165" s="34">
        <v>4254.74</v>
      </c>
      <c r="HR165" s="34">
        <v>4457.34</v>
      </c>
      <c r="HS165" s="34">
        <v>4659.95</v>
      </c>
      <c r="HT165" s="34">
        <v>4862.5600000000004</v>
      </c>
      <c r="HU165" s="49"/>
    </row>
    <row r="166" spans="4:229" ht="16.2" thickBot="1">
      <c r="D166" s="46"/>
      <c r="E166" s="46"/>
      <c r="F166" s="46"/>
      <c r="G166" s="46"/>
      <c r="H166" s="46"/>
      <c r="I166" s="46"/>
      <c r="J166" s="46"/>
      <c r="K166" s="46"/>
      <c r="L166" s="46"/>
      <c r="M166" s="46"/>
      <c r="N166" s="46"/>
      <c r="O166" s="46"/>
      <c r="P166" s="46"/>
      <c r="Q166" s="46"/>
      <c r="R166" s="46"/>
      <c r="S166" s="46"/>
      <c r="T166" s="46"/>
      <c r="U166" s="46"/>
      <c r="W166" s="46"/>
      <c r="X166" s="46"/>
      <c r="Y166" s="46"/>
      <c r="Z166" s="46"/>
      <c r="AA166" s="46"/>
      <c r="AB166" s="46"/>
      <c r="AC166" s="46"/>
      <c r="AD166" s="46"/>
      <c r="AE166" s="46"/>
      <c r="AF166" s="46"/>
      <c r="AG166" s="46"/>
      <c r="AH166" s="46"/>
      <c r="AI166" s="46"/>
      <c r="AJ166" s="46"/>
      <c r="AK166" s="46"/>
      <c r="AL166" s="46"/>
      <c r="AM166" s="46"/>
      <c r="AN166" s="46"/>
      <c r="AP166" s="46"/>
      <c r="AQ166" s="46"/>
      <c r="AR166" s="46"/>
      <c r="AS166" s="46"/>
      <c r="AT166" s="46"/>
      <c r="AU166" s="46"/>
      <c r="AV166" s="46"/>
      <c r="AW166" s="46"/>
      <c r="AX166" s="46"/>
      <c r="AY166" s="46"/>
      <c r="AZ166" s="46"/>
      <c r="BA166" s="46"/>
      <c r="BB166" s="46"/>
      <c r="BC166" s="46"/>
      <c r="BD166" s="46"/>
      <c r="BE166" s="46"/>
      <c r="BF166" s="46"/>
      <c r="BG166" s="46"/>
      <c r="BI166" s="46"/>
      <c r="BJ166" s="46"/>
      <c r="BK166" s="46"/>
      <c r="BL166" s="46"/>
      <c r="BM166" s="46"/>
      <c r="BN166" s="46"/>
      <c r="BO166" s="46"/>
      <c r="BP166" s="46"/>
      <c r="BQ166" s="46"/>
      <c r="BR166" s="46"/>
      <c r="BS166" s="46"/>
      <c r="BT166" s="46"/>
      <c r="BU166" s="46"/>
      <c r="BV166" s="46"/>
      <c r="BW166" s="46"/>
      <c r="BX166" s="46"/>
      <c r="BY166" s="46"/>
      <c r="BZ166" s="46"/>
      <c r="CB166" s="46"/>
      <c r="CC166" s="46"/>
      <c r="CD166" s="46"/>
      <c r="CE166" s="46"/>
      <c r="CF166" s="46"/>
      <c r="CG166" s="46"/>
      <c r="CH166" s="46"/>
      <c r="CI166" s="46"/>
      <c r="CJ166" s="46"/>
      <c r="CK166" s="46"/>
      <c r="CL166" s="46"/>
      <c r="CM166" s="46"/>
      <c r="CN166" s="46"/>
      <c r="CO166" s="46"/>
      <c r="CP166" s="46"/>
      <c r="CQ166" s="46"/>
      <c r="CR166" s="46"/>
      <c r="CS166" s="46"/>
      <c r="DK166" s="46"/>
      <c r="DL166" s="46"/>
      <c r="DY166" s="49"/>
      <c r="ED166" s="46"/>
      <c r="EE166" s="46"/>
      <c r="ER166" s="49"/>
      <c r="ES166" s="46"/>
      <c r="ET166" s="46"/>
      <c r="EU166" s="46"/>
      <c r="EV166" s="46"/>
      <c r="EW166" s="46"/>
      <c r="EX166" s="46"/>
      <c r="EY166" s="46"/>
      <c r="EZ166" s="46"/>
      <c r="FA166" s="46"/>
      <c r="FB166" s="46"/>
      <c r="FC166" s="46"/>
      <c r="FD166" s="46"/>
      <c r="FE166" s="46"/>
      <c r="FF166" s="46"/>
      <c r="FG166" s="46"/>
      <c r="FH166" s="46"/>
      <c r="FI166" s="46"/>
      <c r="FJ166" s="46"/>
      <c r="FW166" s="49"/>
      <c r="GB166" s="46"/>
      <c r="GC166" s="46"/>
      <c r="GP166" s="49"/>
      <c r="GQ166" s="46"/>
      <c r="GR166" s="46"/>
      <c r="GS166" s="46"/>
      <c r="GT166" s="46"/>
      <c r="GU166" s="46"/>
      <c r="GV166" s="46"/>
      <c r="GW166" s="46"/>
      <c r="GX166" s="46"/>
      <c r="GY166" s="46"/>
      <c r="GZ166" s="46"/>
      <c r="HA166" s="46"/>
      <c r="HB166" s="46"/>
      <c r="HC166" s="46"/>
      <c r="HD166" s="46"/>
      <c r="HE166" s="46"/>
      <c r="HF166" s="46"/>
      <c r="HG166" s="46"/>
      <c r="HH166" s="46"/>
      <c r="HU166" s="49"/>
    </row>
    <row r="167" spans="4:229">
      <c r="D167" s="9"/>
      <c r="E167" s="10"/>
      <c r="F167" s="10"/>
      <c r="G167" s="10"/>
      <c r="H167" s="10"/>
      <c r="I167" s="10"/>
      <c r="J167" s="11">
        <v>500</v>
      </c>
      <c r="K167" s="12">
        <v>750</v>
      </c>
      <c r="L167" s="11">
        <v>1000</v>
      </c>
      <c r="M167" s="11">
        <v>1250</v>
      </c>
      <c r="N167" s="11">
        <v>1500</v>
      </c>
      <c r="O167" s="11">
        <v>1750</v>
      </c>
      <c r="P167" s="11">
        <v>2000</v>
      </c>
      <c r="Q167" s="11">
        <v>2250</v>
      </c>
      <c r="R167" s="11">
        <v>2500</v>
      </c>
      <c r="S167" s="11">
        <v>2750</v>
      </c>
      <c r="T167" s="14">
        <v>3000</v>
      </c>
      <c r="U167" s="15" t="s">
        <v>74</v>
      </c>
      <c r="W167" s="9"/>
      <c r="X167" s="10"/>
      <c r="Y167" s="10"/>
      <c r="Z167" s="10"/>
      <c r="AA167" s="10"/>
      <c r="AB167" s="10"/>
      <c r="AC167" s="11">
        <v>500</v>
      </c>
      <c r="AD167" s="12">
        <v>750</v>
      </c>
      <c r="AE167" s="11">
        <v>1000</v>
      </c>
      <c r="AF167" s="11">
        <v>1250</v>
      </c>
      <c r="AG167" s="11">
        <v>1500</v>
      </c>
      <c r="AH167" s="11">
        <v>1750</v>
      </c>
      <c r="AI167" s="11">
        <v>2000</v>
      </c>
      <c r="AJ167" s="11">
        <v>2250</v>
      </c>
      <c r="AK167" s="11">
        <v>2500</v>
      </c>
      <c r="AL167" s="11">
        <v>2750</v>
      </c>
      <c r="AM167" s="14">
        <v>3000</v>
      </c>
      <c r="AN167" s="15" t="s">
        <v>74</v>
      </c>
      <c r="AP167" s="9"/>
      <c r="AQ167" s="10"/>
      <c r="AR167" s="10"/>
      <c r="AS167" s="10"/>
      <c r="AT167" s="10"/>
      <c r="AU167" s="10"/>
      <c r="AV167" s="11">
        <v>500</v>
      </c>
      <c r="AW167" s="12">
        <v>750</v>
      </c>
      <c r="AX167" s="11">
        <v>1000</v>
      </c>
      <c r="AY167" s="11">
        <v>1250</v>
      </c>
      <c r="AZ167" s="11">
        <v>1500</v>
      </c>
      <c r="BA167" s="11">
        <v>1750</v>
      </c>
      <c r="BB167" s="11">
        <v>2000</v>
      </c>
      <c r="BC167" s="11">
        <v>2250</v>
      </c>
      <c r="BD167" s="11">
        <v>2500</v>
      </c>
      <c r="BE167" s="11">
        <v>2750</v>
      </c>
      <c r="BF167" s="14">
        <v>3000</v>
      </c>
      <c r="BG167" s="15" t="s">
        <v>74</v>
      </c>
      <c r="BI167" s="9"/>
      <c r="BJ167" s="10"/>
      <c r="BK167" s="10"/>
      <c r="BL167" s="10"/>
      <c r="BM167" s="10"/>
      <c r="BN167" s="10"/>
      <c r="BO167" s="11">
        <v>500</v>
      </c>
      <c r="BP167" s="12">
        <v>750</v>
      </c>
      <c r="BQ167" s="11">
        <v>1000</v>
      </c>
      <c r="BR167" s="11">
        <v>1250</v>
      </c>
      <c r="BS167" s="11">
        <v>1500</v>
      </c>
      <c r="BT167" s="11">
        <v>1750</v>
      </c>
      <c r="BU167" s="11">
        <v>2000</v>
      </c>
      <c r="BV167" s="11">
        <v>2250</v>
      </c>
      <c r="BW167" s="11">
        <v>2500</v>
      </c>
      <c r="BX167" s="11">
        <v>2750</v>
      </c>
      <c r="BY167" s="14">
        <v>3000</v>
      </c>
      <c r="BZ167" s="15" t="s">
        <v>74</v>
      </c>
      <c r="CH167" s="11">
        <v>500</v>
      </c>
      <c r="CI167" s="12">
        <v>750</v>
      </c>
      <c r="CJ167" s="11">
        <v>1000</v>
      </c>
      <c r="CK167" s="11">
        <v>1250</v>
      </c>
      <c r="CL167" s="11">
        <v>1500</v>
      </c>
      <c r="CM167" s="11">
        <v>1750</v>
      </c>
      <c r="CN167" s="11">
        <v>2000</v>
      </c>
      <c r="CO167" s="11">
        <v>2250</v>
      </c>
      <c r="CP167" s="11">
        <v>2500</v>
      </c>
      <c r="CQ167" s="11">
        <v>2750</v>
      </c>
      <c r="CR167" s="14">
        <v>3000</v>
      </c>
      <c r="CS167" s="15" t="s">
        <v>74</v>
      </c>
      <c r="CT167" s="11">
        <v>3250</v>
      </c>
      <c r="CU167" s="12">
        <v>3500</v>
      </c>
      <c r="CV167" s="11">
        <v>3750</v>
      </c>
      <c r="CW167" s="11">
        <v>4000</v>
      </c>
      <c r="CX167" s="11">
        <v>4250</v>
      </c>
      <c r="CY167" s="11">
        <v>4500</v>
      </c>
      <c r="CZ167" s="11">
        <v>4750</v>
      </c>
      <c r="DA167" s="11">
        <v>5000</v>
      </c>
      <c r="DB167" s="11">
        <v>5250</v>
      </c>
      <c r="DC167" s="11">
        <v>5500</v>
      </c>
      <c r="DD167" s="11">
        <v>5750</v>
      </c>
      <c r="DE167" s="14">
        <v>6000</v>
      </c>
      <c r="DG167" s="9"/>
      <c r="DH167" s="10"/>
      <c r="DI167" s="10"/>
      <c r="DJ167" s="10"/>
      <c r="DK167" s="10"/>
      <c r="DL167" s="10"/>
      <c r="DM167" s="11">
        <v>500</v>
      </c>
      <c r="DN167" s="12">
        <v>750</v>
      </c>
      <c r="DO167" s="11">
        <v>1000</v>
      </c>
      <c r="DP167" s="11">
        <v>1250</v>
      </c>
      <c r="DQ167" s="11">
        <v>1500</v>
      </c>
      <c r="DR167" s="11">
        <v>1750</v>
      </c>
      <c r="DS167" s="11">
        <v>2000</v>
      </c>
      <c r="DT167" s="11">
        <v>2250</v>
      </c>
      <c r="DU167" s="11">
        <v>2500</v>
      </c>
      <c r="DV167" s="11">
        <v>2750</v>
      </c>
      <c r="DW167" s="14">
        <v>3000</v>
      </c>
      <c r="DX167" s="15" t="s">
        <v>74</v>
      </c>
      <c r="DY167" s="49"/>
      <c r="DZ167" s="9"/>
      <c r="EA167" s="10"/>
      <c r="EB167" s="10"/>
      <c r="EC167" s="10"/>
      <c r="ED167" s="10"/>
      <c r="EE167" s="10"/>
      <c r="EF167" s="11">
        <v>500</v>
      </c>
      <c r="EG167" s="12">
        <v>750</v>
      </c>
      <c r="EH167" s="11">
        <v>1000</v>
      </c>
      <c r="EI167" s="11">
        <v>1250</v>
      </c>
      <c r="EJ167" s="11">
        <v>1500</v>
      </c>
      <c r="EK167" s="11">
        <v>1750</v>
      </c>
      <c r="EL167" s="11">
        <v>2000</v>
      </c>
      <c r="EM167" s="11">
        <v>2250</v>
      </c>
      <c r="EN167" s="11">
        <v>2500</v>
      </c>
      <c r="EO167" s="11">
        <v>2750</v>
      </c>
      <c r="EP167" s="14">
        <v>3000</v>
      </c>
      <c r="EQ167" s="15" t="s">
        <v>74</v>
      </c>
      <c r="ER167" s="49"/>
      <c r="EY167" s="11">
        <v>500</v>
      </c>
      <c r="EZ167" s="12">
        <v>750</v>
      </c>
      <c r="FA167" s="11">
        <v>1000</v>
      </c>
      <c r="FB167" s="11">
        <v>1250</v>
      </c>
      <c r="FC167" s="11">
        <v>1500</v>
      </c>
      <c r="FD167" s="11">
        <v>1750</v>
      </c>
      <c r="FE167" s="11">
        <v>2000</v>
      </c>
      <c r="FF167" s="11">
        <v>2250</v>
      </c>
      <c r="FG167" s="11">
        <v>2500</v>
      </c>
      <c r="FH167" s="11">
        <v>2750</v>
      </c>
      <c r="FI167" s="14">
        <v>3000</v>
      </c>
      <c r="FJ167" s="15" t="s">
        <v>74</v>
      </c>
      <c r="FK167" s="11">
        <v>3250</v>
      </c>
      <c r="FL167" s="12">
        <v>3500</v>
      </c>
      <c r="FM167" s="11">
        <v>3750</v>
      </c>
      <c r="FN167" s="11">
        <v>4000</v>
      </c>
      <c r="FO167" s="11">
        <v>4250</v>
      </c>
      <c r="FP167" s="11">
        <v>4500</v>
      </c>
      <c r="FQ167" s="11">
        <v>4750</v>
      </c>
      <c r="FR167" s="11">
        <v>5000</v>
      </c>
      <c r="FS167" s="11">
        <v>5250</v>
      </c>
      <c r="FT167" s="11">
        <v>5500</v>
      </c>
      <c r="FU167" s="11">
        <v>5750</v>
      </c>
      <c r="FV167" s="14">
        <v>6000</v>
      </c>
      <c r="FW167" s="49"/>
      <c r="FX167" s="9"/>
      <c r="FY167" s="10"/>
      <c r="FZ167" s="10"/>
      <c r="GA167" s="10"/>
      <c r="GB167" s="10"/>
      <c r="GC167" s="10"/>
      <c r="GD167" s="11">
        <v>500</v>
      </c>
      <c r="GE167" s="12">
        <v>750</v>
      </c>
      <c r="GF167" s="11">
        <v>1000</v>
      </c>
      <c r="GG167" s="11">
        <v>1250</v>
      </c>
      <c r="GH167" s="11">
        <v>1500</v>
      </c>
      <c r="GI167" s="11">
        <v>1750</v>
      </c>
      <c r="GJ167" s="11">
        <v>2000</v>
      </c>
      <c r="GK167" s="11">
        <v>2250</v>
      </c>
      <c r="GL167" s="11">
        <v>2500</v>
      </c>
      <c r="GM167" s="11">
        <v>2750</v>
      </c>
      <c r="GN167" s="14">
        <v>3000</v>
      </c>
      <c r="GO167" s="15" t="s">
        <v>74</v>
      </c>
      <c r="GP167" s="49"/>
      <c r="GW167" s="11">
        <v>500</v>
      </c>
      <c r="GX167" s="12">
        <v>750</v>
      </c>
      <c r="GY167" s="11">
        <v>1000</v>
      </c>
      <c r="GZ167" s="11">
        <v>1250</v>
      </c>
      <c r="HA167" s="11">
        <v>1500</v>
      </c>
      <c r="HB167" s="11">
        <v>1750</v>
      </c>
      <c r="HC167" s="11">
        <v>2000</v>
      </c>
      <c r="HD167" s="11">
        <v>2250</v>
      </c>
      <c r="HE167" s="11">
        <v>2500</v>
      </c>
      <c r="HF167" s="11">
        <v>2750</v>
      </c>
      <c r="HG167" s="14">
        <v>3000</v>
      </c>
      <c r="HH167" s="15" t="s">
        <v>74</v>
      </c>
      <c r="HI167" s="11">
        <v>3250</v>
      </c>
      <c r="HJ167" s="12">
        <v>3500</v>
      </c>
      <c r="HK167" s="11">
        <v>3750</v>
      </c>
      <c r="HL167" s="11">
        <v>4000</v>
      </c>
      <c r="HM167" s="11">
        <v>4250</v>
      </c>
      <c r="HN167" s="11">
        <v>4500</v>
      </c>
      <c r="HO167" s="11">
        <v>4750</v>
      </c>
      <c r="HP167" s="11">
        <v>5000</v>
      </c>
      <c r="HQ167" s="11">
        <v>5250</v>
      </c>
      <c r="HR167" s="11">
        <v>5500</v>
      </c>
      <c r="HS167" s="11">
        <v>5750</v>
      </c>
      <c r="HT167" s="14">
        <v>6000</v>
      </c>
      <c r="HU167" s="49"/>
    </row>
    <row r="168" spans="4:229">
      <c r="D168" s="16"/>
      <c r="E168" s="17"/>
      <c r="F168" s="17"/>
      <c r="G168" s="17"/>
      <c r="H168" s="17"/>
      <c r="I168" s="70" t="s">
        <v>154</v>
      </c>
      <c r="J168" s="18">
        <v>2</v>
      </c>
      <c r="K168" s="19">
        <v>3</v>
      </c>
      <c r="L168" s="18">
        <v>4</v>
      </c>
      <c r="M168" s="18">
        <v>5</v>
      </c>
      <c r="N168" s="18">
        <v>6</v>
      </c>
      <c r="O168" s="18">
        <v>7</v>
      </c>
      <c r="P168" s="18">
        <v>8</v>
      </c>
      <c r="Q168" s="18">
        <v>9</v>
      </c>
      <c r="R168" s="18">
        <v>10</v>
      </c>
      <c r="S168" s="18">
        <v>11</v>
      </c>
      <c r="T168" s="20">
        <v>12</v>
      </c>
      <c r="U168" s="21"/>
      <c r="W168" s="16"/>
      <c r="X168" s="17"/>
      <c r="Y168" s="17"/>
      <c r="Z168" s="17"/>
      <c r="AA168" s="17"/>
      <c r="AB168" s="70" t="s">
        <v>154</v>
      </c>
      <c r="AC168" s="18">
        <v>2</v>
      </c>
      <c r="AD168" s="19">
        <v>3</v>
      </c>
      <c r="AE168" s="18">
        <v>4</v>
      </c>
      <c r="AF168" s="18">
        <v>5</v>
      </c>
      <c r="AG168" s="18">
        <v>6</v>
      </c>
      <c r="AH168" s="18">
        <v>7</v>
      </c>
      <c r="AI168" s="18">
        <v>8</v>
      </c>
      <c r="AJ168" s="18">
        <v>9</v>
      </c>
      <c r="AK168" s="18">
        <v>10</v>
      </c>
      <c r="AL168" s="18">
        <v>11</v>
      </c>
      <c r="AM168" s="20">
        <v>12</v>
      </c>
      <c r="AN168" s="21"/>
      <c r="AP168" s="16"/>
      <c r="AQ168" s="17"/>
      <c r="AR168" s="17"/>
      <c r="AS168" s="17"/>
      <c r="AT168" s="17"/>
      <c r="AU168" s="70" t="s">
        <v>154</v>
      </c>
      <c r="AV168" s="18">
        <v>2</v>
      </c>
      <c r="AW168" s="19">
        <v>3</v>
      </c>
      <c r="AX168" s="18">
        <v>4</v>
      </c>
      <c r="AY168" s="18">
        <v>5</v>
      </c>
      <c r="AZ168" s="18">
        <v>6</v>
      </c>
      <c r="BA168" s="18">
        <v>7</v>
      </c>
      <c r="BB168" s="18">
        <v>8</v>
      </c>
      <c r="BC168" s="18">
        <v>9</v>
      </c>
      <c r="BD168" s="18">
        <v>10</v>
      </c>
      <c r="BE168" s="18">
        <v>11</v>
      </c>
      <c r="BF168" s="20">
        <v>12</v>
      </c>
      <c r="BG168" s="21"/>
      <c r="BI168" s="16"/>
      <c r="BJ168" s="17"/>
      <c r="BK168" s="17"/>
      <c r="BL168" s="17"/>
      <c r="BM168" s="17"/>
      <c r="BN168" s="70" t="s">
        <v>154</v>
      </c>
      <c r="BO168" s="18">
        <v>2</v>
      </c>
      <c r="BP168" s="19">
        <v>3</v>
      </c>
      <c r="BQ168" s="18">
        <v>4</v>
      </c>
      <c r="BR168" s="18">
        <v>5</v>
      </c>
      <c r="BS168" s="18">
        <v>6</v>
      </c>
      <c r="BT168" s="18">
        <v>7</v>
      </c>
      <c r="BU168" s="18">
        <v>8</v>
      </c>
      <c r="BV168" s="18">
        <v>9</v>
      </c>
      <c r="BW168" s="18">
        <v>10</v>
      </c>
      <c r="BX168" s="18">
        <v>11</v>
      </c>
      <c r="BY168" s="20">
        <v>12</v>
      </c>
      <c r="BZ168" s="21"/>
      <c r="CF168" s="17"/>
      <c r="CG168" s="70" t="s">
        <v>154</v>
      </c>
      <c r="CH168" s="18">
        <v>2</v>
      </c>
      <c r="CI168" s="19">
        <v>3</v>
      </c>
      <c r="CJ168" s="18">
        <v>4</v>
      </c>
      <c r="CK168" s="18">
        <v>5</v>
      </c>
      <c r="CL168" s="18">
        <v>6</v>
      </c>
      <c r="CM168" s="18">
        <v>7</v>
      </c>
      <c r="CN168" s="18">
        <v>8</v>
      </c>
      <c r="CO168" s="18">
        <v>9</v>
      </c>
      <c r="CP168" s="18">
        <v>10</v>
      </c>
      <c r="CQ168" s="18">
        <v>11</v>
      </c>
      <c r="CR168" s="20">
        <v>12</v>
      </c>
      <c r="CS168" s="21"/>
      <c r="CT168" s="18">
        <v>13</v>
      </c>
      <c r="CU168" s="19">
        <v>14</v>
      </c>
      <c r="CV168" s="18">
        <v>15</v>
      </c>
      <c r="CW168" s="18">
        <v>16</v>
      </c>
      <c r="CX168" s="18">
        <v>17</v>
      </c>
      <c r="CY168" s="18">
        <v>18</v>
      </c>
      <c r="CZ168" s="18">
        <v>19</v>
      </c>
      <c r="DA168" s="18">
        <v>20</v>
      </c>
      <c r="DB168" s="18">
        <v>21</v>
      </c>
      <c r="DC168" s="18">
        <v>22</v>
      </c>
      <c r="DD168" s="18">
        <v>23</v>
      </c>
      <c r="DE168" s="20">
        <v>24</v>
      </c>
      <c r="DG168" s="16"/>
      <c r="DH168" s="17"/>
      <c r="DI168" s="17"/>
      <c r="DJ168" s="17"/>
      <c r="DK168" s="17"/>
      <c r="DL168" s="70" t="s">
        <v>154</v>
      </c>
      <c r="DM168" s="18">
        <v>2</v>
      </c>
      <c r="DN168" s="19">
        <v>3</v>
      </c>
      <c r="DO168" s="18">
        <v>4</v>
      </c>
      <c r="DP168" s="18">
        <v>5</v>
      </c>
      <c r="DQ168" s="18">
        <v>6</v>
      </c>
      <c r="DR168" s="18">
        <v>7</v>
      </c>
      <c r="DS168" s="18">
        <v>8</v>
      </c>
      <c r="DT168" s="18">
        <v>9</v>
      </c>
      <c r="DU168" s="18">
        <v>10</v>
      </c>
      <c r="DV168" s="18">
        <v>11</v>
      </c>
      <c r="DW168" s="20">
        <v>12</v>
      </c>
      <c r="DX168" s="21"/>
      <c r="DY168" s="49"/>
      <c r="DZ168" s="16"/>
      <c r="EA168" s="17"/>
      <c r="EB168" s="17"/>
      <c r="EC168" s="17"/>
      <c r="ED168" s="17"/>
      <c r="EE168" s="70" t="s">
        <v>154</v>
      </c>
      <c r="EF168" s="18">
        <v>2</v>
      </c>
      <c r="EG168" s="19">
        <v>3</v>
      </c>
      <c r="EH168" s="18">
        <v>4</v>
      </c>
      <c r="EI168" s="18">
        <v>5</v>
      </c>
      <c r="EJ168" s="18">
        <v>6</v>
      </c>
      <c r="EK168" s="18">
        <v>7</v>
      </c>
      <c r="EL168" s="18">
        <v>8</v>
      </c>
      <c r="EM168" s="18">
        <v>9</v>
      </c>
      <c r="EN168" s="18">
        <v>10</v>
      </c>
      <c r="EO168" s="18">
        <v>11</v>
      </c>
      <c r="EP168" s="20">
        <v>12</v>
      </c>
      <c r="EQ168" s="21"/>
      <c r="ER168" s="49"/>
      <c r="EW168" s="17"/>
      <c r="EX168" s="70" t="s">
        <v>154</v>
      </c>
      <c r="EY168" s="18">
        <v>2</v>
      </c>
      <c r="EZ168" s="19">
        <v>3</v>
      </c>
      <c r="FA168" s="18">
        <v>4</v>
      </c>
      <c r="FB168" s="18">
        <v>5</v>
      </c>
      <c r="FC168" s="18">
        <v>6</v>
      </c>
      <c r="FD168" s="18">
        <v>7</v>
      </c>
      <c r="FE168" s="18">
        <v>8</v>
      </c>
      <c r="FF168" s="18">
        <v>9</v>
      </c>
      <c r="FG168" s="18">
        <v>10</v>
      </c>
      <c r="FH168" s="18">
        <v>11</v>
      </c>
      <c r="FI168" s="20">
        <v>12</v>
      </c>
      <c r="FJ168" s="21"/>
      <c r="FK168" s="18">
        <v>13</v>
      </c>
      <c r="FL168" s="19">
        <v>14</v>
      </c>
      <c r="FM168" s="18">
        <v>15</v>
      </c>
      <c r="FN168" s="18">
        <v>16</v>
      </c>
      <c r="FO168" s="18">
        <v>17</v>
      </c>
      <c r="FP168" s="18">
        <v>18</v>
      </c>
      <c r="FQ168" s="18">
        <v>19</v>
      </c>
      <c r="FR168" s="18">
        <v>20</v>
      </c>
      <c r="FS168" s="18">
        <v>21</v>
      </c>
      <c r="FT168" s="18">
        <v>22</v>
      </c>
      <c r="FU168" s="18">
        <v>23</v>
      </c>
      <c r="FV168" s="20">
        <v>24</v>
      </c>
      <c r="FW168" s="49"/>
      <c r="FX168" s="16"/>
      <c r="FY168" s="17"/>
      <c r="FZ168" s="17"/>
      <c r="GA168" s="17"/>
      <c r="GB168" s="17"/>
      <c r="GC168" s="70" t="s">
        <v>154</v>
      </c>
      <c r="GD168" s="18">
        <v>2</v>
      </c>
      <c r="GE168" s="19">
        <v>3</v>
      </c>
      <c r="GF168" s="18">
        <v>4</v>
      </c>
      <c r="GG168" s="18">
        <v>5</v>
      </c>
      <c r="GH168" s="18">
        <v>6</v>
      </c>
      <c r="GI168" s="18">
        <v>7</v>
      </c>
      <c r="GJ168" s="18">
        <v>8</v>
      </c>
      <c r="GK168" s="18">
        <v>9</v>
      </c>
      <c r="GL168" s="18">
        <v>10</v>
      </c>
      <c r="GM168" s="18">
        <v>11</v>
      </c>
      <c r="GN168" s="20">
        <v>12</v>
      </c>
      <c r="GO168" s="21"/>
      <c r="GP168" s="49"/>
      <c r="GU168" s="17"/>
      <c r="GV168" s="70" t="s">
        <v>154</v>
      </c>
      <c r="GW168" s="18">
        <v>2</v>
      </c>
      <c r="GX168" s="19">
        <v>3</v>
      </c>
      <c r="GY168" s="18">
        <v>4</v>
      </c>
      <c r="GZ168" s="18">
        <v>5</v>
      </c>
      <c r="HA168" s="18">
        <v>6</v>
      </c>
      <c r="HB168" s="18">
        <v>7</v>
      </c>
      <c r="HC168" s="18">
        <v>8</v>
      </c>
      <c r="HD168" s="18">
        <v>9</v>
      </c>
      <c r="HE168" s="18">
        <v>10</v>
      </c>
      <c r="HF168" s="18">
        <v>11</v>
      </c>
      <c r="HG168" s="20">
        <v>12</v>
      </c>
      <c r="HH168" s="21"/>
      <c r="HI168" s="18">
        <v>13</v>
      </c>
      <c r="HJ168" s="19">
        <v>14</v>
      </c>
      <c r="HK168" s="18">
        <v>15</v>
      </c>
      <c r="HL168" s="18">
        <v>16</v>
      </c>
      <c r="HM168" s="18">
        <v>17</v>
      </c>
      <c r="HN168" s="18">
        <v>18</v>
      </c>
      <c r="HO168" s="18">
        <v>19</v>
      </c>
      <c r="HP168" s="18">
        <v>20</v>
      </c>
      <c r="HQ168" s="18">
        <v>21</v>
      </c>
      <c r="HR168" s="18">
        <v>22</v>
      </c>
      <c r="HS168" s="18">
        <v>23</v>
      </c>
      <c r="HT168" s="20">
        <v>24</v>
      </c>
      <c r="HU168" s="49"/>
    </row>
    <row r="169" spans="4:229">
      <c r="D169" s="254" t="s">
        <v>85</v>
      </c>
      <c r="E169" s="255"/>
      <c r="F169" s="24">
        <v>5.81</v>
      </c>
      <c r="G169" s="43">
        <v>0.28999999999999998</v>
      </c>
      <c r="H169" s="43" t="s">
        <v>110</v>
      </c>
      <c r="I169" s="24" t="str">
        <f>CONCATENATE(I$168,"-",H169)</f>
        <v>C-24-D</v>
      </c>
      <c r="J169" s="25">
        <v>12.2</v>
      </c>
      <c r="K169" s="252" t="s">
        <v>84</v>
      </c>
      <c r="L169" s="252"/>
      <c r="M169" s="252"/>
      <c r="N169" s="252"/>
      <c r="O169" s="252"/>
      <c r="P169" s="252"/>
      <c r="Q169" s="252"/>
      <c r="R169" s="252"/>
      <c r="S169" s="252"/>
      <c r="T169" s="253"/>
      <c r="U169" s="27">
        <v>1.1000000000000001</v>
      </c>
      <c r="W169" s="254" t="s">
        <v>85</v>
      </c>
      <c r="X169" s="255"/>
      <c r="Y169" s="24">
        <v>5.26</v>
      </c>
      <c r="Z169" s="43">
        <v>0.26</v>
      </c>
      <c r="AA169" s="43" t="s">
        <v>110</v>
      </c>
      <c r="AB169" s="24" t="str">
        <f>CONCATENATE(AB$168,"-",AA169)</f>
        <v>C-24-D</v>
      </c>
      <c r="AC169" s="25">
        <v>11.04</v>
      </c>
      <c r="AD169" s="252" t="s">
        <v>84</v>
      </c>
      <c r="AE169" s="252"/>
      <c r="AF169" s="252"/>
      <c r="AG169" s="252"/>
      <c r="AH169" s="252"/>
      <c r="AI169" s="252"/>
      <c r="AJ169" s="252"/>
      <c r="AK169" s="252"/>
      <c r="AL169" s="252"/>
      <c r="AM169" s="253"/>
      <c r="AN169" s="27">
        <v>1.1000000000000001</v>
      </c>
      <c r="AP169" s="254" t="s">
        <v>85</v>
      </c>
      <c r="AQ169" s="255"/>
      <c r="AR169" s="24">
        <v>4.83</v>
      </c>
      <c r="AS169" s="43">
        <v>0.24</v>
      </c>
      <c r="AT169" s="43" t="s">
        <v>110</v>
      </c>
      <c r="AU169" s="24" t="str">
        <f>CONCATENATE(AU$168,"-",AT169)</f>
        <v>C-24-D</v>
      </c>
      <c r="AV169" s="25">
        <v>10.14</v>
      </c>
      <c r="AW169" s="252" t="s">
        <v>84</v>
      </c>
      <c r="AX169" s="252"/>
      <c r="AY169" s="252"/>
      <c r="AZ169" s="252"/>
      <c r="BA169" s="252"/>
      <c r="BB169" s="252"/>
      <c r="BC169" s="252"/>
      <c r="BD169" s="252"/>
      <c r="BE169" s="252"/>
      <c r="BF169" s="253"/>
      <c r="BG169" s="27">
        <v>1.1000000000000001</v>
      </c>
      <c r="BI169" s="254" t="s">
        <v>85</v>
      </c>
      <c r="BJ169" s="255"/>
      <c r="BK169" s="24">
        <v>4.43</v>
      </c>
      <c r="BL169" s="43">
        <v>0.22</v>
      </c>
      <c r="BM169" s="43" t="s">
        <v>110</v>
      </c>
      <c r="BN169" s="24" t="str">
        <f>CONCATENATE(BN$168,"-",BM169)</f>
        <v>C-24-D</v>
      </c>
      <c r="BO169" s="25">
        <v>9.3000000000000007</v>
      </c>
      <c r="BP169" s="252" t="s">
        <v>84</v>
      </c>
      <c r="BQ169" s="252"/>
      <c r="BR169" s="252"/>
      <c r="BS169" s="252"/>
      <c r="BT169" s="252"/>
      <c r="BU169" s="252"/>
      <c r="BV169" s="252"/>
      <c r="BW169" s="252"/>
      <c r="BX169" s="252"/>
      <c r="BY169" s="253"/>
      <c r="BZ169" s="27">
        <v>1.1000000000000001</v>
      </c>
      <c r="CF169" s="43" t="s">
        <v>110</v>
      </c>
      <c r="CG169" s="24" t="str">
        <f>CONCATENATE(CG$168,"-",CF169)</f>
        <v>C-24-D</v>
      </c>
      <c r="CH169" s="25">
        <v>9.66</v>
      </c>
      <c r="CI169" s="252" t="s">
        <v>84</v>
      </c>
      <c r="CJ169" s="252"/>
      <c r="CK169" s="252"/>
      <c r="CL169" s="252"/>
      <c r="CM169" s="252"/>
      <c r="CN169" s="252"/>
      <c r="CO169" s="252"/>
      <c r="CP169" s="252"/>
      <c r="CQ169" s="252"/>
      <c r="CR169" s="253"/>
      <c r="CS169" s="27">
        <v>1.1000000000000001</v>
      </c>
      <c r="CT169" s="25"/>
      <c r="CU169" s="252" t="s">
        <v>84</v>
      </c>
      <c r="CV169" s="252"/>
      <c r="CW169" s="252"/>
      <c r="CX169" s="252"/>
      <c r="CY169" s="252"/>
      <c r="CZ169" s="252"/>
      <c r="DA169" s="252"/>
      <c r="DB169" s="252"/>
      <c r="DC169" s="252"/>
      <c r="DD169" s="252"/>
      <c r="DE169" s="58"/>
      <c r="DG169" s="254" t="s">
        <v>85</v>
      </c>
      <c r="DH169" s="255"/>
      <c r="DI169" s="24">
        <v>5.34</v>
      </c>
      <c r="DJ169" s="43">
        <v>0.26</v>
      </c>
      <c r="DK169" s="43" t="s">
        <v>110</v>
      </c>
      <c r="DL169" s="24" t="str">
        <f t="shared" ref="DL169:DL179" si="110">CONCATENATE(DL$168,"-",DK169)</f>
        <v>C-24-D</v>
      </c>
      <c r="DM169" s="25">
        <v>11.2</v>
      </c>
      <c r="DN169" s="252" t="s">
        <v>84</v>
      </c>
      <c r="DO169" s="252"/>
      <c r="DP169" s="252"/>
      <c r="DQ169" s="252"/>
      <c r="DR169" s="252"/>
      <c r="DS169" s="252"/>
      <c r="DT169" s="252"/>
      <c r="DU169" s="252"/>
      <c r="DV169" s="252"/>
      <c r="DW169" s="253"/>
      <c r="DX169" s="27">
        <v>1.1000000000000001</v>
      </c>
      <c r="DY169" s="49"/>
      <c r="DZ169" s="254" t="s">
        <v>85</v>
      </c>
      <c r="EA169" s="255"/>
      <c r="EB169" s="24">
        <v>5.34</v>
      </c>
      <c r="EC169" s="43">
        <v>0.26</v>
      </c>
      <c r="ED169" s="43" t="s">
        <v>110</v>
      </c>
      <c r="EE169" s="24" t="str">
        <f t="shared" ref="EE169:EE179" si="111">CONCATENATE(EE$168,"-",ED169)</f>
        <v>C-24-D</v>
      </c>
      <c r="EF169" s="25">
        <v>9.44</v>
      </c>
      <c r="EG169" s="252" t="s">
        <v>84</v>
      </c>
      <c r="EH169" s="252"/>
      <c r="EI169" s="252"/>
      <c r="EJ169" s="252"/>
      <c r="EK169" s="252"/>
      <c r="EL169" s="252"/>
      <c r="EM169" s="252"/>
      <c r="EN169" s="252"/>
      <c r="EO169" s="252"/>
      <c r="EP169" s="253"/>
      <c r="EQ169" s="27">
        <v>1.1000000000000001</v>
      </c>
      <c r="ER169" s="49"/>
      <c r="EW169" s="43" t="s">
        <v>110</v>
      </c>
      <c r="EX169" s="24" t="str">
        <f>CONCATENATE(EX$168,"-",EW169)</f>
        <v>C-24-D</v>
      </c>
      <c r="EY169" s="25">
        <v>11.62</v>
      </c>
      <c r="EZ169" s="252" t="s">
        <v>84</v>
      </c>
      <c r="FA169" s="252"/>
      <c r="FB169" s="252"/>
      <c r="FC169" s="252"/>
      <c r="FD169" s="252"/>
      <c r="FE169" s="252"/>
      <c r="FF169" s="252"/>
      <c r="FG169" s="252"/>
      <c r="FH169" s="252"/>
      <c r="FI169" s="253"/>
      <c r="FJ169" s="27">
        <v>1.1000000000000001</v>
      </c>
      <c r="FK169" s="25"/>
      <c r="FL169" s="252" t="s">
        <v>84</v>
      </c>
      <c r="FM169" s="252"/>
      <c r="FN169" s="252"/>
      <c r="FO169" s="252"/>
      <c r="FP169" s="252"/>
      <c r="FQ169" s="252"/>
      <c r="FR169" s="252"/>
      <c r="FS169" s="252"/>
      <c r="FT169" s="252"/>
      <c r="FU169" s="252"/>
      <c r="FV169" s="58"/>
      <c r="FW169" s="49"/>
      <c r="FX169" s="254" t="s">
        <v>85</v>
      </c>
      <c r="FY169" s="255"/>
      <c r="FZ169" s="24">
        <v>5.34</v>
      </c>
      <c r="GA169" s="43">
        <v>0.26</v>
      </c>
      <c r="GB169" s="43" t="s">
        <v>110</v>
      </c>
      <c r="GC169" s="24" t="str">
        <f t="shared" ref="GC169:GC179" si="112">CONCATENATE(GC$168,"-",GB169)</f>
        <v>C-24-D</v>
      </c>
      <c r="GD169" s="25">
        <v>99999</v>
      </c>
      <c r="GE169" s="252" t="s">
        <v>84</v>
      </c>
      <c r="GF169" s="252"/>
      <c r="GG169" s="252"/>
      <c r="GH169" s="252"/>
      <c r="GI169" s="252"/>
      <c r="GJ169" s="252"/>
      <c r="GK169" s="252"/>
      <c r="GL169" s="252"/>
      <c r="GM169" s="252"/>
      <c r="GN169" s="253"/>
      <c r="GO169" s="27">
        <v>100</v>
      </c>
      <c r="GP169" s="49"/>
      <c r="GU169" s="43" t="s">
        <v>110</v>
      </c>
      <c r="GV169" s="24" t="str">
        <f>CONCATENATE(GV$168,"-",GU169)</f>
        <v>C-24-D</v>
      </c>
      <c r="GW169" s="25">
        <v>11.32</v>
      </c>
      <c r="GX169" s="252" t="s">
        <v>84</v>
      </c>
      <c r="GY169" s="252"/>
      <c r="GZ169" s="252"/>
      <c r="HA169" s="252"/>
      <c r="HB169" s="252"/>
      <c r="HC169" s="252"/>
      <c r="HD169" s="252"/>
      <c r="HE169" s="252"/>
      <c r="HF169" s="252"/>
      <c r="HG169" s="253"/>
      <c r="HH169" s="27">
        <v>100</v>
      </c>
      <c r="HI169" s="25"/>
      <c r="HJ169" s="252" t="s">
        <v>84</v>
      </c>
      <c r="HK169" s="252"/>
      <c r="HL169" s="252"/>
      <c r="HM169" s="252"/>
      <c r="HN169" s="252"/>
      <c r="HO169" s="252"/>
      <c r="HP169" s="252"/>
      <c r="HQ169" s="252"/>
      <c r="HR169" s="252"/>
      <c r="HS169" s="252"/>
      <c r="HT169" s="58"/>
      <c r="HU169" s="49"/>
    </row>
    <row r="170" spans="4:229" ht="14.4">
      <c r="D170" s="22">
        <v>18</v>
      </c>
      <c r="E170" s="23">
        <v>29</v>
      </c>
      <c r="F170" s="24">
        <v>12.71</v>
      </c>
      <c r="G170" s="43">
        <v>0.28999999999999998</v>
      </c>
      <c r="H170" s="24" t="s">
        <v>91</v>
      </c>
      <c r="I170" s="24" t="str">
        <f t="shared" ref="I170:I179" si="113">CONCATENATE(I$168,"-",H170)</f>
        <v>C-24-18-29</v>
      </c>
      <c r="J170" s="25">
        <v>26</v>
      </c>
      <c r="K170" s="25">
        <v>39</v>
      </c>
      <c r="L170" s="25">
        <v>52</v>
      </c>
      <c r="M170" s="25">
        <v>65</v>
      </c>
      <c r="N170" s="25">
        <v>78</v>
      </c>
      <c r="O170" s="25">
        <v>91</v>
      </c>
      <c r="P170" s="25">
        <v>98.88</v>
      </c>
      <c r="Q170" s="25">
        <v>111.24</v>
      </c>
      <c r="R170" s="25">
        <v>123.6</v>
      </c>
      <c r="S170" s="25">
        <v>135.96</v>
      </c>
      <c r="T170" s="28">
        <v>148.32</v>
      </c>
      <c r="U170" s="29">
        <v>1.1000000000000001</v>
      </c>
      <c r="W170" s="22">
        <v>18</v>
      </c>
      <c r="X170" s="23">
        <v>29</v>
      </c>
      <c r="Y170" s="24">
        <v>12.71</v>
      </c>
      <c r="Z170" s="43">
        <v>0.26</v>
      </c>
      <c r="AA170" s="24" t="s">
        <v>91</v>
      </c>
      <c r="AB170" s="24" t="str">
        <f t="shared" ref="AB170:AB179" si="114">CONCATENATE(AB$168,"-",AA170)</f>
        <v>C-24-18-29</v>
      </c>
      <c r="AC170" s="25">
        <v>25.94</v>
      </c>
      <c r="AD170" s="25">
        <v>38.909999999999997</v>
      </c>
      <c r="AE170" s="25">
        <v>51.88</v>
      </c>
      <c r="AF170" s="25">
        <v>64.849999999999994</v>
      </c>
      <c r="AG170" s="25">
        <v>77.819999999999993</v>
      </c>
      <c r="AH170" s="25">
        <v>90.79</v>
      </c>
      <c r="AI170" s="25">
        <v>98.64</v>
      </c>
      <c r="AJ170" s="25">
        <v>110.97</v>
      </c>
      <c r="AK170" s="25">
        <v>123.3</v>
      </c>
      <c r="AL170" s="25">
        <v>135.63</v>
      </c>
      <c r="AM170" s="28">
        <v>147.96</v>
      </c>
      <c r="AN170" s="29">
        <v>1.1000000000000001</v>
      </c>
      <c r="AP170" s="22">
        <v>18</v>
      </c>
      <c r="AQ170" s="23">
        <v>29</v>
      </c>
      <c r="AR170" s="24">
        <v>10.89</v>
      </c>
      <c r="AS170" s="43">
        <v>0.24</v>
      </c>
      <c r="AT170" s="24" t="s">
        <v>91</v>
      </c>
      <c r="AU170" s="24" t="str">
        <f t="shared" ref="AU170:AU179" si="115">CONCATENATE(AU$168,"-",AT170)</f>
        <v>C-24-18-29</v>
      </c>
      <c r="AV170" s="25">
        <v>22.26</v>
      </c>
      <c r="AW170" s="25">
        <v>33.39</v>
      </c>
      <c r="AX170" s="25">
        <v>44.52</v>
      </c>
      <c r="AY170" s="25">
        <v>55.65</v>
      </c>
      <c r="AZ170" s="25">
        <v>66.78</v>
      </c>
      <c r="BA170" s="25">
        <v>77.91</v>
      </c>
      <c r="BB170" s="25">
        <v>84.72</v>
      </c>
      <c r="BC170" s="25">
        <v>95.31</v>
      </c>
      <c r="BD170" s="25">
        <v>105.9</v>
      </c>
      <c r="BE170" s="25">
        <v>116.49</v>
      </c>
      <c r="BF170" s="28">
        <v>127.08</v>
      </c>
      <c r="BG170" s="29">
        <v>1.1000000000000001</v>
      </c>
      <c r="BI170" s="22">
        <v>18</v>
      </c>
      <c r="BJ170" s="23">
        <v>29</v>
      </c>
      <c r="BK170" s="24">
        <v>10.89</v>
      </c>
      <c r="BL170" s="43">
        <v>0.22</v>
      </c>
      <c r="BM170" s="24" t="s">
        <v>91</v>
      </c>
      <c r="BN170" s="24" t="str">
        <f t="shared" ref="BN170:BN179" si="116">CONCATENATE(BN$168,"-",BM170)</f>
        <v>C-24-18-29</v>
      </c>
      <c r="BO170" s="25">
        <v>22.22</v>
      </c>
      <c r="BP170" s="25">
        <v>33.33</v>
      </c>
      <c r="BQ170" s="25">
        <v>44.44</v>
      </c>
      <c r="BR170" s="25">
        <v>55.55</v>
      </c>
      <c r="BS170" s="25">
        <v>66.66</v>
      </c>
      <c r="BT170" s="25">
        <v>77.77</v>
      </c>
      <c r="BU170" s="25">
        <v>84.56</v>
      </c>
      <c r="BV170" s="25">
        <v>95.13</v>
      </c>
      <c r="BW170" s="25">
        <v>105.7</v>
      </c>
      <c r="BX170" s="25">
        <v>116.27</v>
      </c>
      <c r="BY170" s="28">
        <v>126.84</v>
      </c>
      <c r="BZ170" s="29">
        <v>1.1000000000000001</v>
      </c>
      <c r="CF170" s="24" t="s">
        <v>91</v>
      </c>
      <c r="CG170" s="24" t="str">
        <f t="shared" ref="CG170:CG179" si="117">CONCATENATE(CG$168,"-",CF170)</f>
        <v>C-24-18-29</v>
      </c>
      <c r="CH170" s="25">
        <v>21.78</v>
      </c>
      <c r="CI170" s="25">
        <v>32.67</v>
      </c>
      <c r="CJ170" s="25">
        <v>43.56</v>
      </c>
      <c r="CK170" s="25">
        <v>54.45</v>
      </c>
      <c r="CL170" s="25">
        <v>65.34</v>
      </c>
      <c r="CM170" s="25">
        <v>76.23</v>
      </c>
      <c r="CN170" s="25">
        <v>82.8</v>
      </c>
      <c r="CO170" s="25">
        <v>93.15</v>
      </c>
      <c r="CP170" s="25">
        <v>103.5</v>
      </c>
      <c r="CQ170" s="25">
        <v>113.85</v>
      </c>
      <c r="CR170" s="28">
        <v>124.2</v>
      </c>
      <c r="CS170" s="29">
        <v>1.1000000000000001</v>
      </c>
      <c r="CT170" s="28">
        <v>134.55000000000001</v>
      </c>
      <c r="CU170" s="28">
        <v>144.9</v>
      </c>
      <c r="CV170" s="28">
        <v>155.25</v>
      </c>
      <c r="CW170" s="28">
        <v>165.6</v>
      </c>
      <c r="CX170" s="28">
        <v>175.95</v>
      </c>
      <c r="CY170" s="28">
        <v>186.3</v>
      </c>
      <c r="CZ170" s="28">
        <v>196.65</v>
      </c>
      <c r="DA170" s="25">
        <v>207</v>
      </c>
      <c r="DB170" s="25">
        <v>217.35</v>
      </c>
      <c r="DC170" s="25">
        <v>227.7</v>
      </c>
      <c r="DD170" s="25">
        <v>238.05</v>
      </c>
      <c r="DE170" s="25">
        <v>248.4</v>
      </c>
      <c r="DG170" s="22">
        <v>18</v>
      </c>
      <c r="DH170" s="23">
        <v>29</v>
      </c>
      <c r="DI170" s="24">
        <v>12.87</v>
      </c>
      <c r="DJ170" s="43">
        <v>0.26</v>
      </c>
      <c r="DK170" s="24" t="s">
        <v>91</v>
      </c>
      <c r="DL170" s="24" t="str">
        <f t="shared" si="110"/>
        <v>C-24-18-29</v>
      </c>
      <c r="DM170" s="25">
        <v>26.26</v>
      </c>
      <c r="DN170" s="25">
        <v>39.39</v>
      </c>
      <c r="DO170" s="25">
        <v>52.52</v>
      </c>
      <c r="DP170" s="25">
        <v>65.650000000000006</v>
      </c>
      <c r="DQ170" s="25">
        <v>78.78</v>
      </c>
      <c r="DR170" s="25">
        <v>91.91</v>
      </c>
      <c r="DS170" s="25">
        <v>99.92</v>
      </c>
      <c r="DT170" s="25">
        <v>112.41</v>
      </c>
      <c r="DU170" s="25">
        <v>124.9</v>
      </c>
      <c r="DV170" s="25">
        <v>137.38999999999999</v>
      </c>
      <c r="DW170" s="28">
        <v>149.88</v>
      </c>
      <c r="DX170" s="29">
        <v>1.1000000000000001</v>
      </c>
      <c r="DY170" s="49"/>
      <c r="DZ170" s="22">
        <v>18</v>
      </c>
      <c r="EA170" s="23">
        <v>29</v>
      </c>
      <c r="EB170" s="24">
        <v>12.87</v>
      </c>
      <c r="EC170" s="43">
        <v>0.26</v>
      </c>
      <c r="ED170" s="24" t="s">
        <v>91</v>
      </c>
      <c r="EE170" s="24" t="str">
        <f t="shared" si="111"/>
        <v>C-24-18-29</v>
      </c>
      <c r="EF170" s="25">
        <v>26.26</v>
      </c>
      <c r="EG170" s="25">
        <v>39.39</v>
      </c>
      <c r="EH170" s="25">
        <v>52.52</v>
      </c>
      <c r="EI170" s="25">
        <v>65.650000000000006</v>
      </c>
      <c r="EJ170" s="25">
        <v>78.78</v>
      </c>
      <c r="EK170" s="25">
        <v>91.91</v>
      </c>
      <c r="EL170" s="25">
        <v>85.76</v>
      </c>
      <c r="EM170" s="25">
        <v>96.48</v>
      </c>
      <c r="EN170" s="25">
        <v>107.2</v>
      </c>
      <c r="EO170" s="25">
        <v>117.92</v>
      </c>
      <c r="EP170" s="28">
        <v>128.63999999999999</v>
      </c>
      <c r="EQ170" s="29">
        <v>1.1000000000000001</v>
      </c>
      <c r="ER170" s="49"/>
      <c r="EW170" s="24" t="s">
        <v>91</v>
      </c>
      <c r="EX170" s="24" t="str">
        <f t="shared" ref="EX170:EX179" si="118">CONCATENATE(EX$168,"-",EW170)</f>
        <v>C-24-18-29</v>
      </c>
      <c r="EY170" s="25">
        <v>25.42</v>
      </c>
      <c r="EZ170" s="25">
        <v>38.130000000000003</v>
      </c>
      <c r="FA170" s="25">
        <v>50.84</v>
      </c>
      <c r="FB170" s="25">
        <v>63.55</v>
      </c>
      <c r="FC170" s="25">
        <v>76.260000000000005</v>
      </c>
      <c r="FD170" s="25">
        <v>88.97</v>
      </c>
      <c r="FE170" s="25">
        <v>96.56</v>
      </c>
      <c r="FF170" s="25">
        <v>108.63</v>
      </c>
      <c r="FG170" s="25">
        <v>120.7</v>
      </c>
      <c r="FH170" s="25">
        <v>132.77000000000001</v>
      </c>
      <c r="FI170" s="28">
        <v>144.84</v>
      </c>
      <c r="FJ170" s="29">
        <v>1.1000000000000001</v>
      </c>
      <c r="FK170" s="28">
        <v>156.91</v>
      </c>
      <c r="FL170" s="28">
        <v>168.98</v>
      </c>
      <c r="FM170" s="28">
        <v>181.05</v>
      </c>
      <c r="FN170" s="28">
        <v>193.12</v>
      </c>
      <c r="FO170" s="28">
        <v>205.19</v>
      </c>
      <c r="FP170" s="28">
        <v>217.26</v>
      </c>
      <c r="FQ170" s="28">
        <v>229.33</v>
      </c>
      <c r="FR170" s="25">
        <v>241.4</v>
      </c>
      <c r="FS170" s="25">
        <v>253.47</v>
      </c>
      <c r="FT170" s="25">
        <v>265.54000000000002</v>
      </c>
      <c r="FU170" s="25">
        <v>277.61</v>
      </c>
      <c r="FV170" s="25">
        <v>289.68</v>
      </c>
      <c r="FW170" s="49"/>
      <c r="FX170" s="22">
        <v>18</v>
      </c>
      <c r="FY170" s="23">
        <v>29</v>
      </c>
      <c r="FZ170" s="24">
        <v>12.87</v>
      </c>
      <c r="GA170" s="43">
        <v>0.26</v>
      </c>
      <c r="GB170" s="24" t="s">
        <v>91</v>
      </c>
      <c r="GC170" s="24" t="str">
        <f t="shared" si="112"/>
        <v>C-24-18-29</v>
      </c>
      <c r="GD170" s="25">
        <v>99999</v>
      </c>
      <c r="GE170" s="25">
        <v>99999</v>
      </c>
      <c r="GF170" s="25">
        <v>99999</v>
      </c>
      <c r="GG170" s="25">
        <v>99999</v>
      </c>
      <c r="GH170" s="25">
        <v>99999</v>
      </c>
      <c r="GI170" s="25">
        <v>99999</v>
      </c>
      <c r="GJ170" s="25">
        <v>99999</v>
      </c>
      <c r="GK170" s="25">
        <v>99999</v>
      </c>
      <c r="GL170" s="25">
        <v>99999</v>
      </c>
      <c r="GM170" s="25">
        <v>99999</v>
      </c>
      <c r="GN170" s="25">
        <v>99999</v>
      </c>
      <c r="GO170" s="29">
        <v>100</v>
      </c>
      <c r="GP170" s="49"/>
      <c r="GU170" s="24" t="s">
        <v>91</v>
      </c>
      <c r="GV170" s="24" t="str">
        <f t="shared" ref="GV170:GV179" si="119">CONCATENATE(GV$168,"-",GU170)</f>
        <v>C-24-18-29</v>
      </c>
      <c r="GW170" s="25">
        <v>37.68</v>
      </c>
      <c r="GX170" s="25">
        <v>56.52</v>
      </c>
      <c r="GY170" s="25">
        <v>75.36</v>
      </c>
      <c r="GZ170" s="25">
        <v>94.2</v>
      </c>
      <c r="HA170" s="25">
        <v>113.04</v>
      </c>
      <c r="HB170" s="25">
        <v>131.88</v>
      </c>
      <c r="HC170" s="25">
        <v>143.18</v>
      </c>
      <c r="HD170" s="25">
        <v>161.08000000000001</v>
      </c>
      <c r="HE170" s="25">
        <v>178.98</v>
      </c>
      <c r="HF170" s="25">
        <v>196.88</v>
      </c>
      <c r="HG170" s="28">
        <v>214.78</v>
      </c>
      <c r="HH170" s="29">
        <v>100</v>
      </c>
      <c r="HI170" s="28">
        <v>232.67</v>
      </c>
      <c r="HJ170" s="28">
        <v>250.57</v>
      </c>
      <c r="HK170" s="28">
        <v>268.47000000000003</v>
      </c>
      <c r="HL170" s="28">
        <v>286.37</v>
      </c>
      <c r="HM170" s="28">
        <v>304.27</v>
      </c>
      <c r="HN170" s="28">
        <v>322.16000000000003</v>
      </c>
      <c r="HO170" s="28">
        <v>340.06</v>
      </c>
      <c r="HP170" s="25">
        <v>357.96</v>
      </c>
      <c r="HQ170" s="25">
        <v>375.86</v>
      </c>
      <c r="HR170" s="25">
        <v>393.76</v>
      </c>
      <c r="HS170" s="25">
        <v>411.65</v>
      </c>
      <c r="HT170" s="25">
        <v>429.55</v>
      </c>
      <c r="HU170" s="49"/>
    </row>
    <row r="171" spans="4:229" ht="14.4">
      <c r="D171" s="22">
        <v>30</v>
      </c>
      <c r="E171" s="23">
        <v>39</v>
      </c>
      <c r="F171" s="24">
        <v>19.97</v>
      </c>
      <c r="G171" s="43">
        <v>0.43</v>
      </c>
      <c r="H171" s="24" t="s">
        <v>92</v>
      </c>
      <c r="I171" s="24" t="str">
        <f t="shared" si="113"/>
        <v>C-24-30-39</v>
      </c>
      <c r="J171" s="25">
        <v>40.799999999999997</v>
      </c>
      <c r="K171" s="25">
        <v>61.2</v>
      </c>
      <c r="L171" s="25">
        <v>81.599999999999994</v>
      </c>
      <c r="M171" s="25">
        <v>102</v>
      </c>
      <c r="N171" s="25">
        <v>122.4</v>
      </c>
      <c r="O171" s="25">
        <v>142.80000000000001</v>
      </c>
      <c r="P171" s="25">
        <v>155.19999999999999</v>
      </c>
      <c r="Q171" s="25">
        <v>174.6</v>
      </c>
      <c r="R171" s="25">
        <v>194</v>
      </c>
      <c r="S171" s="25">
        <v>213.4</v>
      </c>
      <c r="T171" s="28">
        <v>232.8</v>
      </c>
      <c r="U171" s="29">
        <v>1.1000000000000001</v>
      </c>
      <c r="W171" s="22">
        <v>30</v>
      </c>
      <c r="X171" s="23">
        <v>39</v>
      </c>
      <c r="Y171" s="24">
        <v>18.149999999999999</v>
      </c>
      <c r="Z171" s="43">
        <v>0.39</v>
      </c>
      <c r="AA171" s="24" t="s">
        <v>92</v>
      </c>
      <c r="AB171" s="24" t="str">
        <f t="shared" si="114"/>
        <v>C-24-30-39</v>
      </c>
      <c r="AC171" s="25">
        <v>37.08</v>
      </c>
      <c r="AD171" s="25">
        <v>55.62</v>
      </c>
      <c r="AE171" s="25">
        <v>74.16</v>
      </c>
      <c r="AF171" s="25">
        <v>92.7</v>
      </c>
      <c r="AG171" s="25">
        <v>111.24</v>
      </c>
      <c r="AH171" s="25">
        <v>129.78</v>
      </c>
      <c r="AI171" s="25">
        <v>141.04</v>
      </c>
      <c r="AJ171" s="25">
        <v>158.66999999999999</v>
      </c>
      <c r="AK171" s="25">
        <v>176.3</v>
      </c>
      <c r="AL171" s="25">
        <v>193.93</v>
      </c>
      <c r="AM171" s="28">
        <v>211.56</v>
      </c>
      <c r="AN171" s="29">
        <v>1.1000000000000001</v>
      </c>
      <c r="AP171" s="22">
        <v>30</v>
      </c>
      <c r="AQ171" s="23">
        <v>39</v>
      </c>
      <c r="AR171" s="24">
        <v>16.34</v>
      </c>
      <c r="AS171" s="43">
        <v>0.36</v>
      </c>
      <c r="AT171" s="24" t="s">
        <v>92</v>
      </c>
      <c r="AU171" s="24" t="str">
        <f t="shared" si="115"/>
        <v>C-24-30-39</v>
      </c>
      <c r="AV171" s="25">
        <v>33.4</v>
      </c>
      <c r="AW171" s="25">
        <v>50.1</v>
      </c>
      <c r="AX171" s="25">
        <v>66.8</v>
      </c>
      <c r="AY171" s="25">
        <v>83.5</v>
      </c>
      <c r="AZ171" s="25">
        <v>100.2</v>
      </c>
      <c r="BA171" s="25">
        <v>116.9</v>
      </c>
      <c r="BB171" s="25">
        <v>127.04</v>
      </c>
      <c r="BC171" s="25">
        <v>142.91999999999999</v>
      </c>
      <c r="BD171" s="25">
        <v>158.80000000000001</v>
      </c>
      <c r="BE171" s="25">
        <v>174.68</v>
      </c>
      <c r="BF171" s="28">
        <v>190.56</v>
      </c>
      <c r="BG171" s="29">
        <v>1.1000000000000001</v>
      </c>
      <c r="BI171" s="22">
        <v>30</v>
      </c>
      <c r="BJ171" s="23">
        <v>39</v>
      </c>
      <c r="BK171" s="24">
        <v>14.52</v>
      </c>
      <c r="BL171" s="43">
        <v>0.33</v>
      </c>
      <c r="BM171" s="24" t="s">
        <v>92</v>
      </c>
      <c r="BN171" s="24" t="str">
        <f t="shared" si="116"/>
        <v>C-24-30-39</v>
      </c>
      <c r="BO171" s="25">
        <v>29.7</v>
      </c>
      <c r="BP171" s="25">
        <v>44.55</v>
      </c>
      <c r="BQ171" s="25">
        <v>59.4</v>
      </c>
      <c r="BR171" s="25">
        <v>74.25</v>
      </c>
      <c r="BS171" s="25">
        <v>89.1</v>
      </c>
      <c r="BT171" s="25">
        <v>103.95</v>
      </c>
      <c r="BU171" s="25">
        <v>112.96</v>
      </c>
      <c r="BV171" s="25">
        <v>127.08</v>
      </c>
      <c r="BW171" s="25">
        <v>141.19999999999999</v>
      </c>
      <c r="BX171" s="25">
        <v>155.32</v>
      </c>
      <c r="BY171" s="28">
        <v>169.44</v>
      </c>
      <c r="BZ171" s="29">
        <v>1.1000000000000001</v>
      </c>
      <c r="CF171" s="24" t="s">
        <v>92</v>
      </c>
      <c r="CG171" s="24" t="str">
        <f t="shared" si="117"/>
        <v>C-24-30-39</v>
      </c>
      <c r="CH171" s="25">
        <v>32.68</v>
      </c>
      <c r="CI171" s="25">
        <v>49.02</v>
      </c>
      <c r="CJ171" s="25">
        <v>65.36</v>
      </c>
      <c r="CK171" s="25">
        <v>81.7</v>
      </c>
      <c r="CL171" s="25">
        <v>98.04</v>
      </c>
      <c r="CM171" s="25">
        <v>114.38</v>
      </c>
      <c r="CN171" s="25">
        <v>124.16</v>
      </c>
      <c r="CO171" s="25">
        <v>139.68</v>
      </c>
      <c r="CP171" s="25">
        <v>155.19999999999999</v>
      </c>
      <c r="CQ171" s="25">
        <v>170.72</v>
      </c>
      <c r="CR171" s="28">
        <v>186.24</v>
      </c>
      <c r="CS171" s="29">
        <v>1.1000000000000001</v>
      </c>
      <c r="CT171" s="28">
        <v>201.76</v>
      </c>
      <c r="CU171" s="28">
        <v>217.28</v>
      </c>
      <c r="CV171" s="28">
        <v>232.8</v>
      </c>
      <c r="CW171" s="28">
        <v>248.32</v>
      </c>
      <c r="CX171" s="28">
        <v>263.83999999999997</v>
      </c>
      <c r="CY171" s="28">
        <v>279.36</v>
      </c>
      <c r="CZ171" s="28">
        <v>294.88</v>
      </c>
      <c r="DA171" s="25">
        <v>310.39999999999998</v>
      </c>
      <c r="DB171" s="25">
        <v>325.92</v>
      </c>
      <c r="DC171" s="25">
        <v>341.44</v>
      </c>
      <c r="DD171" s="25">
        <v>356.96</v>
      </c>
      <c r="DE171" s="25">
        <v>372.48</v>
      </c>
      <c r="DG171" s="22">
        <v>30</v>
      </c>
      <c r="DH171" s="23">
        <v>39</v>
      </c>
      <c r="DI171" s="24">
        <v>18.39</v>
      </c>
      <c r="DJ171" s="43">
        <v>0.39</v>
      </c>
      <c r="DK171" s="24" t="s">
        <v>92</v>
      </c>
      <c r="DL171" s="24" t="str">
        <f t="shared" si="110"/>
        <v>C-24-30-39</v>
      </c>
      <c r="DM171" s="25">
        <v>37.56</v>
      </c>
      <c r="DN171" s="25">
        <v>56.34</v>
      </c>
      <c r="DO171" s="25">
        <v>75.12</v>
      </c>
      <c r="DP171" s="25">
        <v>93.9</v>
      </c>
      <c r="DQ171" s="25">
        <v>112.68</v>
      </c>
      <c r="DR171" s="25">
        <v>131.46</v>
      </c>
      <c r="DS171" s="25">
        <v>142.88</v>
      </c>
      <c r="DT171" s="25">
        <v>160.74</v>
      </c>
      <c r="DU171" s="25">
        <v>178.6</v>
      </c>
      <c r="DV171" s="25">
        <v>196.46</v>
      </c>
      <c r="DW171" s="28">
        <v>214.32</v>
      </c>
      <c r="DX171" s="29">
        <v>1.1000000000000001</v>
      </c>
      <c r="DY171" s="49"/>
      <c r="DZ171" s="22">
        <v>30</v>
      </c>
      <c r="EA171" s="23">
        <v>39</v>
      </c>
      <c r="EB171" s="24">
        <v>18.39</v>
      </c>
      <c r="EC171" s="43">
        <v>0.39</v>
      </c>
      <c r="ED171" s="24" t="s">
        <v>92</v>
      </c>
      <c r="EE171" s="24" t="str">
        <f t="shared" si="111"/>
        <v>C-24-30-39</v>
      </c>
      <c r="EF171" s="25">
        <v>37.56</v>
      </c>
      <c r="EG171" s="25">
        <v>56.34</v>
      </c>
      <c r="EH171" s="25">
        <v>75.12</v>
      </c>
      <c r="EI171" s="25">
        <v>93.9</v>
      </c>
      <c r="EJ171" s="25">
        <v>112.68</v>
      </c>
      <c r="EK171" s="25">
        <v>131.46</v>
      </c>
      <c r="EL171" s="25">
        <v>114.64</v>
      </c>
      <c r="EM171" s="25">
        <v>128.97</v>
      </c>
      <c r="EN171" s="25">
        <v>143.30000000000001</v>
      </c>
      <c r="EO171" s="25">
        <v>157.63</v>
      </c>
      <c r="EP171" s="28">
        <v>171.96</v>
      </c>
      <c r="EQ171" s="29">
        <v>1.1000000000000001</v>
      </c>
      <c r="ER171" s="49"/>
      <c r="EW171" s="24" t="s">
        <v>92</v>
      </c>
      <c r="EX171" s="24" t="str">
        <f t="shared" si="118"/>
        <v>C-24-30-39</v>
      </c>
      <c r="EY171" s="25">
        <v>39.94</v>
      </c>
      <c r="EZ171" s="25">
        <v>59.91</v>
      </c>
      <c r="FA171" s="25">
        <v>79.88</v>
      </c>
      <c r="FB171" s="25">
        <v>99.85</v>
      </c>
      <c r="FC171" s="25">
        <v>119.82</v>
      </c>
      <c r="FD171" s="25">
        <v>139.79</v>
      </c>
      <c r="FE171" s="25">
        <v>151.76</v>
      </c>
      <c r="FF171" s="25">
        <v>170.73</v>
      </c>
      <c r="FG171" s="25">
        <v>189.7</v>
      </c>
      <c r="FH171" s="25">
        <v>208.67</v>
      </c>
      <c r="FI171" s="28">
        <v>227.64</v>
      </c>
      <c r="FJ171" s="29">
        <v>1.1000000000000001</v>
      </c>
      <c r="FK171" s="28">
        <v>246.61</v>
      </c>
      <c r="FL171" s="28">
        <v>265.58</v>
      </c>
      <c r="FM171" s="28">
        <v>284.55</v>
      </c>
      <c r="FN171" s="28">
        <v>303.52</v>
      </c>
      <c r="FO171" s="28">
        <v>322.49</v>
      </c>
      <c r="FP171" s="28">
        <v>341.46</v>
      </c>
      <c r="FQ171" s="28">
        <v>360.43</v>
      </c>
      <c r="FR171" s="25">
        <v>379.4</v>
      </c>
      <c r="FS171" s="25">
        <v>398.37</v>
      </c>
      <c r="FT171" s="25">
        <v>417.34</v>
      </c>
      <c r="FU171" s="25">
        <v>436.31</v>
      </c>
      <c r="FV171" s="25">
        <v>455.28</v>
      </c>
      <c r="FW171" s="49"/>
      <c r="FX171" s="22">
        <v>30</v>
      </c>
      <c r="FY171" s="23">
        <v>39</v>
      </c>
      <c r="FZ171" s="24">
        <v>18.39</v>
      </c>
      <c r="GA171" s="43">
        <v>0.39</v>
      </c>
      <c r="GB171" s="24" t="s">
        <v>92</v>
      </c>
      <c r="GC171" s="24" t="str">
        <f t="shared" si="112"/>
        <v>C-24-30-39</v>
      </c>
      <c r="GD171" s="25">
        <v>99999</v>
      </c>
      <c r="GE171" s="25">
        <v>99999</v>
      </c>
      <c r="GF171" s="25">
        <v>99999</v>
      </c>
      <c r="GG171" s="25">
        <v>99999</v>
      </c>
      <c r="GH171" s="25">
        <v>99999</v>
      </c>
      <c r="GI171" s="25">
        <v>99999</v>
      </c>
      <c r="GJ171" s="25">
        <v>99999</v>
      </c>
      <c r="GK171" s="25">
        <v>99999</v>
      </c>
      <c r="GL171" s="25">
        <v>99999</v>
      </c>
      <c r="GM171" s="25">
        <v>99999</v>
      </c>
      <c r="GN171" s="25">
        <v>99999</v>
      </c>
      <c r="GO171" s="29">
        <v>100</v>
      </c>
      <c r="GP171" s="49"/>
      <c r="GU171" s="24" t="s">
        <v>92</v>
      </c>
      <c r="GV171" s="24" t="str">
        <f t="shared" si="119"/>
        <v>C-24-30-39</v>
      </c>
      <c r="GW171" s="25">
        <v>85.5</v>
      </c>
      <c r="GX171" s="25">
        <v>128.25</v>
      </c>
      <c r="GY171" s="25">
        <v>171</v>
      </c>
      <c r="GZ171" s="25">
        <v>213.75</v>
      </c>
      <c r="HA171" s="25">
        <v>256.5</v>
      </c>
      <c r="HB171" s="25">
        <v>299.25</v>
      </c>
      <c r="HC171" s="25">
        <v>324.89999999999998</v>
      </c>
      <c r="HD171" s="25">
        <v>365.51</v>
      </c>
      <c r="HE171" s="25">
        <v>406.13</v>
      </c>
      <c r="HF171" s="25">
        <v>446.74</v>
      </c>
      <c r="HG171" s="28">
        <v>487.35</v>
      </c>
      <c r="HH171" s="29">
        <v>100</v>
      </c>
      <c r="HI171" s="28">
        <v>527.96</v>
      </c>
      <c r="HJ171" s="28">
        <v>568.58000000000004</v>
      </c>
      <c r="HK171" s="28">
        <v>609.19000000000005</v>
      </c>
      <c r="HL171" s="28">
        <v>649.79999999999995</v>
      </c>
      <c r="HM171" s="28">
        <v>690.41</v>
      </c>
      <c r="HN171" s="28">
        <v>731.03</v>
      </c>
      <c r="HO171" s="28">
        <v>771.64</v>
      </c>
      <c r="HP171" s="25">
        <v>812.25</v>
      </c>
      <c r="HQ171" s="25">
        <v>852.86</v>
      </c>
      <c r="HR171" s="25">
        <v>893.48</v>
      </c>
      <c r="HS171" s="25">
        <v>934.09</v>
      </c>
      <c r="HT171" s="25">
        <v>974.7</v>
      </c>
      <c r="HU171" s="49"/>
    </row>
    <row r="172" spans="4:229" ht="14.4">
      <c r="D172" s="22">
        <v>40</v>
      </c>
      <c r="E172" s="23">
        <v>49</v>
      </c>
      <c r="F172" s="24">
        <v>43.56</v>
      </c>
      <c r="G172" s="43">
        <v>0.94</v>
      </c>
      <c r="H172" s="24" t="s">
        <v>93</v>
      </c>
      <c r="I172" s="24" t="str">
        <f t="shared" si="113"/>
        <v>C-24-40-49</v>
      </c>
      <c r="J172" s="25">
        <v>89</v>
      </c>
      <c r="K172" s="25">
        <v>133.5</v>
      </c>
      <c r="L172" s="25">
        <v>178</v>
      </c>
      <c r="M172" s="25">
        <v>222.5</v>
      </c>
      <c r="N172" s="25">
        <v>267</v>
      </c>
      <c r="O172" s="25">
        <v>311.5</v>
      </c>
      <c r="P172" s="25">
        <v>338.56</v>
      </c>
      <c r="Q172" s="25">
        <v>380.89</v>
      </c>
      <c r="R172" s="25">
        <v>423.2</v>
      </c>
      <c r="S172" s="25">
        <v>465.52</v>
      </c>
      <c r="T172" s="28">
        <v>507.84</v>
      </c>
      <c r="U172" s="29">
        <v>1.1499999999999999</v>
      </c>
      <c r="W172" s="22">
        <v>40</v>
      </c>
      <c r="X172" s="23">
        <v>49</v>
      </c>
      <c r="Y172" s="24">
        <v>38.119999999999997</v>
      </c>
      <c r="Z172" s="43">
        <v>0.85</v>
      </c>
      <c r="AA172" s="24" t="s">
        <v>93</v>
      </c>
      <c r="AB172" s="24" t="str">
        <f t="shared" si="114"/>
        <v>C-24-40-49</v>
      </c>
      <c r="AC172" s="25">
        <v>77.94</v>
      </c>
      <c r="AD172" s="25">
        <v>116.91</v>
      </c>
      <c r="AE172" s="25">
        <v>155.88</v>
      </c>
      <c r="AF172" s="25">
        <v>194.85</v>
      </c>
      <c r="AG172" s="25">
        <v>233.82</v>
      </c>
      <c r="AH172" s="25">
        <v>272.79000000000002</v>
      </c>
      <c r="AI172" s="25">
        <v>296.48</v>
      </c>
      <c r="AJ172" s="25">
        <v>333.54</v>
      </c>
      <c r="AK172" s="25">
        <v>370.6</v>
      </c>
      <c r="AL172" s="25">
        <v>407.66</v>
      </c>
      <c r="AM172" s="28">
        <v>444.72</v>
      </c>
      <c r="AN172" s="29">
        <v>1.1499999999999999</v>
      </c>
      <c r="AP172" s="22">
        <v>40</v>
      </c>
      <c r="AQ172" s="23">
        <v>49</v>
      </c>
      <c r="AR172" s="24">
        <v>36.299999999999997</v>
      </c>
      <c r="AS172" s="43">
        <v>0.77</v>
      </c>
      <c r="AT172" s="24" t="s">
        <v>93</v>
      </c>
      <c r="AU172" s="24" t="str">
        <f t="shared" si="115"/>
        <v>C-24-40-49</v>
      </c>
      <c r="AV172" s="25">
        <v>74.14</v>
      </c>
      <c r="AW172" s="25">
        <v>111.21</v>
      </c>
      <c r="AX172" s="25">
        <v>148.28</v>
      </c>
      <c r="AY172" s="25">
        <v>185.35</v>
      </c>
      <c r="AZ172" s="25">
        <v>222.42</v>
      </c>
      <c r="BA172" s="25">
        <v>259.49</v>
      </c>
      <c r="BB172" s="25">
        <v>282.08</v>
      </c>
      <c r="BC172" s="25">
        <v>317.33999999999997</v>
      </c>
      <c r="BD172" s="25">
        <v>352.6</v>
      </c>
      <c r="BE172" s="25">
        <v>387.86</v>
      </c>
      <c r="BF172" s="28">
        <v>423.12</v>
      </c>
      <c r="BG172" s="29">
        <v>1.1499999999999999</v>
      </c>
      <c r="BI172" s="22">
        <v>40</v>
      </c>
      <c r="BJ172" s="23">
        <v>49</v>
      </c>
      <c r="BK172" s="24">
        <v>32.67</v>
      </c>
      <c r="BL172" s="43">
        <v>0.71</v>
      </c>
      <c r="BM172" s="24" t="s">
        <v>93</v>
      </c>
      <c r="BN172" s="24" t="str">
        <f t="shared" si="116"/>
        <v>C-24-40-49</v>
      </c>
      <c r="BO172" s="25">
        <v>66.760000000000005</v>
      </c>
      <c r="BP172" s="25">
        <v>100.14</v>
      </c>
      <c r="BQ172" s="25">
        <v>133.52000000000001</v>
      </c>
      <c r="BR172" s="25">
        <v>166.9</v>
      </c>
      <c r="BS172" s="25">
        <v>200.28</v>
      </c>
      <c r="BT172" s="25">
        <v>233.66</v>
      </c>
      <c r="BU172" s="25">
        <v>254</v>
      </c>
      <c r="BV172" s="25">
        <v>285.75</v>
      </c>
      <c r="BW172" s="25">
        <v>317.5</v>
      </c>
      <c r="BX172" s="25">
        <v>349.25</v>
      </c>
      <c r="BY172" s="28">
        <v>381</v>
      </c>
      <c r="BZ172" s="29">
        <v>1.1499999999999999</v>
      </c>
      <c r="CF172" s="24" t="s">
        <v>93</v>
      </c>
      <c r="CG172" s="24" t="str">
        <f t="shared" si="117"/>
        <v>C-24-40-49</v>
      </c>
      <c r="CH172" s="25">
        <v>72.599999999999994</v>
      </c>
      <c r="CI172" s="25">
        <v>108.9</v>
      </c>
      <c r="CJ172" s="25">
        <v>145.19999999999999</v>
      </c>
      <c r="CK172" s="25">
        <v>181.5</v>
      </c>
      <c r="CL172" s="25">
        <v>217.8</v>
      </c>
      <c r="CM172" s="25">
        <v>254.1</v>
      </c>
      <c r="CN172" s="25">
        <v>275.92</v>
      </c>
      <c r="CO172" s="25">
        <v>310.41000000000003</v>
      </c>
      <c r="CP172" s="25">
        <v>344.9</v>
      </c>
      <c r="CQ172" s="25">
        <v>379.39</v>
      </c>
      <c r="CR172" s="28">
        <v>413.88</v>
      </c>
      <c r="CS172" s="29">
        <v>1.1499999999999999</v>
      </c>
      <c r="CT172" s="28">
        <v>448.37</v>
      </c>
      <c r="CU172" s="28">
        <v>482.86</v>
      </c>
      <c r="CV172" s="28">
        <v>517.35</v>
      </c>
      <c r="CW172" s="28">
        <v>551.84</v>
      </c>
      <c r="CX172" s="28">
        <v>586.33000000000004</v>
      </c>
      <c r="CY172" s="28">
        <v>620.82000000000005</v>
      </c>
      <c r="CZ172" s="28">
        <v>655.30999999999995</v>
      </c>
      <c r="DA172" s="25">
        <v>689.8</v>
      </c>
      <c r="DB172" s="25">
        <v>724.29</v>
      </c>
      <c r="DC172" s="25">
        <v>758.78</v>
      </c>
      <c r="DD172" s="25">
        <v>793.27</v>
      </c>
      <c r="DE172" s="25">
        <v>827.76</v>
      </c>
      <c r="DG172" s="22">
        <v>40</v>
      </c>
      <c r="DH172" s="23">
        <v>49</v>
      </c>
      <c r="DI172" s="24">
        <v>38.590000000000003</v>
      </c>
      <c r="DJ172" s="43">
        <v>0.86</v>
      </c>
      <c r="DK172" s="24" t="s">
        <v>93</v>
      </c>
      <c r="DL172" s="24" t="str">
        <f t="shared" si="110"/>
        <v>C-24-40-49</v>
      </c>
      <c r="DM172" s="25">
        <v>78.900000000000006</v>
      </c>
      <c r="DN172" s="25">
        <v>118.35</v>
      </c>
      <c r="DO172" s="25">
        <v>157.80000000000001</v>
      </c>
      <c r="DP172" s="25">
        <v>197.25</v>
      </c>
      <c r="DQ172" s="25">
        <v>236.7</v>
      </c>
      <c r="DR172" s="25">
        <v>276.14999999999998</v>
      </c>
      <c r="DS172" s="25">
        <v>300.16000000000003</v>
      </c>
      <c r="DT172" s="25">
        <v>337.68</v>
      </c>
      <c r="DU172" s="25">
        <v>375.2</v>
      </c>
      <c r="DV172" s="25">
        <v>412.72</v>
      </c>
      <c r="DW172" s="28">
        <v>450.24</v>
      </c>
      <c r="DX172" s="29">
        <v>1.1499999999999999</v>
      </c>
      <c r="DY172" s="49"/>
      <c r="DZ172" s="22">
        <v>40</v>
      </c>
      <c r="EA172" s="23">
        <v>49</v>
      </c>
      <c r="EB172" s="24">
        <v>38.590000000000003</v>
      </c>
      <c r="EC172" s="43">
        <v>0.86</v>
      </c>
      <c r="ED172" s="24" t="s">
        <v>93</v>
      </c>
      <c r="EE172" s="24" t="str">
        <f t="shared" si="111"/>
        <v>C-24-40-49</v>
      </c>
      <c r="EF172" s="25">
        <v>78.900000000000006</v>
      </c>
      <c r="EG172" s="25">
        <v>118.35</v>
      </c>
      <c r="EH172" s="25">
        <v>157.80000000000001</v>
      </c>
      <c r="EI172" s="25">
        <v>197.25</v>
      </c>
      <c r="EJ172" s="25">
        <v>236.7</v>
      </c>
      <c r="EK172" s="25">
        <v>276.14999999999998</v>
      </c>
      <c r="EL172" s="25">
        <v>257.76</v>
      </c>
      <c r="EM172" s="25">
        <v>289.98</v>
      </c>
      <c r="EN172" s="25">
        <v>322.2</v>
      </c>
      <c r="EO172" s="25">
        <v>354.42</v>
      </c>
      <c r="EP172" s="28">
        <v>386.64</v>
      </c>
      <c r="EQ172" s="29">
        <v>1.1499999999999999</v>
      </c>
      <c r="ER172" s="49"/>
      <c r="EW172" s="24" t="s">
        <v>93</v>
      </c>
      <c r="EX172" s="24" t="str">
        <f t="shared" si="118"/>
        <v>C-24-40-49</v>
      </c>
      <c r="EY172" s="25">
        <v>87.12</v>
      </c>
      <c r="EZ172" s="25">
        <v>130.68</v>
      </c>
      <c r="FA172" s="25">
        <v>174.24</v>
      </c>
      <c r="FB172" s="25">
        <v>217.8</v>
      </c>
      <c r="FC172" s="25">
        <v>261.36</v>
      </c>
      <c r="FD172" s="25">
        <v>304.92</v>
      </c>
      <c r="FE172" s="25">
        <v>331.04</v>
      </c>
      <c r="FF172" s="25">
        <v>372.42</v>
      </c>
      <c r="FG172" s="25">
        <v>413.8</v>
      </c>
      <c r="FH172" s="25">
        <v>455.18</v>
      </c>
      <c r="FI172" s="28">
        <v>496.56</v>
      </c>
      <c r="FJ172" s="29">
        <v>1.1499999999999999</v>
      </c>
      <c r="FK172" s="28">
        <v>537.94000000000005</v>
      </c>
      <c r="FL172" s="28">
        <v>579.32000000000005</v>
      </c>
      <c r="FM172" s="28">
        <v>620.70000000000005</v>
      </c>
      <c r="FN172" s="28">
        <v>662.08</v>
      </c>
      <c r="FO172" s="28">
        <v>703.46</v>
      </c>
      <c r="FP172" s="28">
        <v>744.84</v>
      </c>
      <c r="FQ172" s="28">
        <v>786.22</v>
      </c>
      <c r="FR172" s="25">
        <v>827.6</v>
      </c>
      <c r="FS172" s="25">
        <v>868.98</v>
      </c>
      <c r="FT172" s="25">
        <v>910.36</v>
      </c>
      <c r="FU172" s="25">
        <v>951.74</v>
      </c>
      <c r="FV172" s="25">
        <v>993.12</v>
      </c>
      <c r="FW172" s="49"/>
      <c r="FX172" s="22">
        <v>40</v>
      </c>
      <c r="FY172" s="23">
        <v>49</v>
      </c>
      <c r="FZ172" s="24">
        <v>38.590000000000003</v>
      </c>
      <c r="GA172" s="43">
        <v>0.86</v>
      </c>
      <c r="GB172" s="24" t="s">
        <v>93</v>
      </c>
      <c r="GC172" s="24" t="str">
        <f t="shared" si="112"/>
        <v>C-24-40-49</v>
      </c>
      <c r="GD172" s="25">
        <v>99999</v>
      </c>
      <c r="GE172" s="25">
        <v>99999</v>
      </c>
      <c r="GF172" s="25">
        <v>99999</v>
      </c>
      <c r="GG172" s="25">
        <v>99999</v>
      </c>
      <c r="GH172" s="25">
        <v>99999</v>
      </c>
      <c r="GI172" s="25">
        <v>99999</v>
      </c>
      <c r="GJ172" s="25">
        <v>99999</v>
      </c>
      <c r="GK172" s="25">
        <v>99999</v>
      </c>
      <c r="GL172" s="25">
        <v>99999</v>
      </c>
      <c r="GM172" s="25">
        <v>99999</v>
      </c>
      <c r="GN172" s="25">
        <v>99999</v>
      </c>
      <c r="GO172" s="29">
        <v>100</v>
      </c>
      <c r="GP172" s="49"/>
      <c r="GU172" s="24" t="s">
        <v>93</v>
      </c>
      <c r="GV172" s="24" t="str">
        <f t="shared" si="119"/>
        <v>C-24-40-49</v>
      </c>
      <c r="GW172" s="25">
        <v>170.76</v>
      </c>
      <c r="GX172" s="25">
        <v>256.14</v>
      </c>
      <c r="GY172" s="25">
        <v>341.52</v>
      </c>
      <c r="GZ172" s="25">
        <v>426.9</v>
      </c>
      <c r="HA172" s="25">
        <v>512.28</v>
      </c>
      <c r="HB172" s="25">
        <v>597.66</v>
      </c>
      <c r="HC172" s="25">
        <v>648.89</v>
      </c>
      <c r="HD172" s="25">
        <v>730</v>
      </c>
      <c r="HE172" s="25">
        <v>811.11</v>
      </c>
      <c r="HF172" s="25">
        <v>892.22</v>
      </c>
      <c r="HG172" s="28">
        <v>973.33</v>
      </c>
      <c r="HH172" s="29">
        <v>100</v>
      </c>
      <c r="HI172" s="28">
        <v>1054.44</v>
      </c>
      <c r="HJ172" s="28">
        <v>1135.55</v>
      </c>
      <c r="HK172" s="28">
        <v>1216.67</v>
      </c>
      <c r="HL172" s="28">
        <v>1297.78</v>
      </c>
      <c r="HM172" s="28">
        <v>1378.89</v>
      </c>
      <c r="HN172" s="28">
        <v>1460</v>
      </c>
      <c r="HO172" s="28">
        <v>1541.11</v>
      </c>
      <c r="HP172" s="25">
        <v>1622.22</v>
      </c>
      <c r="HQ172" s="25">
        <v>1703.33</v>
      </c>
      <c r="HR172" s="25">
        <v>1784.44</v>
      </c>
      <c r="HS172" s="25">
        <v>1865.55</v>
      </c>
      <c r="HT172" s="25">
        <v>1946.66</v>
      </c>
      <c r="HU172" s="49"/>
    </row>
    <row r="173" spans="4:229" ht="14.4">
      <c r="D173" s="22">
        <v>50</v>
      </c>
      <c r="E173" s="23">
        <v>54</v>
      </c>
      <c r="F173" s="24">
        <v>74.42</v>
      </c>
      <c r="G173" s="43">
        <v>2.74</v>
      </c>
      <c r="H173" s="24" t="s">
        <v>94</v>
      </c>
      <c r="I173" s="24" t="str">
        <f t="shared" si="113"/>
        <v>C-24-50-54</v>
      </c>
      <c r="J173" s="25">
        <v>154.32</v>
      </c>
      <c r="K173" s="25">
        <v>231.48</v>
      </c>
      <c r="L173" s="25">
        <v>308.64</v>
      </c>
      <c r="M173" s="25">
        <v>385.8</v>
      </c>
      <c r="N173" s="25">
        <v>462.96</v>
      </c>
      <c r="O173" s="25">
        <v>540.12</v>
      </c>
      <c r="P173" s="25">
        <v>587.52</v>
      </c>
      <c r="Q173" s="25">
        <v>660.96</v>
      </c>
      <c r="R173" s="25">
        <v>734.4</v>
      </c>
      <c r="S173" s="25">
        <v>807.84</v>
      </c>
      <c r="T173" s="28">
        <v>881.28</v>
      </c>
      <c r="U173" s="29">
        <v>1.1499999999999999</v>
      </c>
      <c r="W173" s="22">
        <v>50</v>
      </c>
      <c r="X173" s="23">
        <v>54</v>
      </c>
      <c r="Y173" s="24">
        <v>67.16</v>
      </c>
      <c r="Z173" s="43">
        <v>2.48</v>
      </c>
      <c r="AA173" s="24" t="s">
        <v>94</v>
      </c>
      <c r="AB173" s="24" t="str">
        <f t="shared" si="114"/>
        <v>C-24-50-54</v>
      </c>
      <c r="AC173" s="25">
        <v>139.28</v>
      </c>
      <c r="AD173" s="25">
        <v>208.92</v>
      </c>
      <c r="AE173" s="25">
        <v>278.56</v>
      </c>
      <c r="AF173" s="25">
        <v>348.2</v>
      </c>
      <c r="AG173" s="25">
        <v>417.84</v>
      </c>
      <c r="AH173" s="25">
        <v>487.48</v>
      </c>
      <c r="AI173" s="25">
        <v>530.24</v>
      </c>
      <c r="AJ173" s="25">
        <v>596.52</v>
      </c>
      <c r="AK173" s="25">
        <v>662.8</v>
      </c>
      <c r="AL173" s="25">
        <v>729.08</v>
      </c>
      <c r="AM173" s="28">
        <v>795.36</v>
      </c>
      <c r="AN173" s="29">
        <v>1.1499999999999999</v>
      </c>
      <c r="AP173" s="22">
        <v>50</v>
      </c>
      <c r="AQ173" s="23">
        <v>54</v>
      </c>
      <c r="AR173" s="24">
        <v>61.71</v>
      </c>
      <c r="AS173" s="43">
        <v>2.27</v>
      </c>
      <c r="AT173" s="24" t="s">
        <v>94</v>
      </c>
      <c r="AU173" s="24" t="str">
        <f t="shared" si="115"/>
        <v>C-24-50-54</v>
      </c>
      <c r="AV173" s="25">
        <v>127.96</v>
      </c>
      <c r="AW173" s="25">
        <v>191.94</v>
      </c>
      <c r="AX173" s="25">
        <v>255.92</v>
      </c>
      <c r="AY173" s="25">
        <v>319.89999999999998</v>
      </c>
      <c r="AZ173" s="25">
        <v>383.88</v>
      </c>
      <c r="BA173" s="25">
        <v>447.86</v>
      </c>
      <c r="BB173" s="25">
        <v>487.12</v>
      </c>
      <c r="BC173" s="25">
        <v>548.01</v>
      </c>
      <c r="BD173" s="25">
        <v>608.9</v>
      </c>
      <c r="BE173" s="25">
        <v>669.79</v>
      </c>
      <c r="BF173" s="28">
        <v>730.68</v>
      </c>
      <c r="BG173" s="29">
        <v>1.1499999999999999</v>
      </c>
      <c r="BI173" s="22">
        <v>50</v>
      </c>
      <c r="BJ173" s="23">
        <v>54</v>
      </c>
      <c r="BK173" s="24">
        <v>56.27</v>
      </c>
      <c r="BL173" s="43">
        <v>2.09</v>
      </c>
      <c r="BM173" s="24" t="s">
        <v>94</v>
      </c>
      <c r="BN173" s="24" t="str">
        <f t="shared" si="116"/>
        <v>C-24-50-54</v>
      </c>
      <c r="BO173" s="25">
        <v>116.72</v>
      </c>
      <c r="BP173" s="25">
        <v>175.08</v>
      </c>
      <c r="BQ173" s="25">
        <v>233.44</v>
      </c>
      <c r="BR173" s="25">
        <v>291.8</v>
      </c>
      <c r="BS173" s="25">
        <v>350.16</v>
      </c>
      <c r="BT173" s="25">
        <v>408.52</v>
      </c>
      <c r="BU173" s="25">
        <v>444.4</v>
      </c>
      <c r="BV173" s="25">
        <v>499.95</v>
      </c>
      <c r="BW173" s="25">
        <v>555.5</v>
      </c>
      <c r="BX173" s="25">
        <v>611.04999999999995</v>
      </c>
      <c r="BY173" s="28">
        <v>666.6</v>
      </c>
      <c r="BZ173" s="29">
        <v>1.1499999999999999</v>
      </c>
      <c r="CF173" s="24" t="s">
        <v>94</v>
      </c>
      <c r="CG173" s="24" t="str">
        <f t="shared" si="117"/>
        <v>C-24-50-54</v>
      </c>
      <c r="CH173" s="25">
        <v>123.42</v>
      </c>
      <c r="CI173" s="25">
        <v>185.13</v>
      </c>
      <c r="CJ173" s="25">
        <v>246.84</v>
      </c>
      <c r="CK173" s="25">
        <v>308.55</v>
      </c>
      <c r="CL173" s="25">
        <v>370.26</v>
      </c>
      <c r="CM173" s="25">
        <v>431.97</v>
      </c>
      <c r="CN173" s="25">
        <v>468.96</v>
      </c>
      <c r="CO173" s="25">
        <v>527.58000000000004</v>
      </c>
      <c r="CP173" s="25">
        <v>586.20000000000005</v>
      </c>
      <c r="CQ173" s="25">
        <v>644.82000000000005</v>
      </c>
      <c r="CR173" s="28">
        <v>703.44</v>
      </c>
      <c r="CS173" s="29">
        <v>1.1499999999999999</v>
      </c>
      <c r="CT173" s="28">
        <v>762.06</v>
      </c>
      <c r="CU173" s="28">
        <v>820.68</v>
      </c>
      <c r="CV173" s="28">
        <v>879.3</v>
      </c>
      <c r="CW173" s="28">
        <v>937.92</v>
      </c>
      <c r="CX173" s="28">
        <v>996.54</v>
      </c>
      <c r="CY173" s="28">
        <v>1055.1600000000001</v>
      </c>
      <c r="CZ173" s="28">
        <v>1113.78</v>
      </c>
      <c r="DA173" s="25">
        <v>1172.4000000000001</v>
      </c>
      <c r="DB173" s="25">
        <v>1231.02</v>
      </c>
      <c r="DC173" s="25">
        <v>1289.6400000000001</v>
      </c>
      <c r="DD173" s="25">
        <v>1348.26</v>
      </c>
      <c r="DE173" s="25">
        <v>1406.88</v>
      </c>
      <c r="DG173" s="22">
        <v>50</v>
      </c>
      <c r="DH173" s="23">
        <v>54</v>
      </c>
      <c r="DI173" s="24">
        <v>67.989999999999995</v>
      </c>
      <c r="DJ173" s="43">
        <v>2.5099999999999998</v>
      </c>
      <c r="DK173" s="24" t="s">
        <v>94</v>
      </c>
      <c r="DL173" s="24" t="str">
        <f t="shared" si="110"/>
        <v>C-24-50-54</v>
      </c>
      <c r="DM173" s="25">
        <v>141</v>
      </c>
      <c r="DN173" s="25">
        <v>211.5</v>
      </c>
      <c r="DO173" s="25">
        <v>282</v>
      </c>
      <c r="DP173" s="25">
        <v>352.5</v>
      </c>
      <c r="DQ173" s="25">
        <v>423</v>
      </c>
      <c r="DR173" s="25">
        <v>493.5</v>
      </c>
      <c r="DS173" s="25">
        <v>536.79999999999995</v>
      </c>
      <c r="DT173" s="25">
        <v>603.9</v>
      </c>
      <c r="DU173" s="25">
        <v>671</v>
      </c>
      <c r="DV173" s="25">
        <v>738.1</v>
      </c>
      <c r="DW173" s="28">
        <v>805.2</v>
      </c>
      <c r="DX173" s="29">
        <v>1.1499999999999999</v>
      </c>
      <c r="DY173" s="49"/>
      <c r="DZ173" s="22">
        <v>50</v>
      </c>
      <c r="EA173" s="23">
        <v>54</v>
      </c>
      <c r="EB173" s="24">
        <v>67.989999999999995</v>
      </c>
      <c r="EC173" s="43">
        <v>2.5099999999999998</v>
      </c>
      <c r="ED173" s="24" t="s">
        <v>94</v>
      </c>
      <c r="EE173" s="24" t="str">
        <f t="shared" si="111"/>
        <v>C-24-50-54</v>
      </c>
      <c r="EF173" s="25">
        <v>141</v>
      </c>
      <c r="EG173" s="25">
        <v>211.5</v>
      </c>
      <c r="EH173" s="25">
        <v>282</v>
      </c>
      <c r="EI173" s="25">
        <v>352.5</v>
      </c>
      <c r="EJ173" s="25">
        <v>423</v>
      </c>
      <c r="EK173" s="25">
        <v>493.5</v>
      </c>
      <c r="EL173" s="25">
        <v>451.04</v>
      </c>
      <c r="EM173" s="25">
        <v>507.42</v>
      </c>
      <c r="EN173" s="25">
        <v>563.79999999999995</v>
      </c>
      <c r="EO173" s="25">
        <v>620.17999999999995</v>
      </c>
      <c r="EP173" s="28">
        <v>676.56</v>
      </c>
      <c r="EQ173" s="29">
        <v>1.1499999999999999</v>
      </c>
      <c r="ER173" s="49"/>
      <c r="EW173" s="24" t="s">
        <v>94</v>
      </c>
      <c r="EX173" s="24" t="str">
        <f t="shared" si="118"/>
        <v>C-24-50-54</v>
      </c>
      <c r="EY173" s="25">
        <v>148.84</v>
      </c>
      <c r="EZ173" s="25">
        <v>223.26</v>
      </c>
      <c r="FA173" s="25">
        <v>297.68</v>
      </c>
      <c r="FB173" s="25">
        <v>372.1</v>
      </c>
      <c r="FC173" s="25">
        <v>446.52</v>
      </c>
      <c r="FD173" s="25">
        <v>520.94000000000005</v>
      </c>
      <c r="FE173" s="25">
        <v>565.6</v>
      </c>
      <c r="FF173" s="25">
        <v>636.29999999999995</v>
      </c>
      <c r="FG173" s="25">
        <v>707</v>
      </c>
      <c r="FH173" s="25">
        <v>777.7</v>
      </c>
      <c r="FI173" s="28">
        <v>848.4</v>
      </c>
      <c r="FJ173" s="29">
        <v>1.1499999999999999</v>
      </c>
      <c r="FK173" s="28">
        <v>919.1</v>
      </c>
      <c r="FL173" s="28">
        <v>989.8</v>
      </c>
      <c r="FM173" s="28">
        <v>1060.5</v>
      </c>
      <c r="FN173" s="28">
        <v>1131.2</v>
      </c>
      <c r="FO173" s="28">
        <v>1201.9000000000001</v>
      </c>
      <c r="FP173" s="28">
        <v>1272.5999999999999</v>
      </c>
      <c r="FQ173" s="28">
        <v>1343.3</v>
      </c>
      <c r="FR173" s="25">
        <v>1414</v>
      </c>
      <c r="FS173" s="25">
        <v>1484.7</v>
      </c>
      <c r="FT173" s="25">
        <v>1555.4</v>
      </c>
      <c r="FU173" s="25">
        <v>1626.1</v>
      </c>
      <c r="FV173" s="25">
        <v>1696.8</v>
      </c>
      <c r="FW173" s="49"/>
      <c r="FX173" s="22">
        <v>50</v>
      </c>
      <c r="FY173" s="23">
        <v>54</v>
      </c>
      <c r="FZ173" s="24">
        <v>67.989999999999995</v>
      </c>
      <c r="GA173" s="43">
        <v>2.5099999999999998</v>
      </c>
      <c r="GB173" s="24" t="s">
        <v>94</v>
      </c>
      <c r="GC173" s="24" t="str">
        <f t="shared" si="112"/>
        <v>C-24-50-54</v>
      </c>
      <c r="GD173" s="25">
        <v>99999</v>
      </c>
      <c r="GE173" s="25">
        <v>99999</v>
      </c>
      <c r="GF173" s="25">
        <v>99999</v>
      </c>
      <c r="GG173" s="25">
        <v>99999</v>
      </c>
      <c r="GH173" s="25">
        <v>99999</v>
      </c>
      <c r="GI173" s="25">
        <v>99999</v>
      </c>
      <c r="GJ173" s="25">
        <v>99999</v>
      </c>
      <c r="GK173" s="25">
        <v>99999</v>
      </c>
      <c r="GL173" s="25">
        <v>99999</v>
      </c>
      <c r="GM173" s="25">
        <v>99999</v>
      </c>
      <c r="GN173" s="25">
        <v>99999</v>
      </c>
      <c r="GO173" s="29">
        <v>100</v>
      </c>
      <c r="GP173" s="49"/>
      <c r="GU173" s="24" t="s">
        <v>94</v>
      </c>
      <c r="GV173" s="24" t="str">
        <f t="shared" si="119"/>
        <v>C-24-50-54</v>
      </c>
      <c r="GW173" s="25">
        <v>247.34</v>
      </c>
      <c r="GX173" s="25">
        <v>371.01</v>
      </c>
      <c r="GY173" s="25">
        <v>494.68</v>
      </c>
      <c r="GZ173" s="25">
        <v>618.35</v>
      </c>
      <c r="HA173" s="25">
        <v>742.02</v>
      </c>
      <c r="HB173" s="25">
        <v>865.69</v>
      </c>
      <c r="HC173" s="25">
        <v>939.89</v>
      </c>
      <c r="HD173" s="25">
        <v>1057.3800000000001</v>
      </c>
      <c r="HE173" s="25">
        <v>1174.8699999999999</v>
      </c>
      <c r="HF173" s="25">
        <v>1292.3499999999999</v>
      </c>
      <c r="HG173" s="28">
        <v>1409.84</v>
      </c>
      <c r="HH173" s="29">
        <v>100</v>
      </c>
      <c r="HI173" s="28">
        <v>1527.32</v>
      </c>
      <c r="HJ173" s="28">
        <v>1644.81</v>
      </c>
      <c r="HK173" s="28">
        <v>1762.3</v>
      </c>
      <c r="HL173" s="28">
        <v>1879.78</v>
      </c>
      <c r="HM173" s="28">
        <v>1997.27</v>
      </c>
      <c r="HN173" s="28">
        <v>2114.7600000000002</v>
      </c>
      <c r="HO173" s="28">
        <v>2232.2399999999998</v>
      </c>
      <c r="HP173" s="25">
        <v>2349.73</v>
      </c>
      <c r="HQ173" s="25">
        <v>2467.2199999999998</v>
      </c>
      <c r="HR173" s="25">
        <v>2584.6999999999998</v>
      </c>
      <c r="HS173" s="25">
        <v>2702.19</v>
      </c>
      <c r="HT173" s="25">
        <v>2819.68</v>
      </c>
      <c r="HU173" s="49"/>
    </row>
    <row r="174" spans="4:229" ht="14.4">
      <c r="D174" s="22">
        <v>55</v>
      </c>
      <c r="E174" s="23">
        <v>59</v>
      </c>
      <c r="F174" s="24">
        <v>107.09</v>
      </c>
      <c r="G174" s="43">
        <v>5.62</v>
      </c>
      <c r="H174" s="24" t="s">
        <v>95</v>
      </c>
      <c r="I174" s="24" t="str">
        <f t="shared" si="113"/>
        <v>C-24-55-59</v>
      </c>
      <c r="J174" s="25">
        <v>225.42</v>
      </c>
      <c r="K174" s="25">
        <v>338.13</v>
      </c>
      <c r="L174" s="25">
        <v>450.84</v>
      </c>
      <c r="M174" s="25">
        <v>563.54999999999995</v>
      </c>
      <c r="N174" s="25">
        <v>676.26</v>
      </c>
      <c r="O174" s="25">
        <v>788.97</v>
      </c>
      <c r="P174" s="25">
        <v>858.88</v>
      </c>
      <c r="Q174" s="25">
        <v>966.24</v>
      </c>
      <c r="R174" s="25">
        <v>1073.5999999999999</v>
      </c>
      <c r="S174" s="25">
        <v>1180.96</v>
      </c>
      <c r="T174" s="28">
        <v>1288.32</v>
      </c>
      <c r="U174" s="29">
        <v>1.2</v>
      </c>
      <c r="W174" s="22">
        <v>55</v>
      </c>
      <c r="X174" s="23">
        <v>59</v>
      </c>
      <c r="Y174" s="24">
        <v>98.01</v>
      </c>
      <c r="Z174" s="43">
        <v>5.09</v>
      </c>
      <c r="AA174" s="24" t="s">
        <v>95</v>
      </c>
      <c r="AB174" s="24" t="str">
        <f t="shared" si="114"/>
        <v>C-24-55-59</v>
      </c>
      <c r="AC174" s="25">
        <v>206.2</v>
      </c>
      <c r="AD174" s="25">
        <v>309.3</v>
      </c>
      <c r="AE174" s="25">
        <v>412.4</v>
      </c>
      <c r="AF174" s="25">
        <v>515.5</v>
      </c>
      <c r="AG174" s="25">
        <v>618.6</v>
      </c>
      <c r="AH174" s="25">
        <v>721.7</v>
      </c>
      <c r="AI174" s="25">
        <v>785.6</v>
      </c>
      <c r="AJ174" s="25">
        <v>883.8</v>
      </c>
      <c r="AK174" s="25">
        <v>982</v>
      </c>
      <c r="AL174" s="25">
        <v>1080.2</v>
      </c>
      <c r="AM174" s="28">
        <v>1178.4000000000001</v>
      </c>
      <c r="AN174" s="29">
        <v>1.2</v>
      </c>
      <c r="AP174" s="22">
        <v>55</v>
      </c>
      <c r="AQ174" s="23">
        <v>59</v>
      </c>
      <c r="AR174" s="24">
        <v>88.94</v>
      </c>
      <c r="AS174" s="43">
        <v>4.67</v>
      </c>
      <c r="AT174" s="24" t="s">
        <v>95</v>
      </c>
      <c r="AU174" s="24" t="str">
        <f t="shared" si="115"/>
        <v>C-24-55-59</v>
      </c>
      <c r="AV174" s="25">
        <v>187.22</v>
      </c>
      <c r="AW174" s="25">
        <v>280.83</v>
      </c>
      <c r="AX174" s="25">
        <v>374.44</v>
      </c>
      <c r="AY174" s="25">
        <v>468.05</v>
      </c>
      <c r="AZ174" s="25">
        <v>561.66</v>
      </c>
      <c r="BA174" s="25">
        <v>655.27</v>
      </c>
      <c r="BB174" s="25">
        <v>713.28</v>
      </c>
      <c r="BC174" s="25">
        <v>802.44</v>
      </c>
      <c r="BD174" s="25">
        <v>891.6</v>
      </c>
      <c r="BE174" s="25">
        <v>980.76</v>
      </c>
      <c r="BF174" s="28">
        <v>1069.92</v>
      </c>
      <c r="BG174" s="29">
        <v>1.2</v>
      </c>
      <c r="BI174" s="22">
        <v>55</v>
      </c>
      <c r="BJ174" s="23">
        <v>59</v>
      </c>
      <c r="BK174" s="24">
        <v>81.680000000000007</v>
      </c>
      <c r="BL174" s="43">
        <v>4.28</v>
      </c>
      <c r="BM174" s="24" t="s">
        <v>95</v>
      </c>
      <c r="BN174" s="24" t="str">
        <f t="shared" si="116"/>
        <v>C-24-55-59</v>
      </c>
      <c r="BO174" s="25">
        <v>171.92</v>
      </c>
      <c r="BP174" s="25">
        <v>257.88</v>
      </c>
      <c r="BQ174" s="25">
        <v>343.84</v>
      </c>
      <c r="BR174" s="25">
        <v>429.8</v>
      </c>
      <c r="BS174" s="25">
        <v>515.76</v>
      </c>
      <c r="BT174" s="25">
        <v>601.72</v>
      </c>
      <c r="BU174" s="25">
        <v>655.04</v>
      </c>
      <c r="BV174" s="25">
        <v>736.92</v>
      </c>
      <c r="BW174" s="25">
        <v>818.8</v>
      </c>
      <c r="BX174" s="25">
        <v>900.68</v>
      </c>
      <c r="BY174" s="28">
        <v>982.56</v>
      </c>
      <c r="BZ174" s="29">
        <v>1.2</v>
      </c>
      <c r="CF174" s="24" t="s">
        <v>95</v>
      </c>
      <c r="CG174" s="24" t="str">
        <f t="shared" si="117"/>
        <v>C-24-55-59</v>
      </c>
      <c r="CH174" s="25">
        <v>177.88</v>
      </c>
      <c r="CI174" s="25">
        <v>266.82</v>
      </c>
      <c r="CJ174" s="25">
        <v>355.76</v>
      </c>
      <c r="CK174" s="25">
        <v>444.7</v>
      </c>
      <c r="CL174" s="25">
        <v>533.64</v>
      </c>
      <c r="CM174" s="25">
        <v>622.58000000000004</v>
      </c>
      <c r="CN174" s="25">
        <v>675.92</v>
      </c>
      <c r="CO174" s="25">
        <v>760.41</v>
      </c>
      <c r="CP174" s="25">
        <v>844.9</v>
      </c>
      <c r="CQ174" s="25">
        <v>929.39</v>
      </c>
      <c r="CR174" s="28">
        <v>1013.88</v>
      </c>
      <c r="CS174" s="29">
        <v>1.2</v>
      </c>
      <c r="CT174" s="28">
        <v>1098.3699999999999</v>
      </c>
      <c r="CU174" s="28">
        <v>1182.8599999999999</v>
      </c>
      <c r="CV174" s="28">
        <v>1267.3499999999999</v>
      </c>
      <c r="CW174" s="28">
        <v>1351.84</v>
      </c>
      <c r="CX174" s="28">
        <v>1436.33</v>
      </c>
      <c r="CY174" s="28">
        <v>1520.82</v>
      </c>
      <c r="CZ174" s="28">
        <v>1605.31</v>
      </c>
      <c r="DA174" s="25">
        <v>1689.8</v>
      </c>
      <c r="DB174" s="25">
        <v>1774.29</v>
      </c>
      <c r="DC174" s="25">
        <v>1858.78</v>
      </c>
      <c r="DD174" s="25">
        <v>1943.27</v>
      </c>
      <c r="DE174" s="25">
        <v>2027.76</v>
      </c>
      <c r="DG174" s="22">
        <v>55</v>
      </c>
      <c r="DH174" s="23">
        <v>59</v>
      </c>
      <c r="DI174" s="24">
        <v>99.24</v>
      </c>
      <c r="DJ174" s="43">
        <v>5.15</v>
      </c>
      <c r="DK174" s="24" t="s">
        <v>95</v>
      </c>
      <c r="DL174" s="24" t="str">
        <f t="shared" si="110"/>
        <v>C-24-55-59</v>
      </c>
      <c r="DM174" s="25">
        <v>208.78</v>
      </c>
      <c r="DN174" s="25">
        <v>313.17</v>
      </c>
      <c r="DO174" s="25">
        <v>417.56</v>
      </c>
      <c r="DP174" s="25">
        <v>521.95000000000005</v>
      </c>
      <c r="DQ174" s="25">
        <v>626.34</v>
      </c>
      <c r="DR174" s="25">
        <v>730.73</v>
      </c>
      <c r="DS174" s="25">
        <v>795.44</v>
      </c>
      <c r="DT174" s="25">
        <v>894.87</v>
      </c>
      <c r="DU174" s="25">
        <v>994.3</v>
      </c>
      <c r="DV174" s="25">
        <v>1093.73</v>
      </c>
      <c r="DW174" s="28">
        <v>1193.1600000000001</v>
      </c>
      <c r="DX174" s="29">
        <v>1.2</v>
      </c>
      <c r="DY174" s="49"/>
      <c r="DZ174" s="22">
        <v>55</v>
      </c>
      <c r="EA174" s="23">
        <v>59</v>
      </c>
      <c r="EB174" s="24">
        <v>99.24</v>
      </c>
      <c r="EC174" s="43">
        <v>5.15</v>
      </c>
      <c r="ED174" s="24" t="s">
        <v>95</v>
      </c>
      <c r="EE174" s="24" t="str">
        <f t="shared" si="111"/>
        <v>C-24-55-59</v>
      </c>
      <c r="EF174" s="25">
        <v>208.78</v>
      </c>
      <c r="EG174" s="25">
        <v>313.17</v>
      </c>
      <c r="EH174" s="25">
        <v>417.56</v>
      </c>
      <c r="EI174" s="25">
        <v>521.95000000000005</v>
      </c>
      <c r="EJ174" s="25">
        <v>626.34</v>
      </c>
      <c r="EK174" s="25">
        <v>730.73</v>
      </c>
      <c r="EL174" s="25">
        <v>664.8</v>
      </c>
      <c r="EM174" s="25">
        <v>747.9</v>
      </c>
      <c r="EN174" s="25">
        <v>831</v>
      </c>
      <c r="EO174" s="25">
        <v>914.1</v>
      </c>
      <c r="EP174" s="28">
        <v>997.2</v>
      </c>
      <c r="EQ174" s="29">
        <v>1.2</v>
      </c>
      <c r="ER174" s="49"/>
      <c r="EW174" s="24" t="s">
        <v>95</v>
      </c>
      <c r="EX174" s="24" t="str">
        <f t="shared" si="118"/>
        <v>C-24-55-59</v>
      </c>
      <c r="EY174" s="25">
        <v>214.18</v>
      </c>
      <c r="EZ174" s="25">
        <v>321.27</v>
      </c>
      <c r="FA174" s="25">
        <v>428.36</v>
      </c>
      <c r="FB174" s="25">
        <v>535.45000000000005</v>
      </c>
      <c r="FC174" s="25">
        <v>642.54</v>
      </c>
      <c r="FD174" s="25">
        <v>749.63</v>
      </c>
      <c r="FE174" s="25">
        <v>813.92</v>
      </c>
      <c r="FF174" s="25">
        <v>915.66</v>
      </c>
      <c r="FG174" s="25">
        <v>1017.4</v>
      </c>
      <c r="FH174" s="25">
        <v>1119.1400000000001</v>
      </c>
      <c r="FI174" s="28">
        <v>1220.8800000000001</v>
      </c>
      <c r="FJ174" s="29">
        <v>1.2</v>
      </c>
      <c r="FK174" s="28">
        <v>1322.62</v>
      </c>
      <c r="FL174" s="28">
        <v>1424.36</v>
      </c>
      <c r="FM174" s="28">
        <v>1526.1</v>
      </c>
      <c r="FN174" s="28">
        <v>1627.84</v>
      </c>
      <c r="FO174" s="28">
        <v>1729.58</v>
      </c>
      <c r="FP174" s="28">
        <v>1831.32</v>
      </c>
      <c r="FQ174" s="28">
        <v>1933.06</v>
      </c>
      <c r="FR174" s="25">
        <v>2034.8</v>
      </c>
      <c r="FS174" s="25">
        <v>2136.54</v>
      </c>
      <c r="FT174" s="25">
        <v>2238.2800000000002</v>
      </c>
      <c r="FU174" s="25">
        <v>2340.02</v>
      </c>
      <c r="FV174" s="25">
        <v>2441.7600000000002</v>
      </c>
      <c r="FW174" s="49"/>
      <c r="FX174" s="22">
        <v>55</v>
      </c>
      <c r="FY174" s="23">
        <v>59</v>
      </c>
      <c r="FZ174" s="24">
        <v>99.24</v>
      </c>
      <c r="GA174" s="43">
        <v>5.15</v>
      </c>
      <c r="GB174" s="24" t="s">
        <v>95</v>
      </c>
      <c r="GC174" s="24" t="str">
        <f t="shared" si="112"/>
        <v>C-24-55-59</v>
      </c>
      <c r="GD174" s="25">
        <v>99999</v>
      </c>
      <c r="GE174" s="25">
        <v>99999</v>
      </c>
      <c r="GF174" s="25">
        <v>99999</v>
      </c>
      <c r="GG174" s="25">
        <v>99999</v>
      </c>
      <c r="GH174" s="25">
        <v>99999</v>
      </c>
      <c r="GI174" s="25">
        <v>99999</v>
      </c>
      <c r="GJ174" s="25">
        <v>99999</v>
      </c>
      <c r="GK174" s="25">
        <v>99999</v>
      </c>
      <c r="GL174" s="25">
        <v>99999</v>
      </c>
      <c r="GM174" s="25">
        <v>99999</v>
      </c>
      <c r="GN174" s="25">
        <v>99999</v>
      </c>
      <c r="GO174" s="29">
        <v>100</v>
      </c>
      <c r="GP174" s="49"/>
      <c r="GU174" s="24" t="s">
        <v>95</v>
      </c>
      <c r="GV174" s="24" t="str">
        <f t="shared" si="119"/>
        <v>C-24-55-59</v>
      </c>
      <c r="GW174" s="25">
        <v>308.82</v>
      </c>
      <c r="GX174" s="25">
        <v>463.23</v>
      </c>
      <c r="GY174" s="25">
        <v>617.64</v>
      </c>
      <c r="GZ174" s="25">
        <v>772.05</v>
      </c>
      <c r="HA174" s="25">
        <v>926.46</v>
      </c>
      <c r="HB174" s="25">
        <v>1080.8699999999999</v>
      </c>
      <c r="HC174" s="25">
        <v>1173.52</v>
      </c>
      <c r="HD174" s="25">
        <v>1320.21</v>
      </c>
      <c r="HE174" s="25">
        <v>1466.9</v>
      </c>
      <c r="HF174" s="25">
        <v>1613.58</v>
      </c>
      <c r="HG174" s="28">
        <v>1760.27</v>
      </c>
      <c r="HH174" s="29">
        <v>100</v>
      </c>
      <c r="HI174" s="28">
        <v>1906.96</v>
      </c>
      <c r="HJ174" s="28">
        <v>2053.65</v>
      </c>
      <c r="HK174" s="28">
        <v>2200.34</v>
      </c>
      <c r="HL174" s="28">
        <v>2347.0300000000002</v>
      </c>
      <c r="HM174" s="28">
        <v>2493.7199999999998</v>
      </c>
      <c r="HN174" s="28">
        <v>2640.41</v>
      </c>
      <c r="HO174" s="28">
        <v>2787.1</v>
      </c>
      <c r="HP174" s="25">
        <v>2933.79</v>
      </c>
      <c r="HQ174" s="25">
        <v>3080.48</v>
      </c>
      <c r="HR174" s="25">
        <v>3227.17</v>
      </c>
      <c r="HS174" s="25">
        <v>3373.86</v>
      </c>
      <c r="HT174" s="25">
        <v>3520.55</v>
      </c>
      <c r="HU174" s="49"/>
    </row>
    <row r="175" spans="4:229" ht="14.4">
      <c r="D175" s="22">
        <v>60</v>
      </c>
      <c r="E175" s="23">
        <v>64</v>
      </c>
      <c r="F175" s="24">
        <v>152.46</v>
      </c>
      <c r="G175" s="43">
        <v>10.8</v>
      </c>
      <c r="H175" s="24" t="s">
        <v>96</v>
      </c>
      <c r="I175" s="24" t="str">
        <f t="shared" si="113"/>
        <v>C-24-60-64</v>
      </c>
      <c r="J175" s="25">
        <v>326.52</v>
      </c>
      <c r="K175" s="25">
        <v>489.78</v>
      </c>
      <c r="L175" s="25">
        <v>653.04</v>
      </c>
      <c r="M175" s="25">
        <v>816.3</v>
      </c>
      <c r="N175" s="25">
        <v>979.56</v>
      </c>
      <c r="O175" s="25">
        <v>1142.82</v>
      </c>
      <c r="P175" s="25">
        <v>1245.1199999999999</v>
      </c>
      <c r="Q175" s="25">
        <v>1400.76</v>
      </c>
      <c r="R175" s="25">
        <v>1556.4</v>
      </c>
      <c r="S175" s="25">
        <v>1712.04</v>
      </c>
      <c r="T175" s="28">
        <v>1867.68</v>
      </c>
      <c r="U175" s="29">
        <v>1.25</v>
      </c>
      <c r="W175" s="22">
        <v>60</v>
      </c>
      <c r="X175" s="23">
        <v>64</v>
      </c>
      <c r="Y175" s="24">
        <v>137.94</v>
      </c>
      <c r="Z175" s="43">
        <v>9.7899999999999991</v>
      </c>
      <c r="AA175" s="24" t="s">
        <v>96</v>
      </c>
      <c r="AB175" s="24" t="str">
        <f t="shared" si="114"/>
        <v>C-24-60-64</v>
      </c>
      <c r="AC175" s="25">
        <v>295.45999999999998</v>
      </c>
      <c r="AD175" s="25">
        <v>443.19</v>
      </c>
      <c r="AE175" s="25">
        <v>590.91999999999996</v>
      </c>
      <c r="AF175" s="25">
        <v>738.65</v>
      </c>
      <c r="AG175" s="25">
        <v>886.38</v>
      </c>
      <c r="AH175" s="25">
        <v>1034.1099999999999</v>
      </c>
      <c r="AI175" s="25">
        <v>1126.6400000000001</v>
      </c>
      <c r="AJ175" s="25">
        <v>1267.47</v>
      </c>
      <c r="AK175" s="25">
        <v>1408.3</v>
      </c>
      <c r="AL175" s="25">
        <v>1549.13</v>
      </c>
      <c r="AM175" s="28">
        <v>1689.96</v>
      </c>
      <c r="AN175" s="29">
        <v>1.25</v>
      </c>
      <c r="AP175" s="22">
        <v>60</v>
      </c>
      <c r="AQ175" s="23">
        <v>64</v>
      </c>
      <c r="AR175" s="24">
        <v>127.05</v>
      </c>
      <c r="AS175" s="43">
        <v>8.9700000000000006</v>
      </c>
      <c r="AT175" s="24" t="s">
        <v>96</v>
      </c>
      <c r="AU175" s="24" t="str">
        <f t="shared" si="115"/>
        <v>C-24-60-64</v>
      </c>
      <c r="AV175" s="25">
        <v>272.04000000000002</v>
      </c>
      <c r="AW175" s="25">
        <v>408.06</v>
      </c>
      <c r="AX175" s="25">
        <v>544.08000000000004</v>
      </c>
      <c r="AY175" s="25">
        <v>680.1</v>
      </c>
      <c r="AZ175" s="25">
        <v>816.12</v>
      </c>
      <c r="BA175" s="25">
        <v>952.14</v>
      </c>
      <c r="BB175" s="25">
        <v>1037.3599999999999</v>
      </c>
      <c r="BC175" s="25">
        <v>1167.03</v>
      </c>
      <c r="BD175" s="25">
        <v>1296.7</v>
      </c>
      <c r="BE175" s="25">
        <v>1426.37</v>
      </c>
      <c r="BF175" s="28">
        <v>1556.04</v>
      </c>
      <c r="BG175" s="29">
        <v>1.25</v>
      </c>
      <c r="BI175" s="22">
        <v>60</v>
      </c>
      <c r="BJ175" s="23">
        <v>64</v>
      </c>
      <c r="BK175" s="24">
        <v>116.16</v>
      </c>
      <c r="BL175" s="43">
        <v>8.25</v>
      </c>
      <c r="BM175" s="24" t="s">
        <v>96</v>
      </c>
      <c r="BN175" s="24" t="str">
        <f t="shared" si="116"/>
        <v>C-24-60-64</v>
      </c>
      <c r="BO175" s="25">
        <v>248.82</v>
      </c>
      <c r="BP175" s="25">
        <v>373.23</v>
      </c>
      <c r="BQ175" s="25">
        <v>497.64</v>
      </c>
      <c r="BR175" s="25">
        <v>622.04999999999995</v>
      </c>
      <c r="BS175" s="25">
        <v>746.46</v>
      </c>
      <c r="BT175" s="25">
        <v>870.87</v>
      </c>
      <c r="BU175" s="25">
        <v>948.8</v>
      </c>
      <c r="BV175" s="25">
        <v>1067.4000000000001</v>
      </c>
      <c r="BW175" s="25">
        <v>1186</v>
      </c>
      <c r="BX175" s="25">
        <v>1304.5999999999999</v>
      </c>
      <c r="BY175" s="28">
        <v>1423.2</v>
      </c>
      <c r="BZ175" s="29">
        <v>1.22</v>
      </c>
      <c r="CF175" s="24" t="s">
        <v>96</v>
      </c>
      <c r="CG175" s="24" t="str">
        <f t="shared" si="117"/>
        <v>C-24-60-64</v>
      </c>
      <c r="CH175" s="25">
        <v>254.1</v>
      </c>
      <c r="CI175" s="25">
        <v>381.15</v>
      </c>
      <c r="CJ175" s="25">
        <v>508.2</v>
      </c>
      <c r="CK175" s="25">
        <v>635.25</v>
      </c>
      <c r="CL175" s="25">
        <v>762.3</v>
      </c>
      <c r="CM175" s="25">
        <v>889.35</v>
      </c>
      <c r="CN175" s="25">
        <v>965.6</v>
      </c>
      <c r="CO175" s="25">
        <v>1086.3</v>
      </c>
      <c r="CP175" s="25">
        <v>1207</v>
      </c>
      <c r="CQ175" s="25">
        <v>1327.7</v>
      </c>
      <c r="CR175" s="28">
        <v>1448.4</v>
      </c>
      <c r="CS175" s="29">
        <v>1.25</v>
      </c>
      <c r="CT175" s="28">
        <v>1569.1</v>
      </c>
      <c r="CU175" s="28">
        <v>1689.8</v>
      </c>
      <c r="CV175" s="28">
        <v>1810.5</v>
      </c>
      <c r="CW175" s="28">
        <v>1931.2</v>
      </c>
      <c r="CX175" s="28">
        <v>2051.9</v>
      </c>
      <c r="CY175" s="28">
        <v>2172.6</v>
      </c>
      <c r="CZ175" s="28">
        <v>2293.3000000000002</v>
      </c>
      <c r="DA175" s="25">
        <v>2414</v>
      </c>
      <c r="DB175" s="25">
        <v>2534.6999999999998</v>
      </c>
      <c r="DC175" s="25">
        <v>2655.4</v>
      </c>
      <c r="DD175" s="25">
        <v>2776.1</v>
      </c>
      <c r="DE175" s="25">
        <v>2896.8</v>
      </c>
      <c r="DG175" s="22">
        <v>60</v>
      </c>
      <c r="DH175" s="23">
        <v>64</v>
      </c>
      <c r="DI175" s="24">
        <v>139.66</v>
      </c>
      <c r="DJ175" s="43">
        <v>9.91</v>
      </c>
      <c r="DK175" s="24" t="s">
        <v>96</v>
      </c>
      <c r="DL175" s="24" t="str">
        <f t="shared" si="110"/>
        <v>C-24-60-64</v>
      </c>
      <c r="DM175" s="25">
        <v>299.14</v>
      </c>
      <c r="DN175" s="25">
        <v>448.71</v>
      </c>
      <c r="DO175" s="25">
        <v>598.28</v>
      </c>
      <c r="DP175" s="25">
        <v>747.85</v>
      </c>
      <c r="DQ175" s="25">
        <v>897.42</v>
      </c>
      <c r="DR175" s="25">
        <v>1046.99</v>
      </c>
      <c r="DS175" s="25">
        <v>1140.72</v>
      </c>
      <c r="DT175" s="25">
        <v>1283.31</v>
      </c>
      <c r="DU175" s="25">
        <v>1425.9</v>
      </c>
      <c r="DV175" s="25">
        <v>1568.49</v>
      </c>
      <c r="DW175" s="28">
        <v>1711.08</v>
      </c>
      <c r="DX175" s="29">
        <v>1.25</v>
      </c>
      <c r="DY175" s="49"/>
      <c r="DZ175" s="22">
        <v>60</v>
      </c>
      <c r="EA175" s="23">
        <v>64</v>
      </c>
      <c r="EB175" s="24">
        <v>139.66</v>
      </c>
      <c r="EC175" s="43">
        <v>9.91</v>
      </c>
      <c r="ED175" s="24" t="s">
        <v>96</v>
      </c>
      <c r="EE175" s="24" t="str">
        <f t="shared" si="111"/>
        <v>C-24-60-64</v>
      </c>
      <c r="EF175" s="25">
        <v>299.14</v>
      </c>
      <c r="EG175" s="25">
        <v>448.71</v>
      </c>
      <c r="EH175" s="25">
        <v>598.28</v>
      </c>
      <c r="EI175" s="25">
        <v>747.85</v>
      </c>
      <c r="EJ175" s="25">
        <v>897.42</v>
      </c>
      <c r="EK175" s="25">
        <v>1046.99</v>
      </c>
      <c r="EL175" s="25">
        <v>963.04</v>
      </c>
      <c r="EM175" s="25">
        <v>1083.42</v>
      </c>
      <c r="EN175" s="25">
        <v>1203.8</v>
      </c>
      <c r="EO175" s="25">
        <v>1324.18</v>
      </c>
      <c r="EP175" s="28">
        <v>1444.56</v>
      </c>
      <c r="EQ175" s="29">
        <v>1.25</v>
      </c>
      <c r="ER175" s="49"/>
      <c r="EW175" s="24" t="s">
        <v>96</v>
      </c>
      <c r="EX175" s="24" t="str">
        <f t="shared" si="118"/>
        <v>C-24-60-64</v>
      </c>
      <c r="EY175" s="25">
        <v>304.92</v>
      </c>
      <c r="EZ175" s="25">
        <v>457.38</v>
      </c>
      <c r="FA175" s="25">
        <v>609.84</v>
      </c>
      <c r="FB175" s="25">
        <v>762.3</v>
      </c>
      <c r="FC175" s="25">
        <v>914.76</v>
      </c>
      <c r="FD175" s="25">
        <v>1067.22</v>
      </c>
      <c r="FE175" s="25">
        <v>1158.72</v>
      </c>
      <c r="FF175" s="25">
        <v>1303.56</v>
      </c>
      <c r="FG175" s="25">
        <v>1448.4</v>
      </c>
      <c r="FH175" s="25">
        <v>1593.24</v>
      </c>
      <c r="FI175" s="28">
        <v>1738.08</v>
      </c>
      <c r="FJ175" s="29">
        <v>1.25</v>
      </c>
      <c r="FK175" s="28">
        <v>1882.92</v>
      </c>
      <c r="FL175" s="28">
        <v>2027.76</v>
      </c>
      <c r="FM175" s="28">
        <v>2172.6</v>
      </c>
      <c r="FN175" s="28">
        <v>2317.44</v>
      </c>
      <c r="FO175" s="28">
        <v>2462.2800000000002</v>
      </c>
      <c r="FP175" s="28">
        <v>2607.12</v>
      </c>
      <c r="FQ175" s="28">
        <v>2751.96</v>
      </c>
      <c r="FR175" s="25">
        <v>2896.8</v>
      </c>
      <c r="FS175" s="25">
        <v>3041.64</v>
      </c>
      <c r="FT175" s="25">
        <v>3186.48</v>
      </c>
      <c r="FU175" s="25">
        <v>3331.32</v>
      </c>
      <c r="FV175" s="25">
        <v>3476.16</v>
      </c>
      <c r="FW175" s="49"/>
      <c r="FX175" s="22">
        <v>60</v>
      </c>
      <c r="FY175" s="23">
        <v>64</v>
      </c>
      <c r="FZ175" s="24">
        <v>139.66</v>
      </c>
      <c r="GA175" s="43">
        <v>9.91</v>
      </c>
      <c r="GB175" s="24" t="s">
        <v>96</v>
      </c>
      <c r="GC175" s="24" t="str">
        <f t="shared" si="112"/>
        <v>C-24-60-64</v>
      </c>
      <c r="GD175" s="25">
        <v>343</v>
      </c>
      <c r="GE175" s="25">
        <v>514.5</v>
      </c>
      <c r="GF175" s="25">
        <v>686</v>
      </c>
      <c r="GG175" s="25">
        <v>857.5</v>
      </c>
      <c r="GH175" s="25">
        <v>1029</v>
      </c>
      <c r="GI175" s="25">
        <v>1200.5</v>
      </c>
      <c r="GJ175" s="25">
        <v>1305.8399999999999</v>
      </c>
      <c r="GK175" s="25">
        <v>1469.07</v>
      </c>
      <c r="GL175" s="25">
        <v>1632.3</v>
      </c>
      <c r="GM175" s="25">
        <v>1795.53</v>
      </c>
      <c r="GN175" s="28">
        <v>1958.76</v>
      </c>
      <c r="GO175" s="29">
        <v>1.25</v>
      </c>
      <c r="GP175" s="49"/>
      <c r="GU175" s="24" t="s">
        <v>96</v>
      </c>
      <c r="GV175" s="24" t="str">
        <f t="shared" si="119"/>
        <v>C-24-60-64</v>
      </c>
      <c r="GW175" s="25">
        <v>380.94</v>
      </c>
      <c r="GX175" s="25">
        <v>571.41</v>
      </c>
      <c r="GY175" s="25">
        <v>761.88</v>
      </c>
      <c r="GZ175" s="25">
        <v>952.35</v>
      </c>
      <c r="HA175" s="25">
        <v>1142.82</v>
      </c>
      <c r="HB175" s="25">
        <v>1333.29</v>
      </c>
      <c r="HC175" s="25">
        <v>1447.57</v>
      </c>
      <c r="HD175" s="25">
        <v>1628.52</v>
      </c>
      <c r="HE175" s="25">
        <v>1809.47</v>
      </c>
      <c r="HF175" s="25">
        <v>1990.41</v>
      </c>
      <c r="HG175" s="28">
        <v>2171.36</v>
      </c>
      <c r="HH175" s="29">
        <v>100</v>
      </c>
      <c r="HI175" s="28">
        <v>2352.3000000000002</v>
      </c>
      <c r="HJ175" s="28">
        <v>2533.25</v>
      </c>
      <c r="HK175" s="28">
        <v>2714.2</v>
      </c>
      <c r="HL175" s="28">
        <v>2895.14</v>
      </c>
      <c r="HM175" s="28">
        <v>3076.09</v>
      </c>
      <c r="HN175" s="28">
        <v>3257.04</v>
      </c>
      <c r="HO175" s="28">
        <v>3437.98</v>
      </c>
      <c r="HP175" s="25">
        <v>3618.93</v>
      </c>
      <c r="HQ175" s="25">
        <v>3799.88</v>
      </c>
      <c r="HR175" s="25">
        <v>3980.82</v>
      </c>
      <c r="HS175" s="25">
        <v>4161.7700000000004</v>
      </c>
      <c r="HT175" s="25">
        <v>4342.72</v>
      </c>
      <c r="HU175" s="49"/>
    </row>
    <row r="176" spans="4:229" ht="14.4">
      <c r="D176" s="22">
        <v>65</v>
      </c>
      <c r="E176" s="23">
        <v>69</v>
      </c>
      <c r="F176" s="24">
        <v>210.54</v>
      </c>
      <c r="G176" s="43">
        <v>20.03</v>
      </c>
      <c r="H176" s="24" t="s">
        <v>97</v>
      </c>
      <c r="I176" s="24" t="str">
        <f t="shared" si="113"/>
        <v>C-24-65-69</v>
      </c>
      <c r="J176" s="25">
        <v>461.14</v>
      </c>
      <c r="K176" s="25">
        <v>691.71</v>
      </c>
      <c r="L176" s="25">
        <v>922.28</v>
      </c>
      <c r="M176" s="25">
        <v>1152.8499999999999</v>
      </c>
      <c r="N176" s="25">
        <v>1383.42</v>
      </c>
      <c r="O176" s="25">
        <v>1613.99</v>
      </c>
      <c r="P176" s="25">
        <v>1760.32</v>
      </c>
      <c r="Q176" s="25">
        <v>1980.36</v>
      </c>
      <c r="R176" s="25">
        <v>2200.4</v>
      </c>
      <c r="S176" s="25">
        <v>2420.44</v>
      </c>
      <c r="T176" s="28">
        <v>2640.48</v>
      </c>
      <c r="U176" s="29">
        <v>1.25</v>
      </c>
      <c r="W176" s="22">
        <v>65</v>
      </c>
      <c r="X176" s="23">
        <v>69</v>
      </c>
      <c r="Y176" s="24">
        <v>190.58</v>
      </c>
      <c r="Z176" s="43">
        <v>18.149999999999999</v>
      </c>
      <c r="AA176" s="24" t="s">
        <v>97</v>
      </c>
      <c r="AB176" s="24" t="str">
        <f t="shared" si="114"/>
        <v>C-24-65-69</v>
      </c>
      <c r="AC176" s="25">
        <v>417.46</v>
      </c>
      <c r="AD176" s="25">
        <v>626.19000000000005</v>
      </c>
      <c r="AE176" s="25">
        <v>834.92</v>
      </c>
      <c r="AF176" s="25">
        <v>1043.6500000000001</v>
      </c>
      <c r="AG176" s="25">
        <v>1252.3800000000001</v>
      </c>
      <c r="AH176" s="25">
        <v>1461.11</v>
      </c>
      <c r="AI176" s="25">
        <v>1593.6</v>
      </c>
      <c r="AJ176" s="25">
        <v>1792.8</v>
      </c>
      <c r="AK176" s="25">
        <v>1992</v>
      </c>
      <c r="AL176" s="25">
        <v>2191.1999999999998</v>
      </c>
      <c r="AM176" s="28">
        <v>2390.4</v>
      </c>
      <c r="AN176" s="29">
        <v>1.25</v>
      </c>
      <c r="AP176" s="22">
        <v>65</v>
      </c>
      <c r="AQ176" s="23">
        <v>69</v>
      </c>
      <c r="AR176" s="24">
        <v>174.24</v>
      </c>
      <c r="AS176" s="43">
        <v>16.63</v>
      </c>
      <c r="AT176" s="24" t="s">
        <v>97</v>
      </c>
      <c r="AU176" s="24" t="str">
        <f t="shared" si="115"/>
        <v>C-24-65-69</v>
      </c>
      <c r="AV176" s="25">
        <v>381.74</v>
      </c>
      <c r="AW176" s="25">
        <v>572.61</v>
      </c>
      <c r="AX176" s="25">
        <v>763.48</v>
      </c>
      <c r="AY176" s="25">
        <v>954.35</v>
      </c>
      <c r="AZ176" s="25">
        <v>1145.22</v>
      </c>
      <c r="BA176" s="25">
        <v>1336.09</v>
      </c>
      <c r="BB176" s="25">
        <v>1457.28</v>
      </c>
      <c r="BC176" s="25">
        <v>1639.44</v>
      </c>
      <c r="BD176" s="25">
        <v>1821.6</v>
      </c>
      <c r="BE176" s="25">
        <v>2003.76</v>
      </c>
      <c r="BF176" s="28">
        <v>2185.92</v>
      </c>
      <c r="BG176" s="29">
        <v>1.25</v>
      </c>
      <c r="BI176" s="22">
        <v>65</v>
      </c>
      <c r="BJ176" s="23">
        <v>69</v>
      </c>
      <c r="BK176" s="24">
        <v>161.54</v>
      </c>
      <c r="BL176" s="43">
        <v>15.28</v>
      </c>
      <c r="BM176" s="24" t="s">
        <v>97</v>
      </c>
      <c r="BN176" s="24" t="str">
        <f t="shared" si="116"/>
        <v>C-24-65-69</v>
      </c>
      <c r="BO176" s="25">
        <v>353.64</v>
      </c>
      <c r="BP176" s="25">
        <v>530.46</v>
      </c>
      <c r="BQ176" s="25">
        <v>707.28</v>
      </c>
      <c r="BR176" s="25">
        <v>884.1</v>
      </c>
      <c r="BS176" s="25">
        <v>1060.92</v>
      </c>
      <c r="BT176" s="25">
        <v>1237.74</v>
      </c>
      <c r="BU176" s="25">
        <v>1349.92</v>
      </c>
      <c r="BV176" s="25">
        <v>1518.66</v>
      </c>
      <c r="BW176" s="25">
        <v>1687.4</v>
      </c>
      <c r="BX176" s="25">
        <v>1856.14</v>
      </c>
      <c r="BY176" s="28">
        <v>2024.88</v>
      </c>
      <c r="BZ176" s="29">
        <v>1.22</v>
      </c>
      <c r="CF176" s="24" t="s">
        <v>97</v>
      </c>
      <c r="CG176" s="24" t="str">
        <f t="shared" si="117"/>
        <v>C-24-65-69</v>
      </c>
      <c r="CH176" s="25">
        <v>348.48</v>
      </c>
      <c r="CI176" s="25">
        <v>522.72</v>
      </c>
      <c r="CJ176" s="25">
        <v>696.96</v>
      </c>
      <c r="CK176" s="25">
        <v>871.2</v>
      </c>
      <c r="CL176" s="25">
        <v>1045.44</v>
      </c>
      <c r="CM176" s="25">
        <v>1219.68</v>
      </c>
      <c r="CN176" s="25">
        <v>1324.24</v>
      </c>
      <c r="CO176" s="25">
        <v>1489.77</v>
      </c>
      <c r="CP176" s="25">
        <v>1655.3</v>
      </c>
      <c r="CQ176" s="25">
        <v>1820.83</v>
      </c>
      <c r="CR176" s="28">
        <v>1986.36</v>
      </c>
      <c r="CS176" s="29">
        <v>1.25</v>
      </c>
      <c r="CT176" s="28">
        <v>2151.89</v>
      </c>
      <c r="CU176" s="28">
        <v>2317.42</v>
      </c>
      <c r="CV176" s="28">
        <v>2482.9499999999998</v>
      </c>
      <c r="CW176" s="28">
        <v>2648.48</v>
      </c>
      <c r="CX176" s="28">
        <v>2814.01</v>
      </c>
      <c r="CY176" s="28">
        <v>2979.54</v>
      </c>
      <c r="CZ176" s="28">
        <v>3145.07</v>
      </c>
      <c r="DA176" s="25">
        <v>3310.6</v>
      </c>
      <c r="DB176" s="25">
        <v>3476.13</v>
      </c>
      <c r="DC176" s="25">
        <v>3641.66</v>
      </c>
      <c r="DD176" s="25">
        <v>3807.19</v>
      </c>
      <c r="DE176" s="25">
        <v>3972.72</v>
      </c>
      <c r="DG176" s="22">
        <v>65</v>
      </c>
      <c r="DH176" s="23">
        <v>69</v>
      </c>
      <c r="DI176" s="24">
        <v>192.95</v>
      </c>
      <c r="DJ176" s="43">
        <v>18.38</v>
      </c>
      <c r="DK176" s="24" t="s">
        <v>97</v>
      </c>
      <c r="DL176" s="24" t="str">
        <f t="shared" si="110"/>
        <v>C-24-65-69</v>
      </c>
      <c r="DM176" s="25">
        <v>422.66</v>
      </c>
      <c r="DN176" s="25">
        <v>633.99</v>
      </c>
      <c r="DO176" s="25">
        <v>845.32</v>
      </c>
      <c r="DP176" s="25">
        <v>1056.6500000000001</v>
      </c>
      <c r="DQ176" s="25">
        <v>1267.98</v>
      </c>
      <c r="DR176" s="25">
        <v>1479.31</v>
      </c>
      <c r="DS176" s="25">
        <v>1613.44</v>
      </c>
      <c r="DT176" s="25">
        <v>1815.12</v>
      </c>
      <c r="DU176" s="25">
        <v>2016.8</v>
      </c>
      <c r="DV176" s="25">
        <v>2218.48</v>
      </c>
      <c r="DW176" s="28">
        <v>2420.16</v>
      </c>
      <c r="DX176" s="29">
        <v>1.25</v>
      </c>
      <c r="DY176" s="49"/>
      <c r="DZ176" s="22">
        <v>65</v>
      </c>
      <c r="EA176" s="23">
        <v>69</v>
      </c>
      <c r="EB176" s="24">
        <v>192.95</v>
      </c>
      <c r="EC176" s="43">
        <v>18.38</v>
      </c>
      <c r="ED176" s="24" t="s">
        <v>97</v>
      </c>
      <c r="EE176" s="24" t="str">
        <f t="shared" si="111"/>
        <v>C-24-65-69</v>
      </c>
      <c r="EF176" s="25">
        <v>422.66</v>
      </c>
      <c r="EG176" s="25">
        <v>633.99</v>
      </c>
      <c r="EH176" s="25">
        <v>845.32</v>
      </c>
      <c r="EI176" s="25">
        <v>1056.6500000000001</v>
      </c>
      <c r="EJ176" s="25">
        <v>1267.98</v>
      </c>
      <c r="EK176" s="25">
        <v>1479.31</v>
      </c>
      <c r="EL176" s="25">
        <v>1370.24</v>
      </c>
      <c r="EM176" s="25">
        <v>1541.52</v>
      </c>
      <c r="EN176" s="25">
        <v>1712.8</v>
      </c>
      <c r="EO176" s="25">
        <v>1884.08</v>
      </c>
      <c r="EP176" s="28">
        <v>2055.36</v>
      </c>
      <c r="EQ176" s="29">
        <v>1.25</v>
      </c>
      <c r="ER176" s="49"/>
      <c r="EW176" s="24" t="s">
        <v>97</v>
      </c>
      <c r="EX176" s="24" t="str">
        <f t="shared" si="118"/>
        <v>C-24-65-69</v>
      </c>
      <c r="EY176" s="25">
        <v>421.08</v>
      </c>
      <c r="EZ176" s="25">
        <v>631.62</v>
      </c>
      <c r="FA176" s="25">
        <v>842.16</v>
      </c>
      <c r="FB176" s="25">
        <v>1052.7</v>
      </c>
      <c r="FC176" s="25">
        <v>1263.24</v>
      </c>
      <c r="FD176" s="25">
        <v>1473.78</v>
      </c>
      <c r="FE176" s="25">
        <v>1600.08</v>
      </c>
      <c r="FF176" s="25">
        <v>1800.09</v>
      </c>
      <c r="FG176" s="25">
        <v>2000.1</v>
      </c>
      <c r="FH176" s="25">
        <v>2200.11</v>
      </c>
      <c r="FI176" s="28">
        <v>2400.12</v>
      </c>
      <c r="FJ176" s="29">
        <v>1.25</v>
      </c>
      <c r="FK176" s="28">
        <v>2600.13</v>
      </c>
      <c r="FL176" s="28">
        <v>2800.14</v>
      </c>
      <c r="FM176" s="28">
        <v>3000.15</v>
      </c>
      <c r="FN176" s="28">
        <v>3200.16</v>
      </c>
      <c r="FO176" s="28">
        <v>3400.17</v>
      </c>
      <c r="FP176" s="28">
        <v>3600.18</v>
      </c>
      <c r="FQ176" s="28">
        <v>3800.19</v>
      </c>
      <c r="FR176" s="25">
        <v>4000.2</v>
      </c>
      <c r="FS176" s="25">
        <v>4200.21</v>
      </c>
      <c r="FT176" s="25">
        <v>4400.22</v>
      </c>
      <c r="FU176" s="25">
        <v>4600.2299999999996</v>
      </c>
      <c r="FV176" s="25">
        <v>4800.24</v>
      </c>
      <c r="FW176" s="49"/>
      <c r="FX176" s="22">
        <v>65</v>
      </c>
      <c r="FY176" s="23">
        <v>69</v>
      </c>
      <c r="FZ176" s="24">
        <v>192.95</v>
      </c>
      <c r="GA176" s="43">
        <v>18.38</v>
      </c>
      <c r="GB176" s="24" t="s">
        <v>97</v>
      </c>
      <c r="GC176" s="24" t="str">
        <f t="shared" si="112"/>
        <v>C-24-65-69</v>
      </c>
      <c r="GD176" s="25">
        <v>477.88</v>
      </c>
      <c r="GE176" s="25">
        <v>716.82</v>
      </c>
      <c r="GF176" s="25">
        <v>955.76</v>
      </c>
      <c r="GG176" s="25">
        <v>1194.7</v>
      </c>
      <c r="GH176" s="25">
        <v>1433.64</v>
      </c>
      <c r="GI176" s="25">
        <v>1672.58</v>
      </c>
      <c r="GJ176" s="25">
        <v>1820.48</v>
      </c>
      <c r="GK176" s="25">
        <v>2048.04</v>
      </c>
      <c r="GL176" s="25">
        <v>2275.6</v>
      </c>
      <c r="GM176" s="25">
        <v>2503.16</v>
      </c>
      <c r="GN176" s="28">
        <v>2730.72</v>
      </c>
      <c r="GO176" s="29">
        <v>1.25</v>
      </c>
      <c r="GP176" s="49"/>
      <c r="GU176" s="24" t="s">
        <v>97</v>
      </c>
      <c r="GV176" s="24" t="str">
        <f t="shared" si="119"/>
        <v>C-24-65-69</v>
      </c>
      <c r="GW176" s="25">
        <v>438.94</v>
      </c>
      <c r="GX176" s="25">
        <v>658.41</v>
      </c>
      <c r="GY176" s="25">
        <v>877.88</v>
      </c>
      <c r="GZ176" s="25">
        <v>1097.3499999999999</v>
      </c>
      <c r="HA176" s="25">
        <v>1316.82</v>
      </c>
      <c r="HB176" s="25">
        <v>1536.29</v>
      </c>
      <c r="HC176" s="25">
        <v>1667.97</v>
      </c>
      <c r="HD176" s="25">
        <v>1876.47</v>
      </c>
      <c r="HE176" s="25">
        <v>2084.9699999999998</v>
      </c>
      <c r="HF176" s="25">
        <v>2293.46</v>
      </c>
      <c r="HG176" s="28">
        <v>2501.96</v>
      </c>
      <c r="HH176" s="29">
        <v>100</v>
      </c>
      <c r="HI176" s="28">
        <v>2710.45</v>
      </c>
      <c r="HJ176" s="28">
        <v>2918.95</v>
      </c>
      <c r="HK176" s="28">
        <v>3127.45</v>
      </c>
      <c r="HL176" s="28">
        <v>3335.94</v>
      </c>
      <c r="HM176" s="28">
        <v>3544.44</v>
      </c>
      <c r="HN176" s="28">
        <v>3752.94</v>
      </c>
      <c r="HO176" s="28">
        <v>3961.43</v>
      </c>
      <c r="HP176" s="25">
        <v>4169.93</v>
      </c>
      <c r="HQ176" s="25">
        <v>4378.43</v>
      </c>
      <c r="HR176" s="25">
        <v>4586.92</v>
      </c>
      <c r="HS176" s="25">
        <v>4795.42</v>
      </c>
      <c r="HT176" s="25">
        <v>5003.92</v>
      </c>
      <c r="HU176" s="49"/>
    </row>
    <row r="177" spans="4:229">
      <c r="D177" s="22">
        <v>70</v>
      </c>
      <c r="E177" s="23">
        <v>74</v>
      </c>
      <c r="F177" s="24">
        <v>272.25</v>
      </c>
      <c r="G177" s="43">
        <v>34.65</v>
      </c>
      <c r="H177" s="24" t="s">
        <v>98</v>
      </c>
      <c r="I177" s="24" t="str">
        <f t="shared" si="113"/>
        <v>C-24-70-74</v>
      </c>
      <c r="J177" s="25">
        <v>613.79999999999995</v>
      </c>
      <c r="K177" s="25">
        <v>920.7</v>
      </c>
      <c r="L177" s="25">
        <v>1227.5999999999999</v>
      </c>
      <c r="M177" s="25">
        <v>1534.5</v>
      </c>
      <c r="N177" s="25">
        <v>1841.4</v>
      </c>
      <c r="O177" s="25">
        <v>2148.3000000000002</v>
      </c>
      <c r="P177" s="25">
        <v>2346.3200000000002</v>
      </c>
      <c r="Q177" s="25">
        <v>2639.61</v>
      </c>
      <c r="R177" s="25">
        <v>2932.9</v>
      </c>
      <c r="S177" s="25">
        <v>3226.19</v>
      </c>
      <c r="T177" s="28">
        <v>3519.48</v>
      </c>
      <c r="U177" s="30" t="s">
        <v>76</v>
      </c>
      <c r="W177" s="22">
        <v>70</v>
      </c>
      <c r="X177" s="23">
        <v>74</v>
      </c>
      <c r="Y177" s="24">
        <v>246.84</v>
      </c>
      <c r="Z177" s="43">
        <v>31.4</v>
      </c>
      <c r="AA177" s="24" t="s">
        <v>98</v>
      </c>
      <c r="AB177" s="24" t="str">
        <f t="shared" si="114"/>
        <v>C-24-70-74</v>
      </c>
      <c r="AC177" s="25">
        <v>556.48</v>
      </c>
      <c r="AD177" s="25">
        <v>834.72</v>
      </c>
      <c r="AE177" s="25">
        <v>1112.96</v>
      </c>
      <c r="AF177" s="25">
        <v>1391.2</v>
      </c>
      <c r="AG177" s="25">
        <v>1669.44</v>
      </c>
      <c r="AH177" s="25">
        <v>1947.68</v>
      </c>
      <c r="AI177" s="25">
        <v>2127.1999999999998</v>
      </c>
      <c r="AJ177" s="25">
        <v>2393.1</v>
      </c>
      <c r="AK177" s="25">
        <v>2659</v>
      </c>
      <c r="AL177" s="25">
        <v>2924.9</v>
      </c>
      <c r="AM177" s="28">
        <v>3190.8</v>
      </c>
      <c r="AN177" s="30" t="s">
        <v>76</v>
      </c>
      <c r="AP177" s="22">
        <v>70</v>
      </c>
      <c r="AQ177" s="23">
        <v>74</v>
      </c>
      <c r="AR177" s="24">
        <v>226.88</v>
      </c>
      <c r="AS177" s="43">
        <v>28.76</v>
      </c>
      <c r="AT177" s="24" t="s">
        <v>98</v>
      </c>
      <c r="AU177" s="24" t="str">
        <f t="shared" si="115"/>
        <v>C-24-70-74</v>
      </c>
      <c r="AV177" s="25">
        <v>511.28</v>
      </c>
      <c r="AW177" s="25">
        <v>766.92</v>
      </c>
      <c r="AX177" s="25">
        <v>1022.56</v>
      </c>
      <c r="AY177" s="25">
        <v>1278.2</v>
      </c>
      <c r="AZ177" s="25">
        <v>1533.84</v>
      </c>
      <c r="BA177" s="25">
        <v>1789.48</v>
      </c>
      <c r="BB177" s="25">
        <v>1954.4</v>
      </c>
      <c r="BC177" s="25">
        <v>2198.6999999999998</v>
      </c>
      <c r="BD177" s="25">
        <v>2443</v>
      </c>
      <c r="BE177" s="25">
        <v>2687.3</v>
      </c>
      <c r="BF177" s="28">
        <v>2931.6</v>
      </c>
      <c r="BG177" s="30" t="s">
        <v>76</v>
      </c>
      <c r="BI177" s="22">
        <v>70</v>
      </c>
      <c r="BJ177" s="23">
        <v>74</v>
      </c>
      <c r="BK177" s="24">
        <v>208.73</v>
      </c>
      <c r="BL177" s="43">
        <v>26.44</v>
      </c>
      <c r="BM177" s="24" t="s">
        <v>98</v>
      </c>
      <c r="BN177" s="24" t="str">
        <f t="shared" si="116"/>
        <v>C-24-70-74</v>
      </c>
      <c r="BO177" s="25">
        <v>470.34</v>
      </c>
      <c r="BP177" s="25">
        <v>705.51</v>
      </c>
      <c r="BQ177" s="25">
        <v>940.68</v>
      </c>
      <c r="BR177" s="25">
        <v>1175.8499999999999</v>
      </c>
      <c r="BS177" s="25">
        <v>1411.02</v>
      </c>
      <c r="BT177" s="25">
        <v>1646.19</v>
      </c>
      <c r="BU177" s="25">
        <v>1797.84</v>
      </c>
      <c r="BV177" s="25">
        <v>2022.57</v>
      </c>
      <c r="BW177" s="25">
        <v>2247.3000000000002</v>
      </c>
      <c r="BX177" s="25">
        <v>2472.0300000000002</v>
      </c>
      <c r="BY177" s="28">
        <v>2696.76</v>
      </c>
      <c r="BZ177" s="30" t="s">
        <v>265</v>
      </c>
      <c r="CF177" s="24" t="s">
        <v>98</v>
      </c>
      <c r="CG177" s="24" t="str">
        <f t="shared" si="117"/>
        <v>C-24-70-74</v>
      </c>
      <c r="CH177" s="25">
        <v>453.76</v>
      </c>
      <c r="CI177" s="25">
        <v>680.64</v>
      </c>
      <c r="CJ177" s="25">
        <v>907.52</v>
      </c>
      <c r="CK177" s="25">
        <v>1134.4000000000001</v>
      </c>
      <c r="CL177" s="25">
        <v>1361.28</v>
      </c>
      <c r="CM177" s="25">
        <v>1588.16</v>
      </c>
      <c r="CN177" s="25">
        <v>1724.32</v>
      </c>
      <c r="CO177" s="25">
        <v>1939.86</v>
      </c>
      <c r="CP177" s="25">
        <v>2155.4</v>
      </c>
      <c r="CQ177" s="25">
        <v>2370.94</v>
      </c>
      <c r="CR177" s="28">
        <v>2586.48</v>
      </c>
      <c r="CS177" s="30" t="s">
        <v>265</v>
      </c>
      <c r="CT177" s="28">
        <v>2802.02</v>
      </c>
      <c r="CU177" s="28">
        <v>3017.56</v>
      </c>
      <c r="CV177" s="28">
        <v>3233.1</v>
      </c>
      <c r="CW177" s="28">
        <v>3448.64</v>
      </c>
      <c r="CX177" s="28">
        <v>3664.18</v>
      </c>
      <c r="CY177" s="28">
        <v>3879.72</v>
      </c>
      <c r="CZ177" s="28">
        <v>4095.26</v>
      </c>
      <c r="DA177" s="25">
        <v>4310.8</v>
      </c>
      <c r="DB177" s="25">
        <v>4526.34</v>
      </c>
      <c r="DC177" s="25">
        <v>4741.88</v>
      </c>
      <c r="DD177" s="25">
        <v>4957.42</v>
      </c>
      <c r="DE177" s="25">
        <v>5172.96</v>
      </c>
      <c r="DG177" s="22">
        <v>70</v>
      </c>
      <c r="DH177" s="23">
        <v>74</v>
      </c>
      <c r="DI177" s="24">
        <v>249.93</v>
      </c>
      <c r="DJ177" s="43">
        <v>31.79</v>
      </c>
      <c r="DK177" s="24" t="s">
        <v>98</v>
      </c>
      <c r="DL177" s="24" t="str">
        <f t="shared" si="110"/>
        <v>C-24-70-74</v>
      </c>
      <c r="DM177" s="25">
        <v>563.44000000000005</v>
      </c>
      <c r="DN177" s="25">
        <v>845.16</v>
      </c>
      <c r="DO177" s="25">
        <v>1126.8800000000001</v>
      </c>
      <c r="DP177" s="25">
        <v>1408.6</v>
      </c>
      <c r="DQ177" s="25">
        <v>1690.32</v>
      </c>
      <c r="DR177" s="25">
        <v>1972.04</v>
      </c>
      <c r="DS177" s="25">
        <v>2153.7600000000002</v>
      </c>
      <c r="DT177" s="25">
        <v>2422.98</v>
      </c>
      <c r="DU177" s="25">
        <v>2692.2</v>
      </c>
      <c r="DV177" s="25">
        <v>2961.42</v>
      </c>
      <c r="DW177" s="28">
        <v>3230.64</v>
      </c>
      <c r="DX177" s="30" t="s">
        <v>76</v>
      </c>
      <c r="DY177" s="49"/>
      <c r="DZ177" s="22">
        <v>70</v>
      </c>
      <c r="EA177" s="23">
        <v>74</v>
      </c>
      <c r="EB177" s="24">
        <v>249.93</v>
      </c>
      <c r="EC177" s="43">
        <v>31.79</v>
      </c>
      <c r="ED177" s="24" t="s">
        <v>98</v>
      </c>
      <c r="EE177" s="24" t="str">
        <f t="shared" si="111"/>
        <v>C-24-70-74</v>
      </c>
      <c r="EF177" s="25">
        <v>563.44000000000005</v>
      </c>
      <c r="EG177" s="25">
        <v>845.16</v>
      </c>
      <c r="EH177" s="25">
        <v>1126.8800000000001</v>
      </c>
      <c r="EI177" s="25">
        <v>1408.6</v>
      </c>
      <c r="EJ177" s="25">
        <v>1690.32</v>
      </c>
      <c r="EK177" s="25">
        <v>1972.04</v>
      </c>
      <c r="EL177" s="25">
        <v>1824.88</v>
      </c>
      <c r="EM177" s="25">
        <v>2052.9899999999998</v>
      </c>
      <c r="EN177" s="25">
        <v>2281.1</v>
      </c>
      <c r="EO177" s="25">
        <v>2509.21</v>
      </c>
      <c r="EP177" s="28">
        <v>2737.32</v>
      </c>
      <c r="EQ177" s="30" t="s">
        <v>76</v>
      </c>
      <c r="ER177" s="49"/>
      <c r="EW177" s="24" t="s">
        <v>98</v>
      </c>
      <c r="EX177" s="24" t="str">
        <f t="shared" si="118"/>
        <v>C-24-70-74</v>
      </c>
      <c r="EY177" s="25">
        <v>544.5</v>
      </c>
      <c r="EZ177" s="25">
        <v>816.75</v>
      </c>
      <c r="FA177" s="25">
        <v>1089</v>
      </c>
      <c r="FB177" s="25">
        <v>1361.25</v>
      </c>
      <c r="FC177" s="25">
        <v>1633.5</v>
      </c>
      <c r="FD177" s="25">
        <v>1905.75</v>
      </c>
      <c r="FE177" s="25">
        <v>2069.12</v>
      </c>
      <c r="FF177" s="25">
        <v>2327.7600000000002</v>
      </c>
      <c r="FG177" s="25">
        <v>2586.4</v>
      </c>
      <c r="FH177" s="25">
        <v>2845.04</v>
      </c>
      <c r="FI177" s="28">
        <v>3103.68</v>
      </c>
      <c r="FJ177" s="30" t="s">
        <v>265</v>
      </c>
      <c r="FK177" s="28">
        <v>3362.32</v>
      </c>
      <c r="FL177" s="28">
        <v>3620.96</v>
      </c>
      <c r="FM177" s="28">
        <v>3879.6</v>
      </c>
      <c r="FN177" s="28">
        <v>4138.24</v>
      </c>
      <c r="FO177" s="28">
        <v>4396.88</v>
      </c>
      <c r="FP177" s="28">
        <v>4655.5200000000004</v>
      </c>
      <c r="FQ177" s="28">
        <v>4914.16</v>
      </c>
      <c r="FR177" s="25">
        <v>5172.8</v>
      </c>
      <c r="FS177" s="25">
        <v>5431.44</v>
      </c>
      <c r="FT177" s="25">
        <v>5690.08</v>
      </c>
      <c r="FU177" s="25">
        <v>5948.72</v>
      </c>
      <c r="FV177" s="25">
        <v>6207.36</v>
      </c>
      <c r="FW177" s="49"/>
      <c r="FX177" s="22">
        <v>70</v>
      </c>
      <c r="FY177" s="23">
        <v>74</v>
      </c>
      <c r="FZ177" s="24">
        <v>249.93</v>
      </c>
      <c r="GA177" s="43">
        <v>31.79</v>
      </c>
      <c r="GB177" s="24" t="s">
        <v>98</v>
      </c>
      <c r="GC177" s="24" t="str">
        <f t="shared" si="112"/>
        <v>C-24-70-74</v>
      </c>
      <c r="GD177" s="25">
        <v>627.72</v>
      </c>
      <c r="GE177" s="25">
        <v>941.58</v>
      </c>
      <c r="GF177" s="25">
        <v>1255.44</v>
      </c>
      <c r="GG177" s="25">
        <v>1569.3</v>
      </c>
      <c r="GH177" s="25">
        <v>1883.16</v>
      </c>
      <c r="GI177" s="25">
        <v>2197.02</v>
      </c>
      <c r="GJ177" s="25">
        <v>2393.12</v>
      </c>
      <c r="GK177" s="25">
        <v>2692.26</v>
      </c>
      <c r="GL177" s="25">
        <v>2991.4</v>
      </c>
      <c r="GM177" s="25">
        <v>3290.54</v>
      </c>
      <c r="GN177" s="28">
        <v>3589.68</v>
      </c>
      <c r="GO177" s="30" t="s">
        <v>265</v>
      </c>
      <c r="GP177" s="49"/>
      <c r="GU177" s="24" t="s">
        <v>98</v>
      </c>
      <c r="GV177" s="24" t="str">
        <f t="shared" si="119"/>
        <v>C-24-70-74</v>
      </c>
      <c r="GW177" s="25">
        <v>480.08</v>
      </c>
      <c r="GX177" s="25">
        <v>720.12</v>
      </c>
      <c r="GY177" s="25">
        <v>960.16</v>
      </c>
      <c r="GZ177" s="25">
        <v>1200.2</v>
      </c>
      <c r="HA177" s="25">
        <v>1440.24</v>
      </c>
      <c r="HB177" s="25">
        <v>1680.28</v>
      </c>
      <c r="HC177" s="25">
        <v>1824.3</v>
      </c>
      <c r="HD177" s="25">
        <v>2052.34</v>
      </c>
      <c r="HE177" s="25">
        <v>2280.38</v>
      </c>
      <c r="HF177" s="25">
        <v>2508.42</v>
      </c>
      <c r="HG177" s="28">
        <v>2736.46</v>
      </c>
      <c r="HH177" s="30" t="s">
        <v>265</v>
      </c>
      <c r="HI177" s="28">
        <v>2964.49</v>
      </c>
      <c r="HJ177" s="28">
        <v>3192.53</v>
      </c>
      <c r="HK177" s="28">
        <v>3420.57</v>
      </c>
      <c r="HL177" s="28">
        <v>3648.61</v>
      </c>
      <c r="HM177" s="28">
        <v>3876.65</v>
      </c>
      <c r="HN177" s="28">
        <v>4104.68</v>
      </c>
      <c r="HO177" s="28">
        <v>4332.72</v>
      </c>
      <c r="HP177" s="25">
        <v>4560.76</v>
      </c>
      <c r="HQ177" s="25">
        <v>4788.8</v>
      </c>
      <c r="HR177" s="25">
        <v>5016.84</v>
      </c>
      <c r="HS177" s="25">
        <v>5244.87</v>
      </c>
      <c r="HT177" s="25">
        <v>5472.91</v>
      </c>
      <c r="HU177" s="49"/>
    </row>
    <row r="178" spans="4:229">
      <c r="D178" s="22">
        <v>75</v>
      </c>
      <c r="E178" s="23">
        <v>79</v>
      </c>
      <c r="F178" s="24">
        <v>337.59</v>
      </c>
      <c r="G178" s="43">
        <v>58.28</v>
      </c>
      <c r="H178" s="24" t="s">
        <v>99</v>
      </c>
      <c r="I178" s="24" t="str">
        <f t="shared" si="113"/>
        <v>C-24-75-79</v>
      </c>
      <c r="J178" s="25">
        <v>791.74</v>
      </c>
      <c r="K178" s="25">
        <v>1187.6099999999999</v>
      </c>
      <c r="L178" s="25">
        <v>1583.48</v>
      </c>
      <c r="M178" s="25">
        <v>1979.35</v>
      </c>
      <c r="N178" s="25">
        <v>2375.2199999999998</v>
      </c>
      <c r="O178" s="25">
        <v>2771.09</v>
      </c>
      <c r="P178" s="25">
        <v>3031.92</v>
      </c>
      <c r="Q178" s="25">
        <v>3410.91</v>
      </c>
      <c r="R178" s="25">
        <v>3789.9</v>
      </c>
      <c r="S178" s="25">
        <v>4168.8900000000003</v>
      </c>
      <c r="T178" s="28">
        <v>4547.88</v>
      </c>
      <c r="U178" s="30" t="s">
        <v>76</v>
      </c>
      <c r="W178" s="22">
        <v>75</v>
      </c>
      <c r="X178" s="23">
        <v>79</v>
      </c>
      <c r="Y178" s="24">
        <v>304.92</v>
      </c>
      <c r="Z178" s="43">
        <v>52.8</v>
      </c>
      <c r="AA178" s="24" t="s">
        <v>99</v>
      </c>
      <c r="AB178" s="24" t="str">
        <f t="shared" si="114"/>
        <v>C-24-75-79</v>
      </c>
      <c r="AC178" s="25">
        <v>715.44</v>
      </c>
      <c r="AD178" s="25">
        <v>1073.1600000000001</v>
      </c>
      <c r="AE178" s="25">
        <v>1430.88</v>
      </c>
      <c r="AF178" s="25">
        <v>1788.6</v>
      </c>
      <c r="AG178" s="25">
        <v>2146.3200000000002</v>
      </c>
      <c r="AH178" s="25">
        <v>2504.04</v>
      </c>
      <c r="AI178" s="25">
        <v>2739.76</v>
      </c>
      <c r="AJ178" s="25">
        <v>3082.23</v>
      </c>
      <c r="AK178" s="25">
        <v>3424.7</v>
      </c>
      <c r="AL178" s="25">
        <v>3767.17</v>
      </c>
      <c r="AM178" s="28">
        <v>4109.6400000000003</v>
      </c>
      <c r="AN178" s="30" t="s">
        <v>76</v>
      </c>
      <c r="AP178" s="22">
        <v>75</v>
      </c>
      <c r="AQ178" s="23">
        <v>79</v>
      </c>
      <c r="AR178" s="24">
        <v>279.51</v>
      </c>
      <c r="AS178" s="43">
        <v>48.37</v>
      </c>
      <c r="AT178" s="24" t="s">
        <v>99</v>
      </c>
      <c r="AU178" s="24" t="str">
        <f t="shared" si="115"/>
        <v>C-24-75-79</v>
      </c>
      <c r="AV178" s="25">
        <v>655.76</v>
      </c>
      <c r="AW178" s="25">
        <v>983.64</v>
      </c>
      <c r="AX178" s="25">
        <v>1311.52</v>
      </c>
      <c r="AY178" s="25">
        <v>1639.4</v>
      </c>
      <c r="AZ178" s="25">
        <v>1967.28</v>
      </c>
      <c r="BA178" s="25">
        <v>2295.16</v>
      </c>
      <c r="BB178" s="25">
        <v>2511.1999999999998</v>
      </c>
      <c r="BC178" s="25">
        <v>2825.1</v>
      </c>
      <c r="BD178" s="25">
        <v>3139</v>
      </c>
      <c r="BE178" s="25">
        <v>3452.9</v>
      </c>
      <c r="BF178" s="28">
        <v>3766.8</v>
      </c>
      <c r="BG178" s="30" t="s">
        <v>76</v>
      </c>
      <c r="BI178" s="22">
        <v>75</v>
      </c>
      <c r="BJ178" s="23">
        <v>79</v>
      </c>
      <c r="BK178" s="24">
        <v>257.73</v>
      </c>
      <c r="BL178" s="43">
        <v>44.47</v>
      </c>
      <c r="BM178" s="24" t="s">
        <v>99</v>
      </c>
      <c r="BN178" s="24" t="str">
        <f t="shared" si="116"/>
        <v>C-24-75-79</v>
      </c>
      <c r="BO178" s="25">
        <v>604.4</v>
      </c>
      <c r="BP178" s="25">
        <v>906.6</v>
      </c>
      <c r="BQ178" s="25">
        <v>1208.8</v>
      </c>
      <c r="BR178" s="25">
        <v>1511</v>
      </c>
      <c r="BS178" s="25">
        <v>1813.2</v>
      </c>
      <c r="BT178" s="25">
        <v>2115.4</v>
      </c>
      <c r="BU178" s="25">
        <v>2314.48</v>
      </c>
      <c r="BV178" s="25">
        <v>2603.79</v>
      </c>
      <c r="BW178" s="25">
        <v>2893.1</v>
      </c>
      <c r="BX178" s="25">
        <v>3182.41</v>
      </c>
      <c r="BY178" s="28">
        <v>3471.72</v>
      </c>
      <c r="BZ178" s="30" t="s">
        <v>265</v>
      </c>
      <c r="CF178" s="24" t="s">
        <v>99</v>
      </c>
      <c r="CG178" s="24" t="str">
        <f t="shared" si="117"/>
        <v>C-24-75-79</v>
      </c>
      <c r="CH178" s="25">
        <v>559.02</v>
      </c>
      <c r="CI178" s="25">
        <v>838.53</v>
      </c>
      <c r="CJ178" s="25">
        <v>1118.04</v>
      </c>
      <c r="CK178" s="25">
        <v>1397.55</v>
      </c>
      <c r="CL178" s="25">
        <v>1677.06</v>
      </c>
      <c r="CM178" s="25">
        <v>1956.57</v>
      </c>
      <c r="CN178" s="25">
        <v>2124.2399999999998</v>
      </c>
      <c r="CO178" s="25">
        <v>2389.77</v>
      </c>
      <c r="CP178" s="25">
        <v>2655.3</v>
      </c>
      <c r="CQ178" s="25">
        <v>2920.83</v>
      </c>
      <c r="CR178" s="28">
        <v>3186.36</v>
      </c>
      <c r="CS178" s="30" t="s">
        <v>265</v>
      </c>
      <c r="CT178" s="28">
        <v>3451.89</v>
      </c>
      <c r="CU178" s="28">
        <v>3717.42</v>
      </c>
      <c r="CV178" s="28">
        <v>3982.95</v>
      </c>
      <c r="CW178" s="28">
        <v>4248.4799999999996</v>
      </c>
      <c r="CX178" s="28">
        <v>4514.01</v>
      </c>
      <c r="CY178" s="28">
        <v>4779.54</v>
      </c>
      <c r="CZ178" s="28">
        <v>5045.07</v>
      </c>
      <c r="DA178" s="25">
        <v>5310.6</v>
      </c>
      <c r="DB178" s="25">
        <v>5576.13</v>
      </c>
      <c r="DC178" s="25">
        <v>5841.66</v>
      </c>
      <c r="DD178" s="25">
        <v>6107.19</v>
      </c>
      <c r="DE178" s="25">
        <v>6372.72</v>
      </c>
      <c r="DG178" s="22">
        <v>75</v>
      </c>
      <c r="DH178" s="23">
        <v>79</v>
      </c>
      <c r="DI178" s="24">
        <v>308.73</v>
      </c>
      <c r="DJ178" s="43">
        <v>53.46</v>
      </c>
      <c r="DK178" s="24" t="s">
        <v>99</v>
      </c>
      <c r="DL178" s="24" t="str">
        <f t="shared" si="110"/>
        <v>C-24-75-79</v>
      </c>
      <c r="DM178" s="25">
        <v>724.38</v>
      </c>
      <c r="DN178" s="25">
        <v>1086.57</v>
      </c>
      <c r="DO178" s="25">
        <v>1448.76</v>
      </c>
      <c r="DP178" s="25">
        <v>1810.95</v>
      </c>
      <c r="DQ178" s="25">
        <v>2173.14</v>
      </c>
      <c r="DR178" s="25">
        <v>2535.33</v>
      </c>
      <c r="DS178" s="25">
        <v>2774</v>
      </c>
      <c r="DT178" s="25">
        <v>3120.75</v>
      </c>
      <c r="DU178" s="25">
        <v>3467.5</v>
      </c>
      <c r="DV178" s="25">
        <v>3814.25</v>
      </c>
      <c r="DW178" s="28">
        <v>4161</v>
      </c>
      <c r="DX178" s="30" t="s">
        <v>76</v>
      </c>
      <c r="DY178" s="49"/>
      <c r="DZ178" s="22">
        <v>75</v>
      </c>
      <c r="EA178" s="23">
        <v>79</v>
      </c>
      <c r="EB178" s="24">
        <v>308.73</v>
      </c>
      <c r="EC178" s="43">
        <v>53.46</v>
      </c>
      <c r="ED178" s="24" t="s">
        <v>99</v>
      </c>
      <c r="EE178" s="24" t="str">
        <f t="shared" si="111"/>
        <v>C-24-75-79</v>
      </c>
      <c r="EF178" s="25">
        <v>724.38</v>
      </c>
      <c r="EG178" s="25">
        <v>1086.57</v>
      </c>
      <c r="EH178" s="25">
        <v>1448.76</v>
      </c>
      <c r="EI178" s="25">
        <v>1810.95</v>
      </c>
      <c r="EJ178" s="25">
        <v>2173.14</v>
      </c>
      <c r="EK178" s="25">
        <v>2535.33</v>
      </c>
      <c r="EL178" s="25">
        <v>2349.2800000000002</v>
      </c>
      <c r="EM178" s="25">
        <v>2642.94</v>
      </c>
      <c r="EN178" s="25">
        <v>2936.6</v>
      </c>
      <c r="EO178" s="25">
        <v>3230.26</v>
      </c>
      <c r="EP178" s="28">
        <v>3523.92</v>
      </c>
      <c r="EQ178" s="30" t="s">
        <v>76</v>
      </c>
      <c r="ER178" s="49"/>
      <c r="EW178" s="24" t="s">
        <v>99</v>
      </c>
      <c r="EX178" s="24" t="str">
        <f t="shared" si="118"/>
        <v>C-24-75-79</v>
      </c>
      <c r="EY178" s="25">
        <v>675.18</v>
      </c>
      <c r="EZ178" s="25">
        <v>1012.77</v>
      </c>
      <c r="FA178" s="25">
        <v>1350.36</v>
      </c>
      <c r="FB178" s="25">
        <v>1687.95</v>
      </c>
      <c r="FC178" s="25">
        <v>2025.54</v>
      </c>
      <c r="FD178" s="25">
        <v>2363.13</v>
      </c>
      <c r="FE178" s="25">
        <v>2565.6799999999998</v>
      </c>
      <c r="FF178" s="25">
        <v>2886.39</v>
      </c>
      <c r="FG178" s="25">
        <v>3207.1</v>
      </c>
      <c r="FH178" s="25">
        <v>3527.81</v>
      </c>
      <c r="FI178" s="28">
        <v>3848.52</v>
      </c>
      <c r="FJ178" s="30" t="s">
        <v>265</v>
      </c>
      <c r="FK178" s="28">
        <v>4169.2299999999996</v>
      </c>
      <c r="FL178" s="28">
        <v>4489.9399999999996</v>
      </c>
      <c r="FM178" s="28">
        <v>4810.6499999999996</v>
      </c>
      <c r="FN178" s="28">
        <v>5131.3599999999997</v>
      </c>
      <c r="FO178" s="28">
        <v>5452.07</v>
      </c>
      <c r="FP178" s="28">
        <v>5772.78</v>
      </c>
      <c r="FQ178" s="28">
        <v>6093.49</v>
      </c>
      <c r="FR178" s="25">
        <v>6414.2</v>
      </c>
      <c r="FS178" s="25">
        <v>6734.91</v>
      </c>
      <c r="FT178" s="25">
        <v>7055.62</v>
      </c>
      <c r="FU178" s="25">
        <v>7376.33</v>
      </c>
      <c r="FV178" s="25">
        <v>7697.04</v>
      </c>
      <c r="FW178" s="49"/>
      <c r="FX178" s="22">
        <v>75</v>
      </c>
      <c r="FY178" s="23">
        <v>79</v>
      </c>
      <c r="FZ178" s="24">
        <v>308.73</v>
      </c>
      <c r="GA178" s="43">
        <v>53.46</v>
      </c>
      <c r="GB178" s="24" t="s">
        <v>99</v>
      </c>
      <c r="GC178" s="24" t="str">
        <f t="shared" si="112"/>
        <v>C-24-75-79</v>
      </c>
      <c r="GD178" s="25">
        <v>794.78</v>
      </c>
      <c r="GE178" s="25">
        <v>1192.17</v>
      </c>
      <c r="GF178" s="25">
        <v>1589.56</v>
      </c>
      <c r="GG178" s="25">
        <v>1986.95</v>
      </c>
      <c r="GH178" s="25">
        <v>2384.34</v>
      </c>
      <c r="GI178" s="25">
        <v>2781.73</v>
      </c>
      <c r="GJ178" s="25">
        <v>3033.28</v>
      </c>
      <c r="GK178" s="25">
        <v>3412.44</v>
      </c>
      <c r="GL178" s="25">
        <v>3791.6</v>
      </c>
      <c r="GM178" s="25">
        <v>4170.76</v>
      </c>
      <c r="GN178" s="28">
        <v>4549.92</v>
      </c>
      <c r="GO178" s="30" t="s">
        <v>265</v>
      </c>
      <c r="GP178" s="49"/>
      <c r="GU178" s="24" t="s">
        <v>99</v>
      </c>
      <c r="GV178" s="24" t="str">
        <f t="shared" si="119"/>
        <v>C-24-75-79</v>
      </c>
      <c r="GW178" s="25">
        <v>518.98</v>
      </c>
      <c r="GX178" s="25">
        <v>778.47</v>
      </c>
      <c r="GY178" s="25">
        <v>1037.96</v>
      </c>
      <c r="GZ178" s="25">
        <v>1297.45</v>
      </c>
      <c r="HA178" s="25">
        <v>1556.94</v>
      </c>
      <c r="HB178" s="25">
        <v>1816.43</v>
      </c>
      <c r="HC178" s="25">
        <v>1972.12</v>
      </c>
      <c r="HD178" s="25">
        <v>2218.64</v>
      </c>
      <c r="HE178" s="25">
        <v>2465.16</v>
      </c>
      <c r="HF178" s="25">
        <v>2711.67</v>
      </c>
      <c r="HG178" s="28">
        <v>2958.19</v>
      </c>
      <c r="HH178" s="30" t="s">
        <v>265</v>
      </c>
      <c r="HI178" s="28">
        <v>3204.7</v>
      </c>
      <c r="HJ178" s="28">
        <v>3451.22</v>
      </c>
      <c r="HK178" s="28">
        <v>3697.73</v>
      </c>
      <c r="HL178" s="28">
        <v>3944.25</v>
      </c>
      <c r="HM178" s="28">
        <v>4190.76</v>
      </c>
      <c r="HN178" s="28">
        <v>4437.28</v>
      </c>
      <c r="HO178" s="28">
        <v>4683.79</v>
      </c>
      <c r="HP178" s="25">
        <v>4930.3100000000004</v>
      </c>
      <c r="HQ178" s="25">
        <v>5176.83</v>
      </c>
      <c r="HR178" s="25">
        <v>5423.34</v>
      </c>
      <c r="HS178" s="25">
        <v>5669.86</v>
      </c>
      <c r="HT178" s="25">
        <v>5916.37</v>
      </c>
      <c r="HU178" s="49"/>
    </row>
    <row r="179" spans="4:229" ht="13.8" thickBot="1">
      <c r="D179" s="31">
        <v>80</v>
      </c>
      <c r="E179" s="32">
        <v>84</v>
      </c>
      <c r="F179" s="24">
        <v>370.26</v>
      </c>
      <c r="G179" s="43">
        <v>87.24</v>
      </c>
      <c r="H179" s="33" t="s">
        <v>100</v>
      </c>
      <c r="I179" s="24" t="str">
        <f t="shared" si="113"/>
        <v>C-24-80-84</v>
      </c>
      <c r="J179" s="34">
        <v>915</v>
      </c>
      <c r="K179" s="34">
        <v>1372.5</v>
      </c>
      <c r="L179" s="34">
        <v>1830</v>
      </c>
      <c r="M179" s="34">
        <v>2287.5</v>
      </c>
      <c r="N179" s="34">
        <v>2745</v>
      </c>
      <c r="O179" s="34">
        <v>3202.5</v>
      </c>
      <c r="P179" s="34">
        <v>3511.92</v>
      </c>
      <c r="Q179" s="34">
        <v>3950.91</v>
      </c>
      <c r="R179" s="34">
        <v>4389.8999999999996</v>
      </c>
      <c r="S179" s="34">
        <v>4828.8900000000003</v>
      </c>
      <c r="T179" s="35">
        <v>5267.88</v>
      </c>
      <c r="U179" s="36" t="s">
        <v>76</v>
      </c>
      <c r="W179" s="31">
        <v>80</v>
      </c>
      <c r="X179" s="32">
        <v>84</v>
      </c>
      <c r="Y179" s="33">
        <v>335.78</v>
      </c>
      <c r="Z179" s="45">
        <v>79.040000000000006</v>
      </c>
      <c r="AA179" s="33" t="s">
        <v>100</v>
      </c>
      <c r="AB179" s="24" t="str">
        <f t="shared" si="114"/>
        <v>C-24-80-84</v>
      </c>
      <c r="AC179" s="34">
        <v>829.64</v>
      </c>
      <c r="AD179" s="34">
        <v>1244.46</v>
      </c>
      <c r="AE179" s="34">
        <v>1659.28</v>
      </c>
      <c r="AF179" s="34">
        <v>2074.1</v>
      </c>
      <c r="AG179" s="34">
        <v>2488.92</v>
      </c>
      <c r="AH179" s="34">
        <v>2903.74</v>
      </c>
      <c r="AI179" s="34">
        <v>3184.24</v>
      </c>
      <c r="AJ179" s="34">
        <v>3582.27</v>
      </c>
      <c r="AK179" s="34">
        <v>3980.3</v>
      </c>
      <c r="AL179" s="34">
        <v>4378.33</v>
      </c>
      <c r="AM179" s="35">
        <v>4776.3599999999997</v>
      </c>
      <c r="AN179" s="36" t="s">
        <v>76</v>
      </c>
      <c r="AP179" s="31">
        <v>80</v>
      </c>
      <c r="AQ179" s="32">
        <v>84</v>
      </c>
      <c r="AR179" s="33">
        <v>306.74</v>
      </c>
      <c r="AS179" s="45">
        <v>72.41</v>
      </c>
      <c r="AT179" s="33" t="s">
        <v>100</v>
      </c>
      <c r="AU179" s="24" t="str">
        <f t="shared" si="115"/>
        <v>C-24-80-84</v>
      </c>
      <c r="AV179" s="34">
        <v>758.3</v>
      </c>
      <c r="AW179" s="34">
        <v>1137.45</v>
      </c>
      <c r="AX179" s="34">
        <v>1516.6</v>
      </c>
      <c r="AY179" s="34">
        <v>1895.75</v>
      </c>
      <c r="AZ179" s="34">
        <v>2274.9</v>
      </c>
      <c r="BA179" s="34">
        <v>2654.05</v>
      </c>
      <c r="BB179" s="34">
        <v>2910.48</v>
      </c>
      <c r="BC179" s="34">
        <v>3274.29</v>
      </c>
      <c r="BD179" s="34">
        <v>3638.1</v>
      </c>
      <c r="BE179" s="34">
        <v>4001.91</v>
      </c>
      <c r="BF179" s="35">
        <v>4365.72</v>
      </c>
      <c r="BG179" s="36" t="s">
        <v>76</v>
      </c>
      <c r="BI179" s="31">
        <v>80</v>
      </c>
      <c r="BJ179" s="32">
        <v>84</v>
      </c>
      <c r="BK179" s="33">
        <v>283.14</v>
      </c>
      <c r="BL179" s="45">
        <v>66.56</v>
      </c>
      <c r="BM179" s="33" t="s">
        <v>100</v>
      </c>
      <c r="BN179" s="24" t="str">
        <f t="shared" si="116"/>
        <v>C-24-80-84</v>
      </c>
      <c r="BO179" s="34">
        <v>699.4</v>
      </c>
      <c r="BP179" s="34">
        <v>1049.0999999999999</v>
      </c>
      <c r="BQ179" s="34">
        <v>1398.8</v>
      </c>
      <c r="BR179" s="34">
        <v>1748.5</v>
      </c>
      <c r="BS179" s="34">
        <v>2098.1999999999998</v>
      </c>
      <c r="BT179" s="34">
        <v>2447.9</v>
      </c>
      <c r="BU179" s="34">
        <v>2684.32</v>
      </c>
      <c r="BV179" s="34">
        <v>3019.86</v>
      </c>
      <c r="BW179" s="34">
        <v>3355.4</v>
      </c>
      <c r="BX179" s="34">
        <v>3690.94</v>
      </c>
      <c r="BY179" s="35">
        <v>4026.48</v>
      </c>
      <c r="BZ179" s="36" t="s">
        <v>265</v>
      </c>
      <c r="CF179" s="33" t="s">
        <v>100</v>
      </c>
      <c r="CG179" s="24" t="str">
        <f t="shared" si="117"/>
        <v>C-24-80-84</v>
      </c>
      <c r="CH179" s="34">
        <v>613.48</v>
      </c>
      <c r="CI179" s="34">
        <v>920.22</v>
      </c>
      <c r="CJ179" s="34">
        <v>1226.96</v>
      </c>
      <c r="CK179" s="34">
        <v>1533.7</v>
      </c>
      <c r="CL179" s="34">
        <v>1840.44</v>
      </c>
      <c r="CM179" s="34">
        <v>2147.1799999999998</v>
      </c>
      <c r="CN179" s="34">
        <v>2331.1999999999998</v>
      </c>
      <c r="CO179" s="34">
        <v>2622.6</v>
      </c>
      <c r="CP179" s="34">
        <v>2914</v>
      </c>
      <c r="CQ179" s="34">
        <v>3205.4</v>
      </c>
      <c r="CR179" s="35">
        <v>3496.8</v>
      </c>
      <c r="CS179" s="36" t="s">
        <v>265</v>
      </c>
      <c r="CT179" s="35">
        <v>3788.2</v>
      </c>
      <c r="CU179" s="35">
        <v>4079.6</v>
      </c>
      <c r="CV179" s="35">
        <v>4371</v>
      </c>
      <c r="CW179" s="35">
        <v>4662.3999999999996</v>
      </c>
      <c r="CX179" s="35">
        <v>4953.8</v>
      </c>
      <c r="CY179" s="35">
        <v>5245.2</v>
      </c>
      <c r="CZ179" s="35">
        <v>5536.6</v>
      </c>
      <c r="DA179" s="34">
        <v>5828</v>
      </c>
      <c r="DB179" s="34">
        <v>6119.4</v>
      </c>
      <c r="DC179" s="34">
        <v>6410.8</v>
      </c>
      <c r="DD179" s="34">
        <v>6702.2</v>
      </c>
      <c r="DE179" s="34">
        <v>6993.6</v>
      </c>
      <c r="DG179" s="31">
        <v>80</v>
      </c>
      <c r="DH179" s="32">
        <v>84</v>
      </c>
      <c r="DI179" s="33">
        <v>339.97</v>
      </c>
      <c r="DJ179" s="45">
        <v>80.03</v>
      </c>
      <c r="DK179" s="33" t="s">
        <v>100</v>
      </c>
      <c r="DL179" s="24" t="str">
        <f t="shared" si="110"/>
        <v>C-24-80-84</v>
      </c>
      <c r="DM179" s="34">
        <v>840</v>
      </c>
      <c r="DN179" s="34">
        <v>1260</v>
      </c>
      <c r="DO179" s="34">
        <v>1680</v>
      </c>
      <c r="DP179" s="34">
        <v>2100</v>
      </c>
      <c r="DQ179" s="34">
        <v>2520</v>
      </c>
      <c r="DR179" s="34">
        <v>2940</v>
      </c>
      <c r="DS179" s="34">
        <v>3224</v>
      </c>
      <c r="DT179" s="34">
        <v>3627</v>
      </c>
      <c r="DU179" s="34">
        <v>4030</v>
      </c>
      <c r="DV179" s="34">
        <v>4433</v>
      </c>
      <c r="DW179" s="35">
        <v>4836</v>
      </c>
      <c r="DX179" s="36" t="s">
        <v>76</v>
      </c>
      <c r="DY179" s="49"/>
      <c r="DZ179" s="31">
        <v>80</v>
      </c>
      <c r="EA179" s="32">
        <v>84</v>
      </c>
      <c r="EB179" s="33">
        <v>339.97</v>
      </c>
      <c r="EC179" s="45">
        <v>80.03</v>
      </c>
      <c r="ED179" s="33" t="s">
        <v>100</v>
      </c>
      <c r="EE179" s="24" t="str">
        <f t="shared" si="111"/>
        <v>C-24-80-84</v>
      </c>
      <c r="EF179" s="34">
        <v>840</v>
      </c>
      <c r="EG179" s="34">
        <v>1260</v>
      </c>
      <c r="EH179" s="34">
        <v>1680</v>
      </c>
      <c r="EI179" s="34">
        <v>2100</v>
      </c>
      <c r="EJ179" s="34">
        <v>2520</v>
      </c>
      <c r="EK179" s="34">
        <v>2940</v>
      </c>
      <c r="EL179" s="34">
        <v>2724.64</v>
      </c>
      <c r="EM179" s="34">
        <v>3065.22</v>
      </c>
      <c r="EN179" s="34">
        <v>3405.8</v>
      </c>
      <c r="EO179" s="34">
        <v>3746.38</v>
      </c>
      <c r="EP179" s="35">
        <v>4086.96</v>
      </c>
      <c r="EQ179" s="36" t="s">
        <v>76</v>
      </c>
      <c r="ER179" s="49"/>
      <c r="EW179" s="33" t="s">
        <v>100</v>
      </c>
      <c r="EX179" s="24" t="str">
        <f t="shared" si="118"/>
        <v>C-24-80-84</v>
      </c>
      <c r="EY179" s="34">
        <v>740.52</v>
      </c>
      <c r="EZ179" s="34">
        <v>1110.78</v>
      </c>
      <c r="FA179" s="34">
        <v>1481.04</v>
      </c>
      <c r="FB179" s="34">
        <v>1851.3</v>
      </c>
      <c r="FC179" s="34">
        <v>2221.56</v>
      </c>
      <c r="FD179" s="34">
        <v>2591.8200000000002</v>
      </c>
      <c r="FE179" s="34">
        <v>2814</v>
      </c>
      <c r="FF179" s="34">
        <v>3165.75</v>
      </c>
      <c r="FG179" s="34">
        <v>3517.5</v>
      </c>
      <c r="FH179" s="34">
        <v>3869.25</v>
      </c>
      <c r="FI179" s="35">
        <v>4221</v>
      </c>
      <c r="FJ179" s="36" t="s">
        <v>265</v>
      </c>
      <c r="FK179" s="35">
        <v>4572.75</v>
      </c>
      <c r="FL179" s="35">
        <v>4924.5</v>
      </c>
      <c r="FM179" s="35">
        <v>5276.25</v>
      </c>
      <c r="FN179" s="35">
        <v>5628</v>
      </c>
      <c r="FO179" s="35">
        <v>5979.75</v>
      </c>
      <c r="FP179" s="35">
        <v>6331.5</v>
      </c>
      <c r="FQ179" s="35">
        <v>6683.25</v>
      </c>
      <c r="FR179" s="34">
        <v>7035</v>
      </c>
      <c r="FS179" s="34">
        <v>7386.75</v>
      </c>
      <c r="FT179" s="34">
        <v>7738.5</v>
      </c>
      <c r="FU179" s="34">
        <v>8090.25</v>
      </c>
      <c r="FV179" s="34">
        <v>8442</v>
      </c>
      <c r="FW179" s="49"/>
      <c r="FX179" s="31">
        <v>80</v>
      </c>
      <c r="FY179" s="32">
        <v>84</v>
      </c>
      <c r="FZ179" s="33">
        <v>339.97</v>
      </c>
      <c r="GA179" s="45">
        <v>80.03</v>
      </c>
      <c r="GB179" s="33" t="s">
        <v>100</v>
      </c>
      <c r="GC179" s="24" t="str">
        <f t="shared" si="112"/>
        <v>C-24-80-84</v>
      </c>
      <c r="GD179" s="34">
        <v>898.48</v>
      </c>
      <c r="GE179" s="34">
        <v>1347.72</v>
      </c>
      <c r="GF179" s="34">
        <v>1796.96</v>
      </c>
      <c r="GG179" s="34">
        <v>2246.1999999999998</v>
      </c>
      <c r="GH179" s="34">
        <v>2695.44</v>
      </c>
      <c r="GI179" s="34">
        <v>3144.68</v>
      </c>
      <c r="GJ179" s="34">
        <v>3433.84</v>
      </c>
      <c r="GK179" s="34">
        <v>3863.07</v>
      </c>
      <c r="GL179" s="34">
        <v>4292.3</v>
      </c>
      <c r="GM179" s="34">
        <v>4721.53</v>
      </c>
      <c r="GN179" s="35">
        <v>5150.76</v>
      </c>
      <c r="GO179" s="36" t="s">
        <v>265</v>
      </c>
      <c r="GP179" s="49"/>
      <c r="GU179" s="33" t="s">
        <v>100</v>
      </c>
      <c r="GV179" s="24" t="str">
        <f t="shared" si="119"/>
        <v>C-24-80-84</v>
      </c>
      <c r="GW179" s="34">
        <v>546.74</v>
      </c>
      <c r="GX179" s="34">
        <v>820.11</v>
      </c>
      <c r="GY179" s="34">
        <v>1093.48</v>
      </c>
      <c r="GZ179" s="34">
        <v>1366.85</v>
      </c>
      <c r="HA179" s="34">
        <v>1640.22</v>
      </c>
      <c r="HB179" s="34">
        <v>1913.59</v>
      </c>
      <c r="HC179" s="34">
        <v>2077.61</v>
      </c>
      <c r="HD179" s="34">
        <v>2337.31</v>
      </c>
      <c r="HE179" s="34">
        <v>2597.02</v>
      </c>
      <c r="HF179" s="34">
        <v>2856.72</v>
      </c>
      <c r="HG179" s="35">
        <v>3116.42</v>
      </c>
      <c r="HH179" s="36" t="s">
        <v>265</v>
      </c>
      <c r="HI179" s="35">
        <v>3376.12</v>
      </c>
      <c r="HJ179" s="35">
        <v>3635.82</v>
      </c>
      <c r="HK179" s="35">
        <v>3895.52</v>
      </c>
      <c r="HL179" s="35">
        <v>4155.22</v>
      </c>
      <c r="HM179" s="35">
        <v>4414.93</v>
      </c>
      <c r="HN179" s="35">
        <v>4674.63</v>
      </c>
      <c r="HO179" s="35">
        <v>4934.33</v>
      </c>
      <c r="HP179" s="34">
        <v>5194.03</v>
      </c>
      <c r="HQ179" s="34">
        <v>5453.73</v>
      </c>
      <c r="HR179" s="34">
        <v>5713.43</v>
      </c>
      <c r="HS179" s="34">
        <v>5973.13</v>
      </c>
      <c r="HT179" s="34">
        <v>6232.84</v>
      </c>
      <c r="HU179" s="49"/>
    </row>
    <row r="180" spans="4:229">
      <c r="D180" s="47" t="s">
        <v>82</v>
      </c>
      <c r="E180" s="47"/>
      <c r="F180" s="47"/>
      <c r="G180" s="47"/>
      <c r="H180" s="47"/>
      <c r="I180" s="47"/>
      <c r="J180" s="47"/>
      <c r="K180" s="47"/>
      <c r="L180" s="47"/>
      <c r="M180" s="47"/>
      <c r="N180" s="47"/>
      <c r="O180" s="47"/>
      <c r="P180" s="47"/>
      <c r="Q180" s="47"/>
      <c r="R180" s="47"/>
      <c r="S180" s="260" t="s">
        <v>81</v>
      </c>
      <c r="T180" s="260"/>
      <c r="U180" s="260"/>
      <c r="W180" s="47" t="s">
        <v>82</v>
      </c>
      <c r="X180" s="47"/>
      <c r="Y180" s="47"/>
      <c r="Z180" s="47"/>
      <c r="AA180" s="47"/>
      <c r="AB180" s="47"/>
      <c r="AC180" s="47"/>
      <c r="AD180" s="47"/>
      <c r="AE180" s="47"/>
      <c r="AF180" s="47"/>
      <c r="AG180" s="47"/>
      <c r="AH180" s="47"/>
      <c r="AI180" s="47"/>
      <c r="AJ180" s="47"/>
      <c r="AK180" s="47"/>
      <c r="AL180" s="260" t="s">
        <v>81</v>
      </c>
      <c r="AM180" s="260"/>
      <c r="AN180" s="260"/>
      <c r="AP180" s="47" t="s">
        <v>82</v>
      </c>
      <c r="AQ180" s="47"/>
      <c r="AR180" s="47"/>
      <c r="AS180" s="47"/>
      <c r="AT180" s="47"/>
      <c r="AU180" s="47"/>
      <c r="AV180" s="47"/>
      <c r="AW180" s="47"/>
      <c r="AX180" s="47"/>
      <c r="AY180" s="47"/>
      <c r="AZ180" s="47"/>
      <c r="BA180" s="47"/>
      <c r="BB180" s="47"/>
      <c r="BC180" s="47"/>
      <c r="BD180" s="47"/>
      <c r="BE180" s="260" t="s">
        <v>81</v>
      </c>
      <c r="BF180" s="260"/>
      <c r="BG180" s="260"/>
      <c r="BI180" s="47" t="s">
        <v>82</v>
      </c>
      <c r="BJ180" s="47"/>
      <c r="BK180" s="47"/>
      <c r="BL180" s="47"/>
      <c r="BM180" s="47"/>
      <c r="BN180" s="47"/>
      <c r="BO180" s="47"/>
      <c r="BP180" s="47"/>
      <c r="BQ180" s="47"/>
      <c r="BR180" s="47"/>
      <c r="BS180" s="47"/>
      <c r="BT180" s="47"/>
      <c r="BU180" s="47"/>
      <c r="BV180" s="47"/>
      <c r="BW180" s="47"/>
      <c r="BX180" s="260" t="s">
        <v>81</v>
      </c>
      <c r="BY180" s="260"/>
      <c r="BZ180" s="260"/>
    </row>
    <row r="181" spans="4:229">
      <c r="D181" s="259" t="s">
        <v>80</v>
      </c>
      <c r="E181" s="259"/>
      <c r="F181" s="259"/>
      <c r="G181" s="259"/>
      <c r="H181" s="259"/>
      <c r="I181" s="259"/>
      <c r="J181" s="259"/>
      <c r="K181" s="259"/>
      <c r="L181" s="259"/>
      <c r="M181" s="259"/>
      <c r="N181" s="259"/>
      <c r="O181" s="259"/>
      <c r="P181" s="259"/>
      <c r="Q181" s="259"/>
      <c r="R181" s="259"/>
      <c r="S181" s="259"/>
      <c r="T181" s="259"/>
      <c r="U181" s="259"/>
      <c r="W181" s="259" t="s">
        <v>80</v>
      </c>
      <c r="X181" s="259"/>
      <c r="Y181" s="259"/>
      <c r="Z181" s="259"/>
      <c r="AA181" s="259"/>
      <c r="AB181" s="259"/>
      <c r="AC181" s="259"/>
      <c r="AD181" s="259"/>
      <c r="AE181" s="259"/>
      <c r="AF181" s="259"/>
      <c r="AG181" s="259"/>
      <c r="AH181" s="259"/>
      <c r="AI181" s="259"/>
      <c r="AJ181" s="259"/>
      <c r="AK181" s="259"/>
      <c r="AL181" s="259"/>
      <c r="AM181" s="259"/>
      <c r="AN181" s="259"/>
      <c r="AP181" s="259" t="s">
        <v>80</v>
      </c>
      <c r="AQ181" s="259"/>
      <c r="AR181" s="259"/>
      <c r="AS181" s="259"/>
      <c r="AT181" s="259"/>
      <c r="AU181" s="259"/>
      <c r="AV181" s="259"/>
      <c r="AW181" s="259"/>
      <c r="AX181" s="259"/>
      <c r="AY181" s="259"/>
      <c r="AZ181" s="259"/>
      <c r="BA181" s="259"/>
      <c r="BB181" s="259"/>
      <c r="BC181" s="259"/>
      <c r="BD181" s="259"/>
      <c r="BE181" s="259"/>
      <c r="BF181" s="259"/>
      <c r="BG181" s="259"/>
      <c r="BI181" s="259" t="s">
        <v>80</v>
      </c>
      <c r="BJ181" s="259"/>
      <c r="BK181" s="259"/>
      <c r="BL181" s="259"/>
      <c r="BM181" s="259"/>
      <c r="BN181" s="259"/>
      <c r="BO181" s="259"/>
      <c r="BP181" s="259"/>
      <c r="BQ181" s="259"/>
      <c r="BR181" s="259"/>
      <c r="BS181" s="259"/>
      <c r="BT181" s="259"/>
      <c r="BU181" s="259"/>
      <c r="BV181" s="259"/>
      <c r="BW181" s="259"/>
      <c r="BX181" s="259"/>
      <c r="BY181" s="259"/>
      <c r="BZ181" s="259"/>
    </row>
  </sheetData>
  <sheetProtection algorithmName="SHA-512" hashValue="1c4UZYDoNbZ+D9Kujs9brZobMdZUt+LAZ+pgqf7x7gKTv9yc5matjVVro/kpwgC8EdQXICiKYi1lEliY8xFVVg==" saltValue="ZU0PCXXyFTlZvkB0VebOGA==" spinCount="100000" sheet="1" objects="1" scenarios="1" selectLockedCells="1" selectUnlockedCells="1"/>
  <mergeCells count="311">
    <mergeCell ref="D52:E52"/>
    <mergeCell ref="D38:E38"/>
    <mergeCell ref="K52:T52"/>
    <mergeCell ref="K38:T38"/>
    <mergeCell ref="D2:U2"/>
    <mergeCell ref="D6:U6"/>
    <mergeCell ref="D9:E9"/>
    <mergeCell ref="D4:U4"/>
    <mergeCell ref="D23:E23"/>
    <mergeCell ref="K9:T9"/>
    <mergeCell ref="D3:U3"/>
    <mergeCell ref="K23:T23"/>
    <mergeCell ref="K82:T82"/>
    <mergeCell ref="K97:T97"/>
    <mergeCell ref="K111:T111"/>
    <mergeCell ref="K68:T68"/>
    <mergeCell ref="D111:E111"/>
    <mergeCell ref="D68:E68"/>
    <mergeCell ref="D82:E82"/>
    <mergeCell ref="D97:E97"/>
    <mergeCell ref="S180:U180"/>
    <mergeCell ref="D181:U181"/>
    <mergeCell ref="D126:E126"/>
    <mergeCell ref="K140:T140"/>
    <mergeCell ref="K155:T155"/>
    <mergeCell ref="K169:T169"/>
    <mergeCell ref="D140:E140"/>
    <mergeCell ref="D155:E155"/>
    <mergeCell ref="D169:E169"/>
    <mergeCell ref="K126:T126"/>
    <mergeCell ref="W2:AN2"/>
    <mergeCell ref="W6:AN6"/>
    <mergeCell ref="W9:X9"/>
    <mergeCell ref="W4:AN4"/>
    <mergeCell ref="AD9:AM9"/>
    <mergeCell ref="W3:AN3"/>
    <mergeCell ref="AD23:AM23"/>
    <mergeCell ref="W23:X23"/>
    <mergeCell ref="AD38:AM38"/>
    <mergeCell ref="W52:X52"/>
    <mergeCell ref="W38:X38"/>
    <mergeCell ref="AD52:AM52"/>
    <mergeCell ref="W68:X68"/>
    <mergeCell ref="AD68:AM68"/>
    <mergeCell ref="AD82:AM82"/>
    <mergeCell ref="AD97:AM97"/>
    <mergeCell ref="AD111:AM111"/>
    <mergeCell ref="W82:X82"/>
    <mergeCell ref="W97:X97"/>
    <mergeCell ref="W111:X111"/>
    <mergeCell ref="AD126:AM126"/>
    <mergeCell ref="AL180:AN180"/>
    <mergeCell ref="W181:AN181"/>
    <mergeCell ref="W126:X126"/>
    <mergeCell ref="AD140:AM140"/>
    <mergeCell ref="AD155:AM155"/>
    <mergeCell ref="AD169:AM169"/>
    <mergeCell ref="W140:X140"/>
    <mergeCell ref="W155:X155"/>
    <mergeCell ref="W169:X169"/>
    <mergeCell ref="BX180:BZ180"/>
    <mergeCell ref="BP140:BY140"/>
    <mergeCell ref="BP155:BY155"/>
    <mergeCell ref="BI38:BJ38"/>
    <mergeCell ref="BP52:BY52"/>
    <mergeCell ref="AP4:BG4"/>
    <mergeCell ref="AW9:BF9"/>
    <mergeCell ref="AP3:BG3"/>
    <mergeCell ref="AW23:BF23"/>
    <mergeCell ref="AP23:AQ23"/>
    <mergeCell ref="AW38:BF38"/>
    <mergeCell ref="AP38:AQ38"/>
    <mergeCell ref="AW52:BF52"/>
    <mergeCell ref="AP68:AQ68"/>
    <mergeCell ref="AW68:BF68"/>
    <mergeCell ref="AW82:BF82"/>
    <mergeCell ref="AW97:BF97"/>
    <mergeCell ref="AW111:BF111"/>
    <mergeCell ref="AP82:AQ82"/>
    <mergeCell ref="AP97:AQ97"/>
    <mergeCell ref="AP111:AQ111"/>
    <mergeCell ref="BP38:BY38"/>
    <mergeCell ref="AP181:BG181"/>
    <mergeCell ref="AP126:AQ126"/>
    <mergeCell ref="AW140:BF140"/>
    <mergeCell ref="AW155:BF155"/>
    <mergeCell ref="AW169:BF169"/>
    <mergeCell ref="AP140:AQ140"/>
    <mergeCell ref="AP155:AQ155"/>
    <mergeCell ref="AP169:AQ169"/>
    <mergeCell ref="BI52:BJ52"/>
    <mergeCell ref="BI181:BZ181"/>
    <mergeCell ref="BP169:BY169"/>
    <mergeCell ref="BP126:BY126"/>
    <mergeCell ref="BI169:BJ169"/>
    <mergeCell ref="BI126:BJ126"/>
    <mergeCell ref="BI140:BJ140"/>
    <mergeCell ref="BI155:BJ155"/>
    <mergeCell ref="AP52:AQ52"/>
    <mergeCell ref="AW126:BF126"/>
    <mergeCell ref="BE180:BG180"/>
    <mergeCell ref="BP82:BY82"/>
    <mergeCell ref="BP97:BY97"/>
    <mergeCell ref="BP111:BY111"/>
    <mergeCell ref="BI82:BJ82"/>
    <mergeCell ref="BI97:BJ97"/>
    <mergeCell ref="AP2:BG2"/>
    <mergeCell ref="AP6:BG6"/>
    <mergeCell ref="AP9:AQ9"/>
    <mergeCell ref="CB2:CS2"/>
    <mergeCell ref="CB6:CS6"/>
    <mergeCell ref="CB9:CC9"/>
    <mergeCell ref="CB4:CS4"/>
    <mergeCell ref="CI9:CR9"/>
    <mergeCell ref="CB3:CS3"/>
    <mergeCell ref="BI9:BJ9"/>
    <mergeCell ref="BI4:BZ4"/>
    <mergeCell ref="BP9:BY9"/>
    <mergeCell ref="BI3:BZ3"/>
    <mergeCell ref="CB111:CC111"/>
    <mergeCell ref="CB97:CC97"/>
    <mergeCell ref="CI111:CR111"/>
    <mergeCell ref="CI169:CR169"/>
    <mergeCell ref="CI97:CR97"/>
    <mergeCell ref="BI2:BZ2"/>
    <mergeCell ref="BI6:BZ6"/>
    <mergeCell ref="CI23:CR23"/>
    <mergeCell ref="CI38:CR38"/>
    <mergeCell ref="CB68:CC68"/>
    <mergeCell ref="CI68:CR68"/>
    <mergeCell ref="CI82:CR82"/>
    <mergeCell ref="CB23:CC23"/>
    <mergeCell ref="CB52:CC52"/>
    <mergeCell ref="CB38:CC38"/>
    <mergeCell ref="CI52:CR52"/>
    <mergeCell ref="CB82:CC82"/>
    <mergeCell ref="BI23:BJ23"/>
    <mergeCell ref="BP23:BY23"/>
    <mergeCell ref="BI68:BJ68"/>
    <mergeCell ref="BI111:BJ111"/>
    <mergeCell ref="BP68:BY68"/>
    <mergeCell ref="DG38:DH38"/>
    <mergeCell ref="DN38:DW38"/>
    <mergeCell ref="CU68:DD68"/>
    <mergeCell ref="CU82:DD82"/>
    <mergeCell ref="CU97:DD97"/>
    <mergeCell ref="CU111:DD111"/>
    <mergeCell ref="DG68:DH68"/>
    <mergeCell ref="DN68:DW68"/>
    <mergeCell ref="DG2:DX2"/>
    <mergeCell ref="DG3:DX3"/>
    <mergeCell ref="DG4:DX4"/>
    <mergeCell ref="DG6:DX6"/>
    <mergeCell ref="DG52:DH52"/>
    <mergeCell ref="DN52:DW52"/>
    <mergeCell ref="DG9:DH9"/>
    <mergeCell ref="DN9:DW9"/>
    <mergeCell ref="DG23:DH23"/>
    <mergeCell ref="DN23:DW23"/>
    <mergeCell ref="CU9:DD9"/>
    <mergeCell ref="CU23:DD23"/>
    <mergeCell ref="CU38:DD38"/>
    <mergeCell ref="CU52:DD52"/>
    <mergeCell ref="CU169:DD169"/>
    <mergeCell ref="DG111:DH111"/>
    <mergeCell ref="DN111:DW111"/>
    <mergeCell ref="DG82:DH82"/>
    <mergeCell ref="DN82:DW82"/>
    <mergeCell ref="DG97:DH97"/>
    <mergeCell ref="DN97:DW97"/>
    <mergeCell ref="DG169:DH169"/>
    <mergeCell ref="DN169:DW169"/>
    <mergeCell ref="DG126:DH126"/>
    <mergeCell ref="DN126:DW126"/>
    <mergeCell ref="DG140:DH140"/>
    <mergeCell ref="DN140:DW140"/>
    <mergeCell ref="DG155:DH155"/>
    <mergeCell ref="DN155:DW155"/>
    <mergeCell ref="DZ2:EQ2"/>
    <mergeCell ref="DZ3:EQ3"/>
    <mergeCell ref="DZ4:EQ4"/>
    <mergeCell ref="DZ6:EQ6"/>
    <mergeCell ref="CI155:CR155"/>
    <mergeCell ref="CU155:DD155"/>
    <mergeCell ref="CI126:CR126"/>
    <mergeCell ref="CU126:DD126"/>
    <mergeCell ref="CI140:CR140"/>
    <mergeCell ref="CU140:DD140"/>
    <mergeCell ref="DZ38:EA38"/>
    <mergeCell ref="EG38:EP38"/>
    <mergeCell ref="DZ52:EA52"/>
    <mergeCell ref="EG52:EP52"/>
    <mergeCell ref="DZ9:EA9"/>
    <mergeCell ref="EG9:EP9"/>
    <mergeCell ref="DZ23:EA23"/>
    <mergeCell ref="EG23:EP23"/>
    <mergeCell ref="DZ97:EA97"/>
    <mergeCell ref="EG97:EP97"/>
    <mergeCell ref="DZ111:EA111"/>
    <mergeCell ref="EG111:EP111"/>
    <mergeCell ref="DZ68:EA68"/>
    <mergeCell ref="EG68:EP68"/>
    <mergeCell ref="DZ82:EA82"/>
    <mergeCell ref="EG82:EP82"/>
    <mergeCell ref="DZ155:EA155"/>
    <mergeCell ref="EG155:EP155"/>
    <mergeCell ref="DZ169:EA169"/>
    <mergeCell ref="EG169:EP169"/>
    <mergeCell ref="DZ126:EA126"/>
    <mergeCell ref="EG126:EP126"/>
    <mergeCell ref="DZ140:EA140"/>
    <mergeCell ref="EG140:EP140"/>
    <mergeCell ref="ES9:ET9"/>
    <mergeCell ref="EZ9:FI9"/>
    <mergeCell ref="FL9:FU9"/>
    <mergeCell ref="ES23:ET23"/>
    <mergeCell ref="EZ23:FI23"/>
    <mergeCell ref="FL23:FU23"/>
    <mergeCell ref="ES38:ET38"/>
    <mergeCell ref="EZ38:FI38"/>
    <mergeCell ref="FL38:FU38"/>
    <mergeCell ref="ES52:ET52"/>
    <mergeCell ref="EZ52:FI52"/>
    <mergeCell ref="FL52:FU52"/>
    <mergeCell ref="ES68:ET68"/>
    <mergeCell ref="EZ68:FI68"/>
    <mergeCell ref="FL68:FU68"/>
    <mergeCell ref="ES82:ET82"/>
    <mergeCell ref="EZ82:FI82"/>
    <mergeCell ref="FL82:FU82"/>
    <mergeCell ref="ES97:ET97"/>
    <mergeCell ref="EZ97:FI97"/>
    <mergeCell ref="FL97:FU97"/>
    <mergeCell ref="ES111:ET111"/>
    <mergeCell ref="EZ111:FI111"/>
    <mergeCell ref="FL111:FU111"/>
    <mergeCell ref="EZ169:FI169"/>
    <mergeCell ref="FL169:FU169"/>
    <mergeCell ref="EZ126:FI126"/>
    <mergeCell ref="FL126:FU126"/>
    <mergeCell ref="EZ140:FI140"/>
    <mergeCell ref="FL140:FU140"/>
    <mergeCell ref="FX2:GO2"/>
    <mergeCell ref="FX3:GO3"/>
    <mergeCell ref="FX4:GO4"/>
    <mergeCell ref="FX6:GO6"/>
    <mergeCell ref="EZ155:FI155"/>
    <mergeCell ref="FL155:FU155"/>
    <mergeCell ref="ES2:FJ2"/>
    <mergeCell ref="ES3:FJ3"/>
    <mergeCell ref="ES4:FJ4"/>
    <mergeCell ref="ES6:FJ6"/>
    <mergeCell ref="FX38:FY38"/>
    <mergeCell ref="GE38:GN38"/>
    <mergeCell ref="FX52:FY52"/>
    <mergeCell ref="GE52:GN52"/>
    <mergeCell ref="FX9:FY9"/>
    <mergeCell ref="GE9:GN9"/>
    <mergeCell ref="FX23:FY23"/>
    <mergeCell ref="GE23:GN23"/>
    <mergeCell ref="FX97:FY97"/>
    <mergeCell ref="GE97:GN97"/>
    <mergeCell ref="FX111:FY111"/>
    <mergeCell ref="GE111:GN111"/>
    <mergeCell ref="FX68:FY68"/>
    <mergeCell ref="GE68:GN68"/>
    <mergeCell ref="FX82:FY82"/>
    <mergeCell ref="GE82:GN82"/>
    <mergeCell ref="FX155:FY155"/>
    <mergeCell ref="GE155:GN155"/>
    <mergeCell ref="FX169:FY169"/>
    <mergeCell ref="GE169:GN169"/>
    <mergeCell ref="FX126:FY126"/>
    <mergeCell ref="GE126:GN126"/>
    <mergeCell ref="FX140:FY140"/>
    <mergeCell ref="GE140:GN140"/>
    <mergeCell ref="GQ9:GR9"/>
    <mergeCell ref="HJ9:HS9"/>
    <mergeCell ref="GQ23:GR23"/>
    <mergeCell ref="GX23:HG23"/>
    <mergeCell ref="HJ23:HS23"/>
    <mergeCell ref="GQ2:HH2"/>
    <mergeCell ref="GQ3:HH3"/>
    <mergeCell ref="GQ4:HH4"/>
    <mergeCell ref="GQ6:HH6"/>
    <mergeCell ref="GQ38:GR38"/>
    <mergeCell ref="GX38:HG38"/>
    <mergeCell ref="HJ38:HS38"/>
    <mergeCell ref="GQ52:GR52"/>
    <mergeCell ref="GX52:HG52"/>
    <mergeCell ref="HJ52:HS52"/>
    <mergeCell ref="GQ68:GR68"/>
    <mergeCell ref="GX68:HG68"/>
    <mergeCell ref="HJ68:HS68"/>
    <mergeCell ref="GX155:HG155"/>
    <mergeCell ref="HJ155:HS155"/>
    <mergeCell ref="GX169:HG169"/>
    <mergeCell ref="HJ169:HS169"/>
    <mergeCell ref="GX126:HG126"/>
    <mergeCell ref="HJ126:HS126"/>
    <mergeCell ref="GX140:HG140"/>
    <mergeCell ref="HJ140:HS140"/>
    <mergeCell ref="GQ82:GR82"/>
    <mergeCell ref="GX82:HG82"/>
    <mergeCell ref="HJ82:HS82"/>
    <mergeCell ref="GQ97:GR97"/>
    <mergeCell ref="GX97:HG97"/>
    <mergeCell ref="HJ97:HS97"/>
    <mergeCell ref="GQ111:GR111"/>
    <mergeCell ref="GX111:HG111"/>
    <mergeCell ref="HJ111:HS111"/>
  </mergeCells>
  <phoneticPr fontId="2"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S347"/>
  <sheetViews>
    <sheetView topLeftCell="HG1" workbookViewId="0">
      <selection activeCell="HR5" sqref="HR5"/>
    </sheetView>
  </sheetViews>
  <sheetFormatPr defaultRowHeight="13.2"/>
  <cols>
    <col min="1" max="1" width="3.44140625" customWidth="1"/>
    <col min="2" max="2" width="12.5546875" bestFit="1" customWidth="1"/>
    <col min="3" max="3" width="13.109375" customWidth="1"/>
    <col min="4" max="4" width="9.109375" style="49" customWidth="1"/>
    <col min="10" max="10" width="14.44140625" customWidth="1"/>
    <col min="23" max="29" width="9.33203125" bestFit="1" customWidth="1"/>
    <col min="30" max="30" width="10.6640625" customWidth="1"/>
    <col min="31" max="31" width="11" customWidth="1"/>
    <col min="32" max="32" width="10.88671875" customWidth="1"/>
    <col min="33" max="33" width="9.109375" style="49" customWidth="1"/>
    <col min="59" max="59" width="10.109375" customWidth="1"/>
    <col min="60" max="60" width="10.44140625" customWidth="1"/>
    <col min="61" max="62" width="10.6640625" customWidth="1"/>
    <col min="63" max="63" width="10.33203125" customWidth="1"/>
    <col min="70" max="70" width="10.44140625" customWidth="1"/>
    <col min="73" max="81" width="9.33203125" bestFit="1" customWidth="1"/>
    <col min="99" max="99" width="4.88671875" customWidth="1"/>
    <col min="101" max="101" width="12.88671875" customWidth="1"/>
    <col min="123" max="123" width="11.109375" customWidth="1"/>
    <col min="220" max="220" width="10.33203125" bestFit="1" customWidth="1"/>
    <col min="223" max="223" width="10.6640625" customWidth="1"/>
    <col min="248" max="248" width="12" customWidth="1"/>
    <col min="249" max="249" width="10.33203125" bestFit="1" customWidth="1"/>
    <col min="261" max="261" width="10.33203125" bestFit="1" customWidth="1"/>
    <col min="267" max="267" width="9.88671875" customWidth="1"/>
    <col min="268" max="268" width="10.109375" customWidth="1"/>
    <col min="269" max="269" width="10.44140625" customWidth="1"/>
    <col min="270" max="270" width="11.44140625" customWidth="1"/>
  </cols>
  <sheetData>
    <row r="1" spans="2:331">
      <c r="E1" s="138" t="s">
        <v>288</v>
      </c>
      <c r="F1" s="136" t="s">
        <v>285</v>
      </c>
      <c r="AH1" t="s">
        <v>26</v>
      </c>
      <c r="AI1" t="s">
        <v>268</v>
      </c>
      <c r="BL1" s="49"/>
      <c r="BM1" t="s">
        <v>33</v>
      </c>
      <c r="BN1" s="136" t="s">
        <v>313</v>
      </c>
      <c r="CQ1" s="49"/>
      <c r="CR1" s="150"/>
      <c r="CS1" s="136" t="s">
        <v>314</v>
      </c>
      <c r="CT1" s="138" t="s">
        <v>315</v>
      </c>
      <c r="DT1" s="49"/>
      <c r="DU1" s="138"/>
      <c r="DV1" s="136" t="s">
        <v>316</v>
      </c>
      <c r="EW1" s="49"/>
      <c r="EX1" s="138"/>
      <c r="EY1" s="136" t="s">
        <v>317</v>
      </c>
      <c r="FZ1" s="49"/>
      <c r="GA1" s="138" t="s">
        <v>51</v>
      </c>
      <c r="GB1" s="136" t="s">
        <v>318</v>
      </c>
      <c r="HE1" s="49"/>
      <c r="HF1" s="138"/>
      <c r="HG1" s="136" t="s">
        <v>319</v>
      </c>
      <c r="IH1" s="49"/>
      <c r="II1" s="138"/>
      <c r="IJ1" s="136" t="s">
        <v>320</v>
      </c>
      <c r="JK1" s="49"/>
      <c r="JL1" s="138" t="s">
        <v>26</v>
      </c>
      <c r="JM1" s="136" t="s">
        <v>321</v>
      </c>
      <c r="KP1" s="49"/>
      <c r="KQ1" s="138"/>
      <c r="KR1" s="136" t="s">
        <v>325</v>
      </c>
      <c r="LS1" s="49"/>
    </row>
    <row r="2" spans="2:331" ht="15.6">
      <c r="C2" s="69" t="s">
        <v>133</v>
      </c>
      <c r="E2" s="256" t="s">
        <v>286</v>
      </c>
      <c r="F2" s="256"/>
      <c r="G2" s="256"/>
      <c r="H2" s="256"/>
      <c r="I2" s="256"/>
      <c r="J2" s="256"/>
      <c r="K2" s="256"/>
      <c r="L2" s="256"/>
      <c r="M2" s="256"/>
      <c r="N2" s="256"/>
      <c r="O2" s="256"/>
      <c r="P2" s="256"/>
      <c r="Q2" s="256"/>
      <c r="R2" s="256"/>
      <c r="S2" s="256"/>
      <c r="T2" s="256"/>
      <c r="U2" s="256"/>
      <c r="V2" s="256"/>
      <c r="AH2" s="256" t="s">
        <v>77</v>
      </c>
      <c r="AI2" s="256"/>
      <c r="AJ2" s="256"/>
      <c r="AK2" s="256"/>
      <c r="AL2" s="256"/>
      <c r="AM2" s="256"/>
      <c r="AN2" s="256"/>
      <c r="AO2" s="256"/>
      <c r="AP2" s="256"/>
      <c r="AQ2" s="256"/>
      <c r="AR2" s="256"/>
      <c r="AS2" s="256"/>
      <c r="AT2" s="256"/>
      <c r="AU2" s="256"/>
      <c r="AV2" s="256"/>
      <c r="AW2" s="256"/>
      <c r="AX2" s="256"/>
      <c r="AY2" s="256"/>
      <c r="BL2" s="49"/>
      <c r="BM2" s="256" t="s">
        <v>77</v>
      </c>
      <c r="BN2" s="256"/>
      <c r="BO2" s="256"/>
      <c r="BP2" s="256"/>
      <c r="BQ2" s="256"/>
      <c r="BR2" s="256"/>
      <c r="BS2" s="256"/>
      <c r="BT2" s="256"/>
      <c r="BU2" s="256"/>
      <c r="BV2" s="256"/>
      <c r="BW2" s="256"/>
      <c r="BX2" s="256"/>
      <c r="BY2" s="256"/>
      <c r="BZ2" s="256"/>
      <c r="CA2" s="256"/>
      <c r="CB2" s="256"/>
      <c r="CC2" s="256"/>
      <c r="CD2" s="256"/>
      <c r="CQ2" s="49"/>
      <c r="CR2" s="256" t="s">
        <v>286</v>
      </c>
      <c r="CS2" s="256"/>
      <c r="CT2" s="256"/>
      <c r="CU2" s="256"/>
      <c r="CV2" s="256"/>
      <c r="CW2" s="256"/>
      <c r="CX2" s="256"/>
      <c r="CY2" s="256"/>
      <c r="CZ2" s="256"/>
      <c r="DA2" s="256"/>
      <c r="DB2" s="256"/>
      <c r="DC2" s="256"/>
      <c r="DD2" s="256"/>
      <c r="DE2" s="256"/>
      <c r="DF2" s="256"/>
      <c r="DG2" s="256"/>
      <c r="DH2" s="256"/>
      <c r="DI2" s="256"/>
      <c r="DT2" s="49"/>
      <c r="DU2" s="256" t="s">
        <v>286</v>
      </c>
      <c r="DV2" s="256"/>
      <c r="DW2" s="256"/>
      <c r="DX2" s="256"/>
      <c r="DY2" s="256"/>
      <c r="DZ2" s="256"/>
      <c r="EA2" s="256"/>
      <c r="EB2" s="256"/>
      <c r="EC2" s="256"/>
      <c r="ED2" s="256"/>
      <c r="EE2" s="256"/>
      <c r="EF2" s="256"/>
      <c r="EG2" s="256"/>
      <c r="EH2" s="256"/>
      <c r="EI2" s="256"/>
      <c r="EJ2" s="256"/>
      <c r="EK2" s="256"/>
      <c r="EL2" s="256"/>
      <c r="EW2" s="49"/>
      <c r="EX2" s="256" t="s">
        <v>286</v>
      </c>
      <c r="EY2" s="256"/>
      <c r="EZ2" s="256"/>
      <c r="FA2" s="256"/>
      <c r="FB2" s="256"/>
      <c r="FC2" s="256"/>
      <c r="FD2" s="256"/>
      <c r="FE2" s="256"/>
      <c r="FF2" s="256"/>
      <c r="FG2" s="256"/>
      <c r="FH2" s="256"/>
      <c r="FI2" s="256"/>
      <c r="FJ2" s="256"/>
      <c r="FK2" s="256"/>
      <c r="FL2" s="256"/>
      <c r="FM2" s="256"/>
      <c r="FN2" s="256"/>
      <c r="FO2" s="256"/>
      <c r="FZ2" s="49"/>
      <c r="GA2" s="256" t="s">
        <v>77</v>
      </c>
      <c r="GB2" s="256"/>
      <c r="GC2" s="256"/>
      <c r="GD2" s="256"/>
      <c r="GE2" s="256"/>
      <c r="GF2" s="256"/>
      <c r="GG2" s="256"/>
      <c r="GH2" s="256"/>
      <c r="GI2" s="256"/>
      <c r="GJ2" s="256"/>
      <c r="GK2" s="256"/>
      <c r="GL2" s="256"/>
      <c r="GM2" s="256"/>
      <c r="GN2" s="256"/>
      <c r="GO2" s="256"/>
      <c r="GP2" s="256"/>
      <c r="GQ2" s="256"/>
      <c r="GR2" s="256"/>
      <c r="HE2" s="49"/>
      <c r="HF2" s="256" t="s">
        <v>286</v>
      </c>
      <c r="HG2" s="256"/>
      <c r="HH2" s="256"/>
      <c r="HI2" s="256"/>
      <c r="HJ2" s="256"/>
      <c r="HK2" s="256"/>
      <c r="HL2" s="256"/>
      <c r="HM2" s="256"/>
      <c r="HN2" s="256"/>
      <c r="HO2" s="256"/>
      <c r="HP2" s="256"/>
      <c r="HQ2" s="256"/>
      <c r="HR2" s="256"/>
      <c r="HS2" s="256"/>
      <c r="HT2" s="256"/>
      <c r="HU2" s="256"/>
      <c r="HV2" s="256"/>
      <c r="HW2" s="256"/>
      <c r="IH2" s="49"/>
      <c r="II2" s="256" t="s">
        <v>286</v>
      </c>
      <c r="IJ2" s="256"/>
      <c r="IK2" s="256"/>
      <c r="IL2" s="256"/>
      <c r="IM2" s="256"/>
      <c r="IN2" s="256"/>
      <c r="IO2" s="256"/>
      <c r="IP2" s="256"/>
      <c r="IQ2" s="256"/>
      <c r="IR2" s="256"/>
      <c r="IS2" s="256"/>
      <c r="IT2" s="256"/>
      <c r="IU2" s="256"/>
      <c r="IV2" s="256"/>
      <c r="IW2" s="256"/>
      <c r="IX2" s="256"/>
      <c r="IY2" s="256"/>
      <c r="IZ2" s="256"/>
      <c r="JK2" s="49"/>
      <c r="JL2" s="256" t="s">
        <v>77</v>
      </c>
      <c r="JM2" s="256"/>
      <c r="JN2" s="256"/>
      <c r="JO2" s="256"/>
      <c r="JP2" s="256"/>
      <c r="JQ2" s="256"/>
      <c r="JR2" s="256"/>
      <c r="JS2" s="256"/>
      <c r="JT2" s="256"/>
      <c r="JU2" s="256"/>
      <c r="JV2" s="256"/>
      <c r="JW2" s="256"/>
      <c r="JX2" s="256"/>
      <c r="JY2" s="256"/>
      <c r="JZ2" s="256"/>
      <c r="KA2" s="256"/>
      <c r="KB2" s="256"/>
      <c r="KC2" s="256"/>
      <c r="KP2" s="49"/>
      <c r="KQ2" s="256" t="s">
        <v>286</v>
      </c>
      <c r="KR2" s="256"/>
      <c r="KS2" s="256"/>
      <c r="KT2" s="256"/>
      <c r="KU2" s="256"/>
      <c r="KV2" s="256"/>
      <c r="KW2" s="256"/>
      <c r="KX2" s="256"/>
      <c r="KY2" s="256"/>
      <c r="KZ2" s="256"/>
      <c r="LA2" s="256"/>
      <c r="LB2" s="256"/>
      <c r="LC2" s="256"/>
      <c r="LD2" s="256"/>
      <c r="LE2" s="256"/>
      <c r="LF2" s="256"/>
      <c r="LG2" s="256"/>
      <c r="LH2" s="256"/>
      <c r="LS2" s="49"/>
    </row>
    <row r="3" spans="2:331">
      <c r="B3" t="s">
        <v>64</v>
      </c>
      <c r="C3" t="s">
        <v>64</v>
      </c>
      <c r="E3" s="257" t="s">
        <v>78</v>
      </c>
      <c r="F3" s="257"/>
      <c r="G3" s="257"/>
      <c r="H3" s="257"/>
      <c r="I3" s="257"/>
      <c r="J3" s="257"/>
      <c r="K3" s="257"/>
      <c r="L3" s="257"/>
      <c r="M3" s="257"/>
      <c r="N3" s="257"/>
      <c r="O3" s="257"/>
      <c r="P3" s="257"/>
      <c r="Q3" s="257"/>
      <c r="R3" s="257"/>
      <c r="S3" s="257"/>
      <c r="T3" s="257"/>
      <c r="U3" s="257"/>
      <c r="V3" s="257"/>
      <c r="AH3" s="257" t="s">
        <v>78</v>
      </c>
      <c r="AI3" s="257"/>
      <c r="AJ3" s="257"/>
      <c r="AK3" s="257"/>
      <c r="AL3" s="257"/>
      <c r="AM3" s="257"/>
      <c r="AN3" s="257"/>
      <c r="AO3" s="257"/>
      <c r="AP3" s="257"/>
      <c r="AQ3" s="257"/>
      <c r="AR3" s="257"/>
      <c r="AS3" s="257"/>
      <c r="AT3" s="257"/>
      <c r="AU3" s="257"/>
      <c r="AV3" s="257"/>
      <c r="AW3" s="257"/>
      <c r="AX3" s="257"/>
      <c r="AY3" s="257"/>
      <c r="BL3" s="49"/>
      <c r="BM3" s="257" t="s">
        <v>78</v>
      </c>
      <c r="BN3" s="257"/>
      <c r="BO3" s="257"/>
      <c r="BP3" s="257"/>
      <c r="BQ3" s="257"/>
      <c r="BR3" s="257"/>
      <c r="BS3" s="257"/>
      <c r="BT3" s="257"/>
      <c r="BU3" s="257"/>
      <c r="BV3" s="257"/>
      <c r="BW3" s="257"/>
      <c r="BX3" s="257"/>
      <c r="BY3" s="257"/>
      <c r="BZ3" s="257"/>
      <c r="CA3" s="257"/>
      <c r="CB3" s="257"/>
      <c r="CC3" s="257"/>
      <c r="CD3" s="257"/>
      <c r="CQ3" s="49"/>
      <c r="CR3" s="257" t="s">
        <v>78</v>
      </c>
      <c r="CS3" s="257"/>
      <c r="CT3" s="257"/>
      <c r="CU3" s="257"/>
      <c r="CV3" s="257"/>
      <c r="CW3" s="257"/>
      <c r="CX3" s="257"/>
      <c r="CY3" s="257"/>
      <c r="CZ3" s="257"/>
      <c r="DA3" s="257"/>
      <c r="DB3" s="257"/>
      <c r="DC3" s="257"/>
      <c r="DD3" s="257"/>
      <c r="DE3" s="257"/>
      <c r="DF3" s="257"/>
      <c r="DG3" s="257"/>
      <c r="DH3" s="257"/>
      <c r="DI3" s="257"/>
      <c r="DT3" s="49"/>
      <c r="DU3" s="257" t="s">
        <v>78</v>
      </c>
      <c r="DV3" s="257"/>
      <c r="DW3" s="257"/>
      <c r="DX3" s="257"/>
      <c r="DY3" s="257"/>
      <c r="DZ3" s="257"/>
      <c r="EA3" s="257"/>
      <c r="EB3" s="257"/>
      <c r="EC3" s="257"/>
      <c r="ED3" s="257"/>
      <c r="EE3" s="257"/>
      <c r="EF3" s="257"/>
      <c r="EG3" s="257"/>
      <c r="EH3" s="257"/>
      <c r="EI3" s="257"/>
      <c r="EJ3" s="257"/>
      <c r="EK3" s="257"/>
      <c r="EL3" s="257"/>
      <c r="EW3" s="49"/>
      <c r="EX3" s="257" t="s">
        <v>78</v>
      </c>
      <c r="EY3" s="257"/>
      <c r="EZ3" s="257"/>
      <c r="FA3" s="257"/>
      <c r="FB3" s="257"/>
      <c r="FC3" s="257"/>
      <c r="FD3" s="257"/>
      <c r="FE3" s="257"/>
      <c r="FF3" s="257"/>
      <c r="FG3" s="257"/>
      <c r="FH3" s="257"/>
      <c r="FI3" s="257"/>
      <c r="FJ3" s="257"/>
      <c r="FK3" s="257"/>
      <c r="FL3" s="257"/>
      <c r="FM3" s="257"/>
      <c r="FN3" s="257"/>
      <c r="FO3" s="257"/>
      <c r="FZ3" s="49"/>
      <c r="GA3" s="257" t="s">
        <v>78</v>
      </c>
      <c r="GB3" s="257"/>
      <c r="GC3" s="257"/>
      <c r="GD3" s="257"/>
      <c r="GE3" s="257"/>
      <c r="GF3" s="257"/>
      <c r="GG3" s="257"/>
      <c r="GH3" s="257"/>
      <c r="GI3" s="257"/>
      <c r="GJ3" s="257"/>
      <c r="GK3" s="257"/>
      <c r="GL3" s="257"/>
      <c r="GM3" s="257"/>
      <c r="GN3" s="257"/>
      <c r="GO3" s="257"/>
      <c r="GP3" s="257"/>
      <c r="GQ3" s="257"/>
      <c r="GR3" s="257"/>
      <c r="HE3" s="49"/>
      <c r="HF3" s="257" t="s">
        <v>78</v>
      </c>
      <c r="HG3" s="257"/>
      <c r="HH3" s="257"/>
      <c r="HI3" s="257"/>
      <c r="HJ3" s="257"/>
      <c r="HK3" s="257"/>
      <c r="HL3" s="257"/>
      <c r="HM3" s="257"/>
      <c r="HN3" s="257"/>
      <c r="HO3" s="257"/>
      <c r="HP3" s="257"/>
      <c r="HQ3" s="257"/>
      <c r="HR3" s="257"/>
      <c r="HS3" s="257"/>
      <c r="HT3" s="257"/>
      <c r="HU3" s="257"/>
      <c r="HV3" s="257"/>
      <c r="HW3" s="257"/>
      <c r="IH3" s="49"/>
      <c r="II3" s="257" t="s">
        <v>78</v>
      </c>
      <c r="IJ3" s="257"/>
      <c r="IK3" s="257"/>
      <c r="IL3" s="257"/>
      <c r="IM3" s="257"/>
      <c r="IN3" s="257"/>
      <c r="IO3" s="257"/>
      <c r="IP3" s="257"/>
      <c r="IQ3" s="257"/>
      <c r="IR3" s="257"/>
      <c r="IS3" s="257"/>
      <c r="IT3" s="257"/>
      <c r="IU3" s="257"/>
      <c r="IV3" s="257"/>
      <c r="IW3" s="257"/>
      <c r="IX3" s="257"/>
      <c r="IY3" s="257"/>
      <c r="IZ3" s="257"/>
      <c r="JK3" s="49"/>
      <c r="JL3" s="257" t="s">
        <v>78</v>
      </c>
      <c r="JM3" s="257"/>
      <c r="JN3" s="257"/>
      <c r="JO3" s="257"/>
      <c r="JP3" s="257"/>
      <c r="JQ3" s="257"/>
      <c r="JR3" s="257"/>
      <c r="JS3" s="257"/>
      <c r="JT3" s="257"/>
      <c r="JU3" s="257"/>
      <c r="JV3" s="257"/>
      <c r="JW3" s="257"/>
      <c r="JX3" s="257"/>
      <c r="JY3" s="257"/>
      <c r="JZ3" s="257"/>
      <c r="KA3" s="257"/>
      <c r="KB3" s="257"/>
      <c r="KC3" s="257"/>
      <c r="KP3" s="49"/>
      <c r="KQ3" s="257" t="s">
        <v>78</v>
      </c>
      <c r="KR3" s="257"/>
      <c r="KS3" s="257"/>
      <c r="KT3" s="257"/>
      <c r="KU3" s="257"/>
      <c r="KV3" s="257"/>
      <c r="KW3" s="257"/>
      <c r="KX3" s="257"/>
      <c r="KY3" s="257"/>
      <c r="KZ3" s="257"/>
      <c r="LA3" s="257"/>
      <c r="LB3" s="257"/>
      <c r="LC3" s="257"/>
      <c r="LD3" s="257"/>
      <c r="LE3" s="257"/>
      <c r="LF3" s="257"/>
      <c r="LG3" s="257"/>
      <c r="LH3" s="257"/>
      <c r="LS3" s="49"/>
    </row>
    <row r="4" spans="2:331">
      <c r="B4" t="s">
        <v>62</v>
      </c>
      <c r="C4" t="s">
        <v>62</v>
      </c>
      <c r="E4" s="258"/>
      <c r="F4" s="258"/>
      <c r="G4" s="258"/>
      <c r="H4" s="258"/>
      <c r="I4" s="258"/>
      <c r="J4" s="258"/>
      <c r="K4" s="258"/>
      <c r="L4" s="258"/>
      <c r="M4" s="258"/>
      <c r="N4" s="258"/>
      <c r="O4" s="258"/>
      <c r="P4" s="258"/>
      <c r="Q4" s="258"/>
      <c r="R4" s="258"/>
      <c r="S4" s="258"/>
      <c r="T4" s="258"/>
      <c r="U4" s="258"/>
      <c r="V4" s="258"/>
      <c r="AH4" s="258"/>
      <c r="AI4" s="258"/>
      <c r="AJ4" s="258"/>
      <c r="AK4" s="258"/>
      <c r="AL4" s="258"/>
      <c r="AM4" s="258"/>
      <c r="AN4" s="258"/>
      <c r="AO4" s="258"/>
      <c r="AP4" s="258"/>
      <c r="AQ4" s="258"/>
      <c r="AR4" s="258"/>
      <c r="AS4" s="258"/>
      <c r="AT4" s="258"/>
      <c r="AU4" s="258"/>
      <c r="AV4" s="258"/>
      <c r="AW4" s="258"/>
      <c r="AX4" s="258"/>
      <c r="AY4" s="258"/>
      <c r="BL4" s="49"/>
      <c r="BM4" s="258"/>
      <c r="BN4" s="258"/>
      <c r="BO4" s="258"/>
      <c r="BP4" s="258"/>
      <c r="BQ4" s="258"/>
      <c r="BR4" s="258"/>
      <c r="BS4" s="258"/>
      <c r="BT4" s="258"/>
      <c r="BU4" s="258"/>
      <c r="BV4" s="258"/>
      <c r="BW4" s="258"/>
      <c r="BX4" s="258"/>
      <c r="BY4" s="258"/>
      <c r="BZ4" s="258"/>
      <c r="CA4" s="258"/>
      <c r="CB4" s="258"/>
      <c r="CC4" s="258"/>
      <c r="CD4" s="258"/>
      <c r="CQ4" s="49"/>
      <c r="CR4" s="258"/>
      <c r="CS4" s="258"/>
      <c r="CT4" s="258"/>
      <c r="CU4" s="258"/>
      <c r="CV4" s="258"/>
      <c r="CW4" s="258"/>
      <c r="CX4" s="258"/>
      <c r="CY4" s="258"/>
      <c r="CZ4" s="258"/>
      <c r="DA4" s="258"/>
      <c r="DB4" s="258"/>
      <c r="DC4" s="258"/>
      <c r="DD4" s="258"/>
      <c r="DE4" s="258"/>
      <c r="DF4" s="258"/>
      <c r="DG4" s="258"/>
      <c r="DH4" s="258"/>
      <c r="DI4" s="258"/>
      <c r="DT4" s="49"/>
      <c r="DU4" s="258"/>
      <c r="DV4" s="258"/>
      <c r="DW4" s="258"/>
      <c r="DX4" s="258"/>
      <c r="DY4" s="258"/>
      <c r="DZ4" s="258"/>
      <c r="EA4" s="258"/>
      <c r="EB4" s="258"/>
      <c r="EC4" s="258"/>
      <c r="ED4" s="258"/>
      <c r="EE4" s="258"/>
      <c r="EF4" s="258"/>
      <c r="EG4" s="258"/>
      <c r="EH4" s="258"/>
      <c r="EI4" s="258"/>
      <c r="EJ4" s="258"/>
      <c r="EK4" s="258"/>
      <c r="EL4" s="258"/>
      <c r="EW4" s="49"/>
      <c r="EX4" s="258"/>
      <c r="EY4" s="258"/>
      <c r="EZ4" s="258"/>
      <c r="FA4" s="258"/>
      <c r="FB4" s="258"/>
      <c r="FC4" s="258"/>
      <c r="FD4" s="258"/>
      <c r="FE4" s="258"/>
      <c r="FF4" s="258"/>
      <c r="FG4" s="258"/>
      <c r="FH4" s="258"/>
      <c r="FI4" s="258"/>
      <c r="FJ4" s="258"/>
      <c r="FK4" s="258"/>
      <c r="FL4" s="258"/>
      <c r="FM4" s="258"/>
      <c r="FN4" s="258"/>
      <c r="FO4" s="258"/>
      <c r="FZ4" s="49"/>
      <c r="GA4" s="258"/>
      <c r="GB4" s="258"/>
      <c r="GC4" s="258"/>
      <c r="GD4" s="258"/>
      <c r="GE4" s="258"/>
      <c r="GF4" s="258"/>
      <c r="GG4" s="258"/>
      <c r="GH4" s="258"/>
      <c r="GI4" s="258"/>
      <c r="GJ4" s="258"/>
      <c r="GK4" s="258"/>
      <c r="GL4" s="258"/>
      <c r="GM4" s="258"/>
      <c r="GN4" s="258"/>
      <c r="GO4" s="258"/>
      <c r="GP4" s="258"/>
      <c r="GQ4" s="258"/>
      <c r="GR4" s="258"/>
      <c r="HE4" s="49"/>
      <c r="HF4" s="258"/>
      <c r="HG4" s="258"/>
      <c r="HH4" s="258"/>
      <c r="HI4" s="258"/>
      <c r="HJ4" s="258"/>
      <c r="HK4" s="258"/>
      <c r="HL4" s="258"/>
      <c r="HM4" s="258"/>
      <c r="HN4" s="258"/>
      <c r="HO4" s="258"/>
      <c r="HP4" s="258"/>
      <c r="HQ4" s="258"/>
      <c r="HR4" s="258"/>
      <c r="HS4" s="258"/>
      <c r="HT4" s="258"/>
      <c r="HU4" s="258"/>
      <c r="HV4" s="258"/>
      <c r="HW4" s="258"/>
      <c r="IH4" s="49"/>
      <c r="II4" s="258"/>
      <c r="IJ4" s="258"/>
      <c r="IK4" s="258"/>
      <c r="IL4" s="258"/>
      <c r="IM4" s="258"/>
      <c r="IN4" s="258"/>
      <c r="IO4" s="258"/>
      <c r="IP4" s="258"/>
      <c r="IQ4" s="258"/>
      <c r="IR4" s="258"/>
      <c r="IS4" s="258"/>
      <c r="IT4" s="258"/>
      <c r="IU4" s="258"/>
      <c r="IV4" s="258"/>
      <c r="IW4" s="258"/>
      <c r="IX4" s="258"/>
      <c r="IY4" s="258"/>
      <c r="IZ4" s="258"/>
      <c r="JK4" s="49"/>
      <c r="JL4" s="258"/>
      <c r="JM4" s="258"/>
      <c r="JN4" s="258"/>
      <c r="JO4" s="258"/>
      <c r="JP4" s="258"/>
      <c r="JQ4" s="258"/>
      <c r="JR4" s="258"/>
      <c r="JS4" s="258"/>
      <c r="JT4" s="258"/>
      <c r="JU4" s="258"/>
      <c r="JV4" s="258"/>
      <c r="JW4" s="258"/>
      <c r="JX4" s="258"/>
      <c r="JY4" s="258"/>
      <c r="JZ4" s="258"/>
      <c r="KA4" s="258"/>
      <c r="KB4" s="258"/>
      <c r="KC4" s="258"/>
      <c r="KP4" s="49"/>
      <c r="KQ4" s="258"/>
      <c r="KR4" s="258"/>
      <c r="KS4" s="258"/>
      <c r="KT4" s="258"/>
      <c r="KU4" s="258"/>
      <c r="KV4" s="258"/>
      <c r="KW4" s="258"/>
      <c r="KX4" s="258"/>
      <c r="KY4" s="258"/>
      <c r="KZ4" s="258"/>
      <c r="LA4" s="258"/>
      <c r="LB4" s="258"/>
      <c r="LC4" s="258"/>
      <c r="LD4" s="258"/>
      <c r="LE4" s="258"/>
      <c r="LF4" s="258"/>
      <c r="LG4" s="258"/>
      <c r="LH4" s="258"/>
      <c r="LS4" s="49"/>
    </row>
    <row r="5" spans="2:331">
      <c r="B5" t="s">
        <v>10</v>
      </c>
      <c r="C5" t="s">
        <v>10</v>
      </c>
      <c r="E5" s="130"/>
      <c r="F5" s="130"/>
      <c r="G5" s="130"/>
      <c r="H5" s="130"/>
      <c r="I5" s="130"/>
      <c r="J5" s="130"/>
      <c r="K5" s="130"/>
      <c r="L5" s="130"/>
      <c r="M5" s="130"/>
      <c r="N5" s="130"/>
      <c r="O5" s="130"/>
      <c r="P5" s="130"/>
      <c r="Q5" s="130"/>
      <c r="R5" s="130"/>
      <c r="S5" s="130"/>
      <c r="T5" s="130"/>
      <c r="U5" s="130"/>
      <c r="V5" s="130"/>
      <c r="AH5" s="130"/>
      <c r="AI5" s="130"/>
      <c r="AJ5" s="130"/>
      <c r="AK5" s="130"/>
      <c r="AL5" s="130"/>
      <c r="AM5" s="130"/>
      <c r="AN5" s="130"/>
      <c r="AO5" s="130"/>
      <c r="AP5" s="130"/>
      <c r="AQ5" s="130"/>
      <c r="AR5" s="130"/>
      <c r="AS5" s="130"/>
      <c r="AT5" s="130"/>
      <c r="AU5" s="130"/>
      <c r="AV5" s="130"/>
      <c r="AW5" s="130"/>
      <c r="AX5" s="130"/>
      <c r="AY5" s="130"/>
      <c r="BL5" s="49"/>
      <c r="BM5" s="130"/>
      <c r="BN5" s="130"/>
      <c r="BO5" s="130"/>
      <c r="BP5" s="130"/>
      <c r="BQ5" s="130"/>
      <c r="BR5" s="130"/>
      <c r="BS5" s="130"/>
      <c r="BT5" s="130"/>
      <c r="BU5" s="130"/>
      <c r="BV5" s="130"/>
      <c r="BW5" s="130"/>
      <c r="BX5" s="130"/>
      <c r="BY5" s="130"/>
      <c r="BZ5" s="130"/>
      <c r="CA5" s="130"/>
      <c r="CB5" s="130"/>
      <c r="CC5" s="130"/>
      <c r="CD5" s="130"/>
      <c r="CQ5" s="49"/>
      <c r="CR5" s="134"/>
      <c r="CS5" s="134"/>
      <c r="CT5" s="134"/>
      <c r="CU5" s="134"/>
      <c r="CV5" s="134"/>
      <c r="CW5" s="134"/>
      <c r="CX5" s="134"/>
      <c r="CY5" s="134"/>
      <c r="CZ5" s="134"/>
      <c r="DA5" s="134"/>
      <c r="DB5" s="134"/>
      <c r="DC5" s="134"/>
      <c r="DD5" s="134"/>
      <c r="DE5" s="134"/>
      <c r="DF5" s="134"/>
      <c r="DG5" s="134"/>
      <c r="DH5" s="134"/>
      <c r="DI5" s="134"/>
      <c r="DT5" s="49"/>
      <c r="DU5" s="147"/>
      <c r="DV5" s="147"/>
      <c r="DW5" s="147"/>
      <c r="DX5" s="147"/>
      <c r="DY5" s="147"/>
      <c r="DZ5" s="147"/>
      <c r="EA5" s="147"/>
      <c r="EB5" s="147"/>
      <c r="EC5" s="147"/>
      <c r="ED5" s="147"/>
      <c r="EE5" s="147"/>
      <c r="EF5" s="147"/>
      <c r="EG5" s="147"/>
      <c r="EH5" s="147"/>
      <c r="EI5" s="147"/>
      <c r="EJ5" s="147"/>
      <c r="EK5" s="147"/>
      <c r="EL5" s="147"/>
      <c r="EW5" s="49"/>
      <c r="EX5" s="147"/>
      <c r="EY5" s="147"/>
      <c r="EZ5" s="147"/>
      <c r="FA5" s="147"/>
      <c r="FB5" s="147"/>
      <c r="FC5" s="147"/>
      <c r="FD5" s="147"/>
      <c r="FE5" s="147"/>
      <c r="FF5" s="147"/>
      <c r="FG5" s="147"/>
      <c r="FH5" s="147"/>
      <c r="FI5" s="147"/>
      <c r="FJ5" s="147"/>
      <c r="FK5" s="147"/>
      <c r="FL5" s="147"/>
      <c r="FM5" s="147"/>
      <c r="FN5" s="147"/>
      <c r="FO5" s="147"/>
      <c r="FZ5" s="49"/>
      <c r="GA5" s="147"/>
      <c r="GB5" s="147"/>
      <c r="GC5" s="147"/>
      <c r="GD5" s="147"/>
      <c r="GE5" s="147"/>
      <c r="GF5" s="147"/>
      <c r="GG5" s="147"/>
      <c r="GH5" s="147"/>
      <c r="GI5" s="147"/>
      <c r="GJ5" s="147"/>
      <c r="GK5" s="147"/>
      <c r="GL5" s="147"/>
      <c r="GM5" s="147"/>
      <c r="GN5" s="147"/>
      <c r="GO5" s="147"/>
      <c r="GP5" s="147"/>
      <c r="GQ5" s="147"/>
      <c r="GR5" s="147"/>
      <c r="HE5" s="49"/>
      <c r="HF5" s="147"/>
      <c r="HG5" s="147"/>
      <c r="HH5" s="147"/>
      <c r="HI5" s="147"/>
      <c r="HJ5" s="147"/>
      <c r="HK5" s="147"/>
      <c r="HL5" s="147"/>
      <c r="HM5" s="147"/>
      <c r="HN5" s="147"/>
      <c r="HO5" s="147"/>
      <c r="HP5" s="147"/>
      <c r="HQ5" s="147"/>
      <c r="HR5" s="147"/>
      <c r="HS5" s="147"/>
      <c r="HT5" s="147"/>
      <c r="HU5" s="147"/>
      <c r="HV5" s="147"/>
      <c r="HW5" s="147"/>
      <c r="IH5" s="49"/>
      <c r="II5" s="155"/>
      <c r="IJ5" s="155"/>
      <c r="IK5" s="155"/>
      <c r="IL5" s="155"/>
      <c r="IM5" s="155"/>
      <c r="IN5" s="155"/>
      <c r="IO5" s="155"/>
      <c r="IP5" s="155"/>
      <c r="IQ5" s="155"/>
      <c r="IR5" s="155"/>
      <c r="IS5" s="155"/>
      <c r="IT5" s="155"/>
      <c r="IU5" s="155"/>
      <c r="IV5" s="155"/>
      <c r="IW5" s="155"/>
      <c r="IX5" s="155"/>
      <c r="IY5" s="155"/>
      <c r="IZ5" s="155"/>
      <c r="JK5" s="49"/>
      <c r="JL5" s="155"/>
      <c r="JM5" s="155"/>
      <c r="JN5" s="155"/>
      <c r="JO5" s="155"/>
      <c r="JP5" s="155"/>
      <c r="JQ5" s="155"/>
      <c r="JR5" s="155"/>
      <c r="JS5" s="155"/>
      <c r="JT5" s="155"/>
      <c r="JU5" s="155"/>
      <c r="JV5" s="155"/>
      <c r="JW5" s="155"/>
      <c r="JX5" s="155"/>
      <c r="JY5" s="155"/>
      <c r="JZ5" s="155"/>
      <c r="KA5" s="155"/>
      <c r="KB5" s="155"/>
      <c r="KC5" s="155"/>
      <c r="KP5" s="49"/>
      <c r="KQ5" s="155"/>
      <c r="KR5" s="155"/>
      <c r="KS5" s="155"/>
      <c r="KT5" s="155"/>
      <c r="KU5" s="155"/>
      <c r="KV5" s="155"/>
      <c r="KW5" s="155"/>
      <c r="KX5" s="155"/>
      <c r="KY5" s="155"/>
      <c r="KZ5" s="155"/>
      <c r="LA5" s="155"/>
      <c r="LB5" s="155"/>
      <c r="LC5" s="155"/>
      <c r="LD5" s="155"/>
      <c r="LE5" s="155"/>
      <c r="LF5" s="155"/>
      <c r="LG5" s="155"/>
      <c r="LH5" s="155"/>
      <c r="LS5" s="49"/>
    </row>
    <row r="6" spans="2:331" ht="16.2" thickBot="1">
      <c r="B6" t="s">
        <v>87</v>
      </c>
      <c r="C6" t="s">
        <v>88</v>
      </c>
      <c r="E6" s="256" t="s">
        <v>75</v>
      </c>
      <c r="F6" s="256"/>
      <c r="G6" s="256"/>
      <c r="H6" s="256"/>
      <c r="I6" s="256"/>
      <c r="J6" s="256"/>
      <c r="K6" s="256"/>
      <c r="L6" s="256"/>
      <c r="M6" s="256"/>
      <c r="N6" s="256"/>
      <c r="O6" s="256"/>
      <c r="P6" s="256"/>
      <c r="Q6" s="256"/>
      <c r="R6" s="256"/>
      <c r="S6" s="256"/>
      <c r="T6" s="256"/>
      <c r="U6" s="256"/>
      <c r="V6" s="256"/>
      <c r="AH6" s="256" t="s">
        <v>75</v>
      </c>
      <c r="AI6" s="256"/>
      <c r="AJ6" s="256"/>
      <c r="AK6" s="256"/>
      <c r="AL6" s="256"/>
      <c r="AM6" s="256"/>
      <c r="AN6" s="256"/>
      <c r="AO6" s="256"/>
      <c r="AP6" s="256"/>
      <c r="AQ6" s="256"/>
      <c r="AR6" s="256"/>
      <c r="AS6" s="256"/>
      <c r="AT6" s="256"/>
      <c r="AU6" s="256"/>
      <c r="AV6" s="256"/>
      <c r="AW6" s="256"/>
      <c r="AX6" s="256"/>
      <c r="AY6" s="256"/>
      <c r="BL6" s="49"/>
      <c r="BM6" s="256" t="s">
        <v>75</v>
      </c>
      <c r="BN6" s="256"/>
      <c r="BO6" s="256"/>
      <c r="BP6" s="256"/>
      <c r="BQ6" s="256"/>
      <c r="BR6" s="256"/>
      <c r="BS6" s="256"/>
      <c r="BT6" s="256"/>
      <c r="BU6" s="256"/>
      <c r="BV6" s="256"/>
      <c r="BW6" s="256"/>
      <c r="BX6" s="256"/>
      <c r="BY6" s="256"/>
      <c r="BZ6" s="256"/>
      <c r="CA6" s="256"/>
      <c r="CB6" s="256"/>
      <c r="CC6" s="256"/>
      <c r="CD6" s="256"/>
      <c r="CQ6" s="49"/>
      <c r="CR6" s="256" t="s">
        <v>75</v>
      </c>
      <c r="CS6" s="256"/>
      <c r="CT6" s="256"/>
      <c r="CU6" s="256"/>
      <c r="CV6" s="256"/>
      <c r="CW6" s="256"/>
      <c r="CX6" s="256"/>
      <c r="CY6" s="256"/>
      <c r="CZ6" s="256"/>
      <c r="DA6" s="256"/>
      <c r="DB6" s="256"/>
      <c r="DC6" s="256"/>
      <c r="DD6" s="256"/>
      <c r="DE6" s="256"/>
      <c r="DF6" s="256"/>
      <c r="DG6" s="256"/>
      <c r="DH6" s="256"/>
      <c r="DI6" s="256"/>
      <c r="DT6" s="49"/>
      <c r="DU6" s="256" t="s">
        <v>75</v>
      </c>
      <c r="DV6" s="256"/>
      <c r="DW6" s="256"/>
      <c r="DX6" s="256"/>
      <c r="DY6" s="256"/>
      <c r="DZ6" s="256"/>
      <c r="EA6" s="256"/>
      <c r="EB6" s="256"/>
      <c r="EC6" s="256"/>
      <c r="ED6" s="256"/>
      <c r="EE6" s="256"/>
      <c r="EF6" s="256"/>
      <c r="EG6" s="256"/>
      <c r="EH6" s="256"/>
      <c r="EI6" s="256"/>
      <c r="EJ6" s="256"/>
      <c r="EK6" s="256"/>
      <c r="EL6" s="256"/>
      <c r="EW6" s="49"/>
      <c r="EX6" s="256" t="s">
        <v>75</v>
      </c>
      <c r="EY6" s="256"/>
      <c r="EZ6" s="256"/>
      <c r="FA6" s="256"/>
      <c r="FB6" s="256"/>
      <c r="FC6" s="256"/>
      <c r="FD6" s="256"/>
      <c r="FE6" s="256"/>
      <c r="FF6" s="256"/>
      <c r="FG6" s="256"/>
      <c r="FH6" s="256"/>
      <c r="FI6" s="256"/>
      <c r="FJ6" s="256"/>
      <c r="FK6" s="256"/>
      <c r="FL6" s="256"/>
      <c r="FM6" s="256"/>
      <c r="FN6" s="256"/>
      <c r="FO6" s="256"/>
      <c r="FZ6" s="49"/>
      <c r="GA6" s="256" t="s">
        <v>75</v>
      </c>
      <c r="GB6" s="256"/>
      <c r="GC6" s="256"/>
      <c r="GD6" s="256"/>
      <c r="GE6" s="256"/>
      <c r="GF6" s="256"/>
      <c r="GG6" s="256"/>
      <c r="GH6" s="256"/>
      <c r="GI6" s="256"/>
      <c r="GJ6" s="256"/>
      <c r="GK6" s="256"/>
      <c r="GL6" s="256"/>
      <c r="GM6" s="256"/>
      <c r="GN6" s="256"/>
      <c r="GO6" s="256"/>
      <c r="GP6" s="256"/>
      <c r="GQ6" s="256"/>
      <c r="GR6" s="256"/>
      <c r="HE6" s="49"/>
      <c r="HF6" s="256" t="s">
        <v>75</v>
      </c>
      <c r="HG6" s="256"/>
      <c r="HH6" s="256"/>
      <c r="HI6" s="256"/>
      <c r="HJ6" s="256"/>
      <c r="HK6" s="256"/>
      <c r="HL6" s="256"/>
      <c r="HM6" s="256"/>
      <c r="HN6" s="256"/>
      <c r="HO6" s="256"/>
      <c r="HP6" s="256"/>
      <c r="HQ6" s="256"/>
      <c r="HR6" s="256"/>
      <c r="HS6" s="256"/>
      <c r="HT6" s="256"/>
      <c r="HU6" s="256"/>
      <c r="HV6" s="256"/>
      <c r="HW6" s="256"/>
      <c r="IH6" s="49"/>
      <c r="II6" s="256" t="s">
        <v>75</v>
      </c>
      <c r="IJ6" s="256"/>
      <c r="IK6" s="256"/>
      <c r="IL6" s="256"/>
      <c r="IM6" s="256"/>
      <c r="IN6" s="256"/>
      <c r="IO6" s="256"/>
      <c r="IP6" s="256"/>
      <c r="IQ6" s="256"/>
      <c r="IR6" s="256"/>
      <c r="IS6" s="256"/>
      <c r="IT6" s="256"/>
      <c r="IU6" s="256"/>
      <c r="IV6" s="256"/>
      <c r="IW6" s="256"/>
      <c r="IX6" s="256"/>
      <c r="IY6" s="256"/>
      <c r="IZ6" s="256"/>
      <c r="JK6" s="49"/>
      <c r="JL6" s="256" t="s">
        <v>75</v>
      </c>
      <c r="JM6" s="256"/>
      <c r="JN6" s="256"/>
      <c r="JO6" s="256"/>
      <c r="JP6" s="256"/>
      <c r="JQ6" s="256"/>
      <c r="JR6" s="256"/>
      <c r="JS6" s="256"/>
      <c r="JT6" s="256"/>
      <c r="JU6" s="256"/>
      <c r="JV6" s="256"/>
      <c r="JW6" s="256"/>
      <c r="JX6" s="256"/>
      <c r="JY6" s="256"/>
      <c r="JZ6" s="256"/>
      <c r="KA6" s="256"/>
      <c r="KB6" s="256"/>
      <c r="KC6" s="256"/>
      <c r="KP6" s="49"/>
      <c r="KQ6" s="256" t="s">
        <v>75</v>
      </c>
      <c r="KR6" s="256"/>
      <c r="KS6" s="256"/>
      <c r="KT6" s="256"/>
      <c r="KU6" s="256"/>
      <c r="KV6" s="256"/>
      <c r="KW6" s="256"/>
      <c r="KX6" s="256"/>
      <c r="KY6" s="256"/>
      <c r="KZ6" s="256"/>
      <c r="LA6" s="256"/>
      <c r="LB6" s="256"/>
      <c r="LC6" s="256"/>
      <c r="LD6" s="256"/>
      <c r="LE6" s="256"/>
      <c r="LF6" s="256"/>
      <c r="LG6" s="256"/>
      <c r="LH6" s="256"/>
      <c r="LS6" s="49"/>
    </row>
    <row r="7" spans="2:331">
      <c r="B7" t="s">
        <v>89</v>
      </c>
      <c r="C7" t="s">
        <v>89</v>
      </c>
      <c r="E7" s="139" t="s">
        <v>287</v>
      </c>
      <c r="F7" s="10"/>
      <c r="G7" s="10"/>
      <c r="H7" s="10"/>
      <c r="I7" s="10"/>
      <c r="J7" s="10"/>
      <c r="K7" s="11">
        <v>500</v>
      </c>
      <c r="L7" s="12">
        <v>750</v>
      </c>
      <c r="M7" s="11">
        <v>1000</v>
      </c>
      <c r="N7" s="11">
        <v>1250</v>
      </c>
      <c r="O7" s="11">
        <v>1500</v>
      </c>
      <c r="P7" s="11">
        <v>1750</v>
      </c>
      <c r="Q7" s="11">
        <v>2000</v>
      </c>
      <c r="R7" s="11">
        <v>2250</v>
      </c>
      <c r="S7" s="11">
        <v>2500</v>
      </c>
      <c r="T7" s="11">
        <v>2750</v>
      </c>
      <c r="U7" s="14">
        <v>3000</v>
      </c>
      <c r="V7" s="15" t="s">
        <v>74</v>
      </c>
      <c r="W7" s="11">
        <v>3250</v>
      </c>
      <c r="X7" s="12">
        <v>3500</v>
      </c>
      <c r="Y7" s="11">
        <v>3750</v>
      </c>
      <c r="Z7" s="11">
        <v>4000</v>
      </c>
      <c r="AA7" s="11">
        <v>4250</v>
      </c>
      <c r="AB7" s="11">
        <v>4500</v>
      </c>
      <c r="AC7" s="11">
        <v>4750</v>
      </c>
      <c r="AD7" s="11">
        <v>5000</v>
      </c>
      <c r="AE7" s="11">
        <v>5250</v>
      </c>
      <c r="AF7" s="11">
        <v>5500</v>
      </c>
      <c r="AH7" s="9"/>
      <c r="AI7" s="10"/>
      <c r="AJ7" s="10"/>
      <c r="AK7" s="10"/>
      <c r="AL7" s="10"/>
      <c r="AM7" s="10"/>
      <c r="AN7" s="11">
        <v>500</v>
      </c>
      <c r="AO7" s="12">
        <v>750</v>
      </c>
      <c r="AP7" s="11">
        <v>1000</v>
      </c>
      <c r="AQ7" s="11">
        <v>1250</v>
      </c>
      <c r="AR7" s="11">
        <v>1500</v>
      </c>
      <c r="AS7" s="11">
        <v>1750</v>
      </c>
      <c r="AT7" s="11">
        <v>2000</v>
      </c>
      <c r="AU7" s="11">
        <v>2250</v>
      </c>
      <c r="AV7" s="11">
        <v>2500</v>
      </c>
      <c r="AW7" s="11">
        <v>2750</v>
      </c>
      <c r="AX7" s="14">
        <v>3000</v>
      </c>
      <c r="AY7" s="15" t="s">
        <v>74</v>
      </c>
      <c r="AZ7" s="11">
        <v>3250</v>
      </c>
      <c r="BA7" s="12">
        <v>3500</v>
      </c>
      <c r="BB7" s="11">
        <v>3750</v>
      </c>
      <c r="BC7" s="11">
        <v>4000</v>
      </c>
      <c r="BD7" s="11">
        <v>4250</v>
      </c>
      <c r="BE7" s="11">
        <v>4500</v>
      </c>
      <c r="BF7" s="11">
        <v>4750</v>
      </c>
      <c r="BG7" s="11">
        <v>5000</v>
      </c>
      <c r="BH7" s="11">
        <v>5250</v>
      </c>
      <c r="BI7" s="11">
        <v>5500</v>
      </c>
      <c r="BJ7" s="11">
        <v>5750</v>
      </c>
      <c r="BK7" s="14">
        <v>6000</v>
      </c>
      <c r="BL7" s="49"/>
      <c r="BM7" s="9"/>
      <c r="BN7" s="10"/>
      <c r="BO7" s="10"/>
      <c r="BP7" s="10"/>
      <c r="BQ7" s="10"/>
      <c r="BR7" s="10"/>
      <c r="BS7" s="11">
        <v>500</v>
      </c>
      <c r="BT7" s="12">
        <v>750</v>
      </c>
      <c r="BU7" s="11">
        <v>1000</v>
      </c>
      <c r="BV7" s="11">
        <v>1250</v>
      </c>
      <c r="BW7" s="11">
        <v>1500</v>
      </c>
      <c r="BX7" s="11">
        <v>1750</v>
      </c>
      <c r="BY7" s="11">
        <v>2000</v>
      </c>
      <c r="BZ7" s="11">
        <v>2250</v>
      </c>
      <c r="CA7" s="11">
        <v>2500</v>
      </c>
      <c r="CB7" s="11">
        <v>2750</v>
      </c>
      <c r="CC7" s="14">
        <v>3000</v>
      </c>
      <c r="CD7" s="15" t="s">
        <v>74</v>
      </c>
      <c r="CE7" s="11">
        <v>3250</v>
      </c>
      <c r="CF7" s="12">
        <v>3500</v>
      </c>
      <c r="CG7" s="11">
        <v>3750</v>
      </c>
      <c r="CH7" s="11">
        <v>4000</v>
      </c>
      <c r="CI7" s="11">
        <v>4250</v>
      </c>
      <c r="CJ7" s="11">
        <v>4500</v>
      </c>
      <c r="CK7" s="11">
        <v>4750</v>
      </c>
      <c r="CL7" s="11">
        <v>5000</v>
      </c>
      <c r="CM7" s="11">
        <v>5250</v>
      </c>
      <c r="CN7" s="11">
        <v>5500</v>
      </c>
      <c r="CO7" s="11">
        <v>5750</v>
      </c>
      <c r="CP7" s="14">
        <v>6000</v>
      </c>
      <c r="CQ7" s="49"/>
      <c r="CR7" s="139" t="s">
        <v>287</v>
      </c>
      <c r="CS7" s="10"/>
      <c r="CT7" s="10"/>
      <c r="CU7" s="10"/>
      <c r="CV7" s="10"/>
      <c r="CW7" s="10"/>
      <c r="CX7" s="11">
        <v>500</v>
      </c>
      <c r="CY7" s="12">
        <v>750</v>
      </c>
      <c r="CZ7" s="11">
        <v>1000</v>
      </c>
      <c r="DA7" s="11">
        <v>1250</v>
      </c>
      <c r="DB7" s="11">
        <v>1500</v>
      </c>
      <c r="DC7" s="11">
        <v>1750</v>
      </c>
      <c r="DD7" s="11">
        <v>2000</v>
      </c>
      <c r="DE7" s="11">
        <v>2250</v>
      </c>
      <c r="DF7" s="11">
        <v>2500</v>
      </c>
      <c r="DG7" s="11">
        <v>2750</v>
      </c>
      <c r="DH7" s="14">
        <v>3000</v>
      </c>
      <c r="DI7" s="15" t="s">
        <v>74</v>
      </c>
      <c r="DJ7" s="11">
        <v>3250</v>
      </c>
      <c r="DK7" s="12">
        <v>3500</v>
      </c>
      <c r="DL7" s="11">
        <v>3750</v>
      </c>
      <c r="DM7" s="11">
        <v>4000</v>
      </c>
      <c r="DN7" s="11">
        <v>4250</v>
      </c>
      <c r="DO7" s="11">
        <v>4500</v>
      </c>
      <c r="DP7" s="11">
        <v>4750</v>
      </c>
      <c r="DQ7" s="11">
        <v>5000</v>
      </c>
      <c r="DR7" s="11">
        <v>5250</v>
      </c>
      <c r="DS7" s="11">
        <v>5500</v>
      </c>
      <c r="DT7" s="49"/>
      <c r="DU7" s="139" t="s">
        <v>287</v>
      </c>
      <c r="DV7" s="10"/>
      <c r="DW7" s="10"/>
      <c r="DX7" s="10"/>
      <c r="DY7" s="10"/>
      <c r="DZ7" s="10"/>
      <c r="EA7" s="11">
        <v>500</v>
      </c>
      <c r="EB7" s="12">
        <v>750</v>
      </c>
      <c r="EC7" s="11">
        <v>1000</v>
      </c>
      <c r="ED7" s="11">
        <v>1250</v>
      </c>
      <c r="EE7" s="11">
        <v>1500</v>
      </c>
      <c r="EF7" s="11">
        <v>1750</v>
      </c>
      <c r="EG7" s="11">
        <v>2000</v>
      </c>
      <c r="EH7" s="11">
        <v>2250</v>
      </c>
      <c r="EI7" s="11">
        <v>2500</v>
      </c>
      <c r="EJ7" s="11">
        <v>2750</v>
      </c>
      <c r="EK7" s="14">
        <v>3000</v>
      </c>
      <c r="EL7" s="15" t="s">
        <v>74</v>
      </c>
      <c r="EM7" s="11">
        <v>3250</v>
      </c>
      <c r="EN7" s="12">
        <v>3500</v>
      </c>
      <c r="EO7" s="11">
        <v>3750</v>
      </c>
      <c r="EP7" s="11">
        <v>4000</v>
      </c>
      <c r="EQ7" s="11">
        <v>4250</v>
      </c>
      <c r="ER7" s="11">
        <v>4500</v>
      </c>
      <c r="ES7" s="11">
        <v>4750</v>
      </c>
      <c r="ET7" s="11">
        <v>5000</v>
      </c>
      <c r="EU7" s="11">
        <v>5250</v>
      </c>
      <c r="EV7" s="11">
        <v>5500</v>
      </c>
      <c r="EW7" s="49"/>
      <c r="EX7" s="139" t="s">
        <v>287</v>
      </c>
      <c r="EY7" s="10"/>
      <c r="EZ7" s="10"/>
      <c r="FA7" s="10"/>
      <c r="FB7" s="10"/>
      <c r="FC7" s="10"/>
      <c r="FD7" s="11">
        <v>500</v>
      </c>
      <c r="FE7" s="12">
        <v>750</v>
      </c>
      <c r="FF7" s="11">
        <v>1000</v>
      </c>
      <c r="FG7" s="11">
        <v>1250</v>
      </c>
      <c r="FH7" s="11">
        <v>1500</v>
      </c>
      <c r="FI7" s="11">
        <v>1750</v>
      </c>
      <c r="FJ7" s="11">
        <v>2000</v>
      </c>
      <c r="FK7" s="11">
        <v>2250</v>
      </c>
      <c r="FL7" s="11">
        <v>2500</v>
      </c>
      <c r="FM7" s="11">
        <v>2750</v>
      </c>
      <c r="FN7" s="14">
        <v>3000</v>
      </c>
      <c r="FO7" s="15" t="s">
        <v>74</v>
      </c>
      <c r="FP7" s="11">
        <v>3250</v>
      </c>
      <c r="FQ7" s="12">
        <v>3500</v>
      </c>
      <c r="FR7" s="11">
        <v>3750</v>
      </c>
      <c r="FS7" s="11">
        <v>4000</v>
      </c>
      <c r="FT7" s="11">
        <v>4250</v>
      </c>
      <c r="FU7" s="11">
        <v>4500</v>
      </c>
      <c r="FV7" s="11">
        <v>4750</v>
      </c>
      <c r="FW7" s="11">
        <v>5000</v>
      </c>
      <c r="FX7" s="11">
        <v>5250</v>
      </c>
      <c r="FY7" s="11">
        <v>5500</v>
      </c>
      <c r="FZ7" s="49"/>
      <c r="GA7" s="9"/>
      <c r="GB7" s="10"/>
      <c r="GC7" s="10"/>
      <c r="GD7" s="10"/>
      <c r="GE7" s="10"/>
      <c r="GF7" s="10"/>
      <c r="GG7" s="11">
        <v>500</v>
      </c>
      <c r="GH7" s="12">
        <v>750</v>
      </c>
      <c r="GI7" s="11">
        <v>1000</v>
      </c>
      <c r="GJ7" s="11">
        <v>1250</v>
      </c>
      <c r="GK7" s="11">
        <v>1500</v>
      </c>
      <c r="GL7" s="11">
        <v>1750</v>
      </c>
      <c r="GM7" s="11">
        <v>2000</v>
      </c>
      <c r="GN7" s="11">
        <v>2250</v>
      </c>
      <c r="GO7" s="11">
        <v>2500</v>
      </c>
      <c r="GP7" s="11">
        <v>2750</v>
      </c>
      <c r="GQ7" s="14">
        <v>3000</v>
      </c>
      <c r="GR7" s="15" t="s">
        <v>74</v>
      </c>
      <c r="GS7" s="11">
        <v>3250</v>
      </c>
      <c r="GT7" s="12">
        <v>3500</v>
      </c>
      <c r="GU7" s="11">
        <v>3750</v>
      </c>
      <c r="GV7" s="11">
        <v>4000</v>
      </c>
      <c r="GW7" s="11">
        <v>4250</v>
      </c>
      <c r="GX7" s="11">
        <v>4500</v>
      </c>
      <c r="GY7" s="11">
        <v>4750</v>
      </c>
      <c r="GZ7" s="11">
        <v>5000</v>
      </c>
      <c r="HA7" s="11">
        <v>5250</v>
      </c>
      <c r="HB7" s="11">
        <v>5500</v>
      </c>
      <c r="HC7" s="11">
        <v>5750</v>
      </c>
      <c r="HD7" s="14">
        <v>6000</v>
      </c>
      <c r="HE7" s="49"/>
      <c r="HF7" s="139" t="s">
        <v>287</v>
      </c>
      <c r="HG7" s="10"/>
      <c r="HH7" s="10"/>
      <c r="HI7" s="10"/>
      <c r="HJ7" s="10"/>
      <c r="HK7" s="10"/>
      <c r="HL7" s="11">
        <v>500</v>
      </c>
      <c r="HM7" s="12">
        <v>750</v>
      </c>
      <c r="HN7" s="11">
        <v>1000</v>
      </c>
      <c r="HO7" s="11">
        <v>1250</v>
      </c>
      <c r="HP7" s="11">
        <v>1500</v>
      </c>
      <c r="HQ7" s="11">
        <v>1750</v>
      </c>
      <c r="HR7" s="11">
        <v>2000</v>
      </c>
      <c r="HS7" s="11">
        <v>2250</v>
      </c>
      <c r="HT7" s="11">
        <v>2500</v>
      </c>
      <c r="HU7" s="11">
        <v>2750</v>
      </c>
      <c r="HV7" s="14">
        <v>3000</v>
      </c>
      <c r="HW7" s="15" t="s">
        <v>74</v>
      </c>
      <c r="HX7" s="11">
        <v>3250</v>
      </c>
      <c r="HY7" s="12">
        <v>3500</v>
      </c>
      <c r="HZ7" s="11">
        <v>3750</v>
      </c>
      <c r="IA7" s="11">
        <v>4000</v>
      </c>
      <c r="IB7" s="11">
        <v>4250</v>
      </c>
      <c r="IC7" s="11">
        <v>4500</v>
      </c>
      <c r="ID7" s="11">
        <v>4750</v>
      </c>
      <c r="IE7" s="11">
        <v>5000</v>
      </c>
      <c r="IF7" s="11">
        <v>5250</v>
      </c>
      <c r="IG7" s="11">
        <v>5500</v>
      </c>
      <c r="IH7" s="49"/>
      <c r="II7" s="139" t="s">
        <v>287</v>
      </c>
      <c r="IJ7" s="10"/>
      <c r="IK7" s="10"/>
      <c r="IL7" s="10"/>
      <c r="IM7" s="10"/>
      <c r="IN7" s="10"/>
      <c r="IO7" s="11">
        <v>500</v>
      </c>
      <c r="IP7" s="12">
        <v>750</v>
      </c>
      <c r="IQ7" s="11">
        <v>1000</v>
      </c>
      <c r="IR7" s="11">
        <v>1250</v>
      </c>
      <c r="IS7" s="11">
        <v>1500</v>
      </c>
      <c r="IT7" s="11">
        <v>1750</v>
      </c>
      <c r="IU7" s="11">
        <v>2000</v>
      </c>
      <c r="IV7" s="11">
        <v>2250</v>
      </c>
      <c r="IW7" s="11">
        <v>2500</v>
      </c>
      <c r="IX7" s="11">
        <v>2750</v>
      </c>
      <c r="IY7" s="14">
        <v>3000</v>
      </c>
      <c r="IZ7" s="15" t="s">
        <v>74</v>
      </c>
      <c r="JA7" s="11">
        <v>3250</v>
      </c>
      <c r="JB7" s="12">
        <v>3500</v>
      </c>
      <c r="JC7" s="11">
        <v>3750</v>
      </c>
      <c r="JD7" s="11">
        <v>4000</v>
      </c>
      <c r="JE7" s="11">
        <v>4250</v>
      </c>
      <c r="JF7" s="11">
        <v>4500</v>
      </c>
      <c r="JG7" s="11">
        <v>4750</v>
      </c>
      <c r="JH7" s="11">
        <v>5000</v>
      </c>
      <c r="JI7" s="11">
        <v>5250</v>
      </c>
      <c r="JJ7" s="11">
        <v>5500</v>
      </c>
      <c r="JK7" s="49"/>
      <c r="JL7" s="9"/>
      <c r="JM7" s="10"/>
      <c r="JN7" s="10"/>
      <c r="JO7" s="10"/>
      <c r="JP7" s="10"/>
      <c r="JQ7" s="10"/>
      <c r="JR7" s="11">
        <v>500</v>
      </c>
      <c r="JS7" s="12">
        <v>750</v>
      </c>
      <c r="JT7" s="11">
        <v>1000</v>
      </c>
      <c r="JU7" s="11">
        <v>1250</v>
      </c>
      <c r="JV7" s="11">
        <v>1500</v>
      </c>
      <c r="JW7" s="11">
        <v>1750</v>
      </c>
      <c r="JX7" s="11">
        <v>2000</v>
      </c>
      <c r="JY7" s="11">
        <v>2250</v>
      </c>
      <c r="JZ7" s="11">
        <v>2500</v>
      </c>
      <c r="KA7" s="11">
        <v>2750</v>
      </c>
      <c r="KB7" s="14">
        <v>3000</v>
      </c>
      <c r="KC7" s="15" t="s">
        <v>74</v>
      </c>
      <c r="KD7" s="11">
        <v>3250</v>
      </c>
      <c r="KE7" s="12">
        <v>3500</v>
      </c>
      <c r="KF7" s="11">
        <v>3750</v>
      </c>
      <c r="KG7" s="11">
        <v>4000</v>
      </c>
      <c r="KH7" s="11">
        <v>4250</v>
      </c>
      <c r="KI7" s="11">
        <v>4500</v>
      </c>
      <c r="KJ7" s="11">
        <v>4750</v>
      </c>
      <c r="KK7" s="11">
        <v>5000</v>
      </c>
      <c r="KL7" s="11">
        <v>5250</v>
      </c>
      <c r="KM7" s="11">
        <v>5500</v>
      </c>
      <c r="KN7" s="11">
        <v>5750</v>
      </c>
      <c r="KO7" s="14">
        <v>6000</v>
      </c>
      <c r="KP7" s="49"/>
      <c r="KQ7" s="139" t="s">
        <v>287</v>
      </c>
      <c r="KR7" s="10"/>
      <c r="KS7" s="10"/>
      <c r="KT7" s="10"/>
      <c r="KU7" s="10"/>
      <c r="KV7" s="10"/>
      <c r="KW7" s="11">
        <v>500</v>
      </c>
      <c r="KX7" s="12">
        <v>750</v>
      </c>
      <c r="KY7" s="11">
        <v>1000</v>
      </c>
      <c r="KZ7" s="11">
        <v>1250</v>
      </c>
      <c r="LA7" s="11">
        <v>1500</v>
      </c>
      <c r="LB7" s="11">
        <v>1750</v>
      </c>
      <c r="LC7" s="11">
        <v>2000</v>
      </c>
      <c r="LD7" s="11">
        <v>2250</v>
      </c>
      <c r="LE7" s="11">
        <v>2500</v>
      </c>
      <c r="LF7" s="11">
        <v>2750</v>
      </c>
      <c r="LG7" s="14">
        <v>3000</v>
      </c>
      <c r="LH7" s="15" t="s">
        <v>74</v>
      </c>
      <c r="LI7" s="11">
        <v>3250</v>
      </c>
      <c r="LJ7" s="12">
        <v>3500</v>
      </c>
      <c r="LK7" s="11">
        <v>3750</v>
      </c>
      <c r="LL7" s="11">
        <v>4000</v>
      </c>
      <c r="LM7" s="11">
        <v>4250</v>
      </c>
      <c r="LN7" s="11">
        <v>4500</v>
      </c>
      <c r="LO7" s="11">
        <v>4750</v>
      </c>
      <c r="LP7" s="11">
        <v>5000</v>
      </c>
      <c r="LQ7" s="11">
        <v>5250</v>
      </c>
      <c r="LR7" s="11">
        <v>5500</v>
      </c>
      <c r="LS7" s="49"/>
    </row>
    <row r="8" spans="2:331">
      <c r="B8" t="s">
        <v>93</v>
      </c>
      <c r="C8" t="s">
        <v>95</v>
      </c>
      <c r="E8" s="16"/>
      <c r="F8" s="17"/>
      <c r="G8" s="17"/>
      <c r="H8" s="17"/>
      <c r="I8" s="17"/>
      <c r="J8" s="141" t="s">
        <v>289</v>
      </c>
      <c r="K8" s="18">
        <v>2</v>
      </c>
      <c r="L8" s="19">
        <v>3</v>
      </c>
      <c r="M8" s="18">
        <v>4</v>
      </c>
      <c r="N8" s="18">
        <v>5</v>
      </c>
      <c r="O8" s="18">
        <v>6</v>
      </c>
      <c r="P8" s="18">
        <v>7</v>
      </c>
      <c r="Q8" s="18">
        <v>8</v>
      </c>
      <c r="R8" s="18">
        <v>9</v>
      </c>
      <c r="S8" s="18">
        <v>10</v>
      </c>
      <c r="T8" s="18">
        <v>11</v>
      </c>
      <c r="U8" s="20">
        <v>12</v>
      </c>
      <c r="V8" s="21"/>
      <c r="W8" s="18">
        <v>13</v>
      </c>
      <c r="X8" s="19">
        <v>14</v>
      </c>
      <c r="Y8" s="18">
        <v>15</v>
      </c>
      <c r="Z8" s="18">
        <v>16</v>
      </c>
      <c r="AA8" s="18">
        <v>17</v>
      </c>
      <c r="AB8" s="18">
        <v>18</v>
      </c>
      <c r="AC8" s="18">
        <v>19</v>
      </c>
      <c r="AD8" s="18">
        <v>20</v>
      </c>
      <c r="AE8" s="18">
        <v>21</v>
      </c>
      <c r="AF8" s="18">
        <v>22</v>
      </c>
      <c r="AH8" s="16"/>
      <c r="AI8" s="17"/>
      <c r="AJ8" s="17"/>
      <c r="AK8" s="17"/>
      <c r="AL8" s="17"/>
      <c r="AM8" s="70" t="s">
        <v>143</v>
      </c>
      <c r="AN8" s="18">
        <v>2</v>
      </c>
      <c r="AO8" s="19">
        <v>3</v>
      </c>
      <c r="AP8" s="18">
        <v>4</v>
      </c>
      <c r="AQ8" s="18">
        <v>5</v>
      </c>
      <c r="AR8" s="18">
        <v>6</v>
      </c>
      <c r="AS8" s="18">
        <v>7</v>
      </c>
      <c r="AT8" s="18">
        <v>8</v>
      </c>
      <c r="AU8" s="18">
        <v>9</v>
      </c>
      <c r="AV8" s="18">
        <v>10</v>
      </c>
      <c r="AW8" s="18">
        <v>11</v>
      </c>
      <c r="AX8" s="20">
        <v>12</v>
      </c>
      <c r="AY8" s="21"/>
      <c r="AZ8" s="18">
        <v>13</v>
      </c>
      <c r="BA8" s="19">
        <v>14</v>
      </c>
      <c r="BB8" s="18">
        <v>15</v>
      </c>
      <c r="BC8" s="18">
        <v>16</v>
      </c>
      <c r="BD8" s="18">
        <v>17</v>
      </c>
      <c r="BE8" s="18">
        <v>18</v>
      </c>
      <c r="BF8" s="18">
        <v>19</v>
      </c>
      <c r="BG8" s="18">
        <v>20</v>
      </c>
      <c r="BH8" s="18">
        <v>21</v>
      </c>
      <c r="BI8" s="18">
        <v>22</v>
      </c>
      <c r="BJ8" s="18">
        <v>23</v>
      </c>
      <c r="BK8" s="20">
        <v>24</v>
      </c>
      <c r="BL8" s="49"/>
      <c r="BM8" s="16"/>
      <c r="BN8" s="17"/>
      <c r="BO8" s="17"/>
      <c r="BP8" s="17"/>
      <c r="BQ8" s="17"/>
      <c r="BR8" s="141" t="s">
        <v>289</v>
      </c>
      <c r="BS8" s="18">
        <v>2</v>
      </c>
      <c r="BT8" s="19">
        <v>3</v>
      </c>
      <c r="BU8" s="18">
        <v>4</v>
      </c>
      <c r="BV8" s="18">
        <v>5</v>
      </c>
      <c r="BW8" s="18">
        <v>6</v>
      </c>
      <c r="BX8" s="18">
        <v>7</v>
      </c>
      <c r="BY8" s="18">
        <v>8</v>
      </c>
      <c r="BZ8" s="18">
        <v>9</v>
      </c>
      <c r="CA8" s="18">
        <v>10</v>
      </c>
      <c r="CB8" s="18">
        <v>11</v>
      </c>
      <c r="CC8" s="20">
        <v>12</v>
      </c>
      <c r="CD8" s="21"/>
      <c r="CE8" s="18">
        <v>13</v>
      </c>
      <c r="CF8" s="19">
        <v>14</v>
      </c>
      <c r="CG8" s="18">
        <v>15</v>
      </c>
      <c r="CH8" s="18">
        <v>16</v>
      </c>
      <c r="CI8" s="18">
        <v>17</v>
      </c>
      <c r="CJ8" s="18">
        <v>18</v>
      </c>
      <c r="CK8" s="18">
        <v>19</v>
      </c>
      <c r="CL8" s="18">
        <v>20</v>
      </c>
      <c r="CM8" s="18">
        <v>21</v>
      </c>
      <c r="CN8" s="18">
        <v>22</v>
      </c>
      <c r="CO8" s="18">
        <v>23</v>
      </c>
      <c r="CP8" s="20">
        <v>24</v>
      </c>
      <c r="CQ8" s="49"/>
      <c r="CR8" s="16"/>
      <c r="CS8" s="17"/>
      <c r="CT8" s="17"/>
      <c r="CU8" s="17"/>
      <c r="CV8" s="17"/>
      <c r="CW8" s="157" t="s">
        <v>289</v>
      </c>
      <c r="CX8" s="18">
        <v>2</v>
      </c>
      <c r="CY8" s="19">
        <v>3</v>
      </c>
      <c r="CZ8" s="18">
        <v>4</v>
      </c>
      <c r="DA8" s="18">
        <v>5</v>
      </c>
      <c r="DB8" s="18">
        <v>6</v>
      </c>
      <c r="DC8" s="18">
        <v>7</v>
      </c>
      <c r="DD8" s="18">
        <v>8</v>
      </c>
      <c r="DE8" s="18">
        <v>9</v>
      </c>
      <c r="DF8" s="18">
        <v>10</v>
      </c>
      <c r="DG8" s="18">
        <v>11</v>
      </c>
      <c r="DH8" s="20">
        <v>12</v>
      </c>
      <c r="DI8" s="21"/>
      <c r="DJ8" s="18">
        <v>13</v>
      </c>
      <c r="DK8" s="19">
        <v>14</v>
      </c>
      <c r="DL8" s="18">
        <v>15</v>
      </c>
      <c r="DM8" s="18">
        <v>16</v>
      </c>
      <c r="DN8" s="18">
        <v>17</v>
      </c>
      <c r="DO8" s="18">
        <v>18</v>
      </c>
      <c r="DP8" s="18">
        <v>19</v>
      </c>
      <c r="DQ8" s="18">
        <v>20</v>
      </c>
      <c r="DR8" s="18">
        <v>21</v>
      </c>
      <c r="DS8" s="18">
        <v>22</v>
      </c>
      <c r="DT8" s="49"/>
      <c r="DU8" s="16"/>
      <c r="DV8" s="17"/>
      <c r="DW8" s="17"/>
      <c r="DX8" s="17"/>
      <c r="DY8" s="17"/>
      <c r="DZ8" s="157" t="s">
        <v>289</v>
      </c>
      <c r="EA8" s="18">
        <v>2</v>
      </c>
      <c r="EB8" s="19">
        <v>3</v>
      </c>
      <c r="EC8" s="18">
        <v>4</v>
      </c>
      <c r="ED8" s="18">
        <v>5</v>
      </c>
      <c r="EE8" s="18">
        <v>6</v>
      </c>
      <c r="EF8" s="18">
        <v>7</v>
      </c>
      <c r="EG8" s="18">
        <v>8</v>
      </c>
      <c r="EH8" s="18">
        <v>9</v>
      </c>
      <c r="EI8" s="18">
        <v>10</v>
      </c>
      <c r="EJ8" s="18">
        <v>11</v>
      </c>
      <c r="EK8" s="20">
        <v>12</v>
      </c>
      <c r="EL8" s="21"/>
      <c r="EM8" s="18">
        <v>13</v>
      </c>
      <c r="EN8" s="19">
        <v>14</v>
      </c>
      <c r="EO8" s="18">
        <v>15</v>
      </c>
      <c r="EP8" s="18">
        <v>16</v>
      </c>
      <c r="EQ8" s="18">
        <v>17</v>
      </c>
      <c r="ER8" s="18">
        <v>18</v>
      </c>
      <c r="ES8" s="18">
        <v>19</v>
      </c>
      <c r="ET8" s="18">
        <v>20</v>
      </c>
      <c r="EU8" s="18">
        <v>21</v>
      </c>
      <c r="EV8" s="18">
        <v>22</v>
      </c>
      <c r="EW8" s="49"/>
      <c r="EX8" s="16"/>
      <c r="EY8" s="17"/>
      <c r="EZ8" s="17"/>
      <c r="FA8" s="17"/>
      <c r="FB8" s="17"/>
      <c r="FC8" s="157" t="s">
        <v>289</v>
      </c>
      <c r="FD8" s="18">
        <v>2</v>
      </c>
      <c r="FE8" s="19">
        <v>3</v>
      </c>
      <c r="FF8" s="18">
        <v>4</v>
      </c>
      <c r="FG8" s="18">
        <v>5</v>
      </c>
      <c r="FH8" s="18">
        <v>6</v>
      </c>
      <c r="FI8" s="18">
        <v>7</v>
      </c>
      <c r="FJ8" s="18">
        <v>8</v>
      </c>
      <c r="FK8" s="18">
        <v>9</v>
      </c>
      <c r="FL8" s="18">
        <v>10</v>
      </c>
      <c r="FM8" s="18">
        <v>11</v>
      </c>
      <c r="FN8" s="20">
        <v>12</v>
      </c>
      <c r="FO8" s="21"/>
      <c r="FP8" s="18">
        <v>13</v>
      </c>
      <c r="FQ8" s="19">
        <v>14</v>
      </c>
      <c r="FR8" s="18">
        <v>15</v>
      </c>
      <c r="FS8" s="18">
        <v>16</v>
      </c>
      <c r="FT8" s="18">
        <v>17</v>
      </c>
      <c r="FU8" s="18">
        <v>18</v>
      </c>
      <c r="FV8" s="18">
        <v>19</v>
      </c>
      <c r="FW8" s="18">
        <v>20</v>
      </c>
      <c r="FX8" s="18">
        <v>21</v>
      </c>
      <c r="FY8" s="18">
        <v>22</v>
      </c>
      <c r="FZ8" s="49"/>
      <c r="GA8" s="16"/>
      <c r="GB8" s="17"/>
      <c r="GC8" s="17"/>
      <c r="GD8" s="17"/>
      <c r="GE8" s="17"/>
      <c r="GF8" s="157" t="s">
        <v>289</v>
      </c>
      <c r="GG8" s="18">
        <v>2</v>
      </c>
      <c r="GH8" s="19">
        <v>3</v>
      </c>
      <c r="GI8" s="18">
        <v>4</v>
      </c>
      <c r="GJ8" s="18">
        <v>5</v>
      </c>
      <c r="GK8" s="18">
        <v>6</v>
      </c>
      <c r="GL8" s="18">
        <v>7</v>
      </c>
      <c r="GM8" s="18">
        <v>8</v>
      </c>
      <c r="GN8" s="18">
        <v>9</v>
      </c>
      <c r="GO8" s="18">
        <v>10</v>
      </c>
      <c r="GP8" s="18">
        <v>11</v>
      </c>
      <c r="GQ8" s="20">
        <v>12</v>
      </c>
      <c r="GR8" s="21"/>
      <c r="GS8" s="18">
        <v>13</v>
      </c>
      <c r="GT8" s="19">
        <v>14</v>
      </c>
      <c r="GU8" s="18">
        <v>15</v>
      </c>
      <c r="GV8" s="18">
        <v>16</v>
      </c>
      <c r="GW8" s="18">
        <v>17</v>
      </c>
      <c r="GX8" s="18">
        <v>18</v>
      </c>
      <c r="GY8" s="18">
        <v>19</v>
      </c>
      <c r="GZ8" s="18">
        <v>20</v>
      </c>
      <c r="HA8" s="18">
        <v>21</v>
      </c>
      <c r="HB8" s="18">
        <v>22</v>
      </c>
      <c r="HC8" s="18">
        <v>23</v>
      </c>
      <c r="HD8" s="20">
        <v>24</v>
      </c>
      <c r="HE8" s="49"/>
      <c r="HF8" s="16"/>
      <c r="HG8" s="17"/>
      <c r="HH8" s="17"/>
      <c r="HI8" s="17"/>
      <c r="HJ8" s="17"/>
      <c r="HK8" s="163" t="s">
        <v>289</v>
      </c>
      <c r="HL8" s="18">
        <v>2</v>
      </c>
      <c r="HM8" s="19">
        <v>3</v>
      </c>
      <c r="HN8" s="18">
        <v>4</v>
      </c>
      <c r="HO8" s="18">
        <v>5</v>
      </c>
      <c r="HP8" s="18">
        <v>6</v>
      </c>
      <c r="HQ8" s="18">
        <v>7</v>
      </c>
      <c r="HR8" s="18">
        <v>8</v>
      </c>
      <c r="HS8" s="18">
        <v>9</v>
      </c>
      <c r="HT8" s="18">
        <v>10</v>
      </c>
      <c r="HU8" s="18">
        <v>11</v>
      </c>
      <c r="HV8" s="20">
        <v>12</v>
      </c>
      <c r="HW8" s="21"/>
      <c r="HX8" s="18">
        <v>13</v>
      </c>
      <c r="HY8" s="19">
        <v>14</v>
      </c>
      <c r="HZ8" s="18">
        <v>15</v>
      </c>
      <c r="IA8" s="18">
        <v>16</v>
      </c>
      <c r="IB8" s="18">
        <v>17</v>
      </c>
      <c r="IC8" s="18">
        <v>18</v>
      </c>
      <c r="ID8" s="18">
        <v>19</v>
      </c>
      <c r="IE8" s="18">
        <v>20</v>
      </c>
      <c r="IF8" s="18">
        <v>21</v>
      </c>
      <c r="IG8" s="18">
        <v>22</v>
      </c>
      <c r="IH8" s="49"/>
      <c r="II8" s="16"/>
      <c r="IJ8" s="17"/>
      <c r="IK8" s="17"/>
      <c r="IL8" s="17"/>
      <c r="IM8" s="17"/>
      <c r="IN8" s="163" t="s">
        <v>289</v>
      </c>
      <c r="IO8" s="18">
        <v>2</v>
      </c>
      <c r="IP8" s="19">
        <v>3</v>
      </c>
      <c r="IQ8" s="18">
        <v>4</v>
      </c>
      <c r="IR8" s="18">
        <v>5</v>
      </c>
      <c r="IS8" s="18">
        <v>6</v>
      </c>
      <c r="IT8" s="18">
        <v>7</v>
      </c>
      <c r="IU8" s="18">
        <v>8</v>
      </c>
      <c r="IV8" s="18">
        <v>9</v>
      </c>
      <c r="IW8" s="18">
        <v>10</v>
      </c>
      <c r="IX8" s="18">
        <v>11</v>
      </c>
      <c r="IY8" s="20">
        <v>12</v>
      </c>
      <c r="IZ8" s="21"/>
      <c r="JA8" s="18">
        <v>13</v>
      </c>
      <c r="JB8" s="19">
        <v>14</v>
      </c>
      <c r="JC8" s="18">
        <v>15</v>
      </c>
      <c r="JD8" s="18">
        <v>16</v>
      </c>
      <c r="JE8" s="18">
        <v>17</v>
      </c>
      <c r="JF8" s="18">
        <v>18</v>
      </c>
      <c r="JG8" s="18">
        <v>19</v>
      </c>
      <c r="JH8" s="18">
        <v>20</v>
      </c>
      <c r="JI8" s="18">
        <v>21</v>
      </c>
      <c r="JJ8" s="18">
        <v>22</v>
      </c>
      <c r="JK8" s="49"/>
      <c r="JL8" s="16"/>
      <c r="JM8" s="17"/>
      <c r="JN8" s="17"/>
      <c r="JO8" s="17"/>
      <c r="JP8" s="17"/>
      <c r="JQ8" s="141" t="s">
        <v>289</v>
      </c>
      <c r="JR8" s="18">
        <v>2</v>
      </c>
      <c r="JS8" s="19">
        <v>3</v>
      </c>
      <c r="JT8" s="18">
        <v>4</v>
      </c>
      <c r="JU8" s="18">
        <v>5</v>
      </c>
      <c r="JV8" s="18">
        <v>6</v>
      </c>
      <c r="JW8" s="18">
        <v>7</v>
      </c>
      <c r="JX8" s="18">
        <v>8</v>
      </c>
      <c r="JY8" s="18">
        <v>9</v>
      </c>
      <c r="JZ8" s="18">
        <v>10</v>
      </c>
      <c r="KA8" s="18">
        <v>11</v>
      </c>
      <c r="KB8" s="20">
        <v>12</v>
      </c>
      <c r="KC8" s="21"/>
      <c r="KD8" s="18">
        <v>13</v>
      </c>
      <c r="KE8" s="19">
        <v>14</v>
      </c>
      <c r="KF8" s="18">
        <v>15</v>
      </c>
      <c r="KG8" s="18">
        <v>16</v>
      </c>
      <c r="KH8" s="18">
        <v>17</v>
      </c>
      <c r="KI8" s="18">
        <v>18</v>
      </c>
      <c r="KJ8" s="18">
        <v>19</v>
      </c>
      <c r="KK8" s="18">
        <v>20</v>
      </c>
      <c r="KL8" s="18">
        <v>21</v>
      </c>
      <c r="KM8" s="18">
        <v>22</v>
      </c>
      <c r="KN8" s="18">
        <v>23</v>
      </c>
      <c r="KO8" s="20">
        <v>24</v>
      </c>
      <c r="KP8" s="49"/>
      <c r="KQ8" s="16"/>
      <c r="KR8" s="17"/>
      <c r="KS8" s="17"/>
      <c r="KT8" s="17"/>
      <c r="KU8" s="17"/>
      <c r="KV8" s="163" t="s">
        <v>289</v>
      </c>
      <c r="KW8" s="18">
        <v>2</v>
      </c>
      <c r="KX8" s="19">
        <v>3</v>
      </c>
      <c r="KY8" s="18">
        <v>4</v>
      </c>
      <c r="KZ8" s="18">
        <v>5</v>
      </c>
      <c r="LA8" s="18">
        <v>6</v>
      </c>
      <c r="LB8" s="18">
        <v>7</v>
      </c>
      <c r="LC8" s="18">
        <v>8</v>
      </c>
      <c r="LD8" s="18">
        <v>9</v>
      </c>
      <c r="LE8" s="18">
        <v>10</v>
      </c>
      <c r="LF8" s="18">
        <v>11</v>
      </c>
      <c r="LG8" s="20">
        <v>12</v>
      </c>
      <c r="LH8" s="21"/>
      <c r="LI8" s="18">
        <v>13</v>
      </c>
      <c r="LJ8" s="19">
        <v>14</v>
      </c>
      <c r="LK8" s="18">
        <v>15</v>
      </c>
      <c r="LL8" s="18">
        <v>16</v>
      </c>
      <c r="LM8" s="18">
        <v>17</v>
      </c>
      <c r="LN8" s="18">
        <v>18</v>
      </c>
      <c r="LO8" s="18">
        <v>19</v>
      </c>
      <c r="LP8" s="18">
        <v>20</v>
      </c>
      <c r="LQ8" s="18">
        <v>21</v>
      </c>
      <c r="LR8" s="18">
        <v>22</v>
      </c>
      <c r="LS8" s="49"/>
    </row>
    <row r="9" spans="2:331">
      <c r="B9" t="s">
        <v>103</v>
      </c>
      <c r="C9" t="s">
        <v>103</v>
      </c>
      <c r="E9" s="254" t="s">
        <v>83</v>
      </c>
      <c r="F9" s="255"/>
      <c r="G9" s="24">
        <v>3.46</v>
      </c>
      <c r="H9" s="24">
        <v>0</v>
      </c>
      <c r="I9" s="24" t="s">
        <v>110</v>
      </c>
      <c r="J9" s="24" t="str">
        <f>CONCATENATE(J$8,"-",I9)</f>
        <v>A-6-BASE-D</v>
      </c>
      <c r="K9" s="25">
        <v>8.32</v>
      </c>
      <c r="L9" s="252" t="s">
        <v>84</v>
      </c>
      <c r="M9" s="252"/>
      <c r="N9" s="252"/>
      <c r="O9" s="252"/>
      <c r="P9" s="252"/>
      <c r="Q9" s="252"/>
      <c r="R9" s="252"/>
      <c r="S9" s="252"/>
      <c r="T9" s="252"/>
      <c r="U9" s="253"/>
      <c r="V9" s="27">
        <v>1.1000000000000001</v>
      </c>
      <c r="W9" s="25"/>
      <c r="X9" s="252" t="s">
        <v>84</v>
      </c>
      <c r="Y9" s="252"/>
      <c r="Z9" s="252"/>
      <c r="AA9" s="252"/>
      <c r="AB9" s="252"/>
      <c r="AC9" s="252"/>
      <c r="AD9" s="252"/>
      <c r="AE9" s="252"/>
      <c r="AF9" s="252"/>
      <c r="AH9" s="254" t="s">
        <v>83</v>
      </c>
      <c r="AI9" s="255"/>
      <c r="AJ9" s="24">
        <v>3.46</v>
      </c>
      <c r="AK9" s="24">
        <v>0</v>
      </c>
      <c r="AL9" s="24" t="s">
        <v>110</v>
      </c>
      <c r="AM9" s="24" t="str">
        <f>CONCATENATE(AM$8,"-",AL9)</f>
        <v>A-6-D</v>
      </c>
      <c r="AN9" s="25">
        <v>8.32</v>
      </c>
      <c r="AO9" s="252" t="s">
        <v>84</v>
      </c>
      <c r="AP9" s="252"/>
      <c r="AQ9" s="252"/>
      <c r="AR9" s="252"/>
      <c r="AS9" s="252"/>
      <c r="AT9" s="252"/>
      <c r="AU9" s="252"/>
      <c r="AV9" s="252"/>
      <c r="AW9" s="252"/>
      <c r="AX9" s="253"/>
      <c r="AY9" s="27">
        <v>1.1000000000000001</v>
      </c>
      <c r="AZ9" s="25"/>
      <c r="BA9" s="252" t="s">
        <v>84</v>
      </c>
      <c r="BB9" s="252"/>
      <c r="BC9" s="252"/>
      <c r="BD9" s="252"/>
      <c r="BE9" s="252"/>
      <c r="BF9" s="252"/>
      <c r="BG9" s="252"/>
      <c r="BH9" s="252"/>
      <c r="BI9" s="252"/>
      <c r="BJ9" s="252"/>
      <c r="BK9" s="58"/>
      <c r="BL9" s="49"/>
      <c r="BM9" s="254" t="s">
        <v>83</v>
      </c>
      <c r="BN9" s="255"/>
      <c r="BO9" s="24">
        <v>3.46</v>
      </c>
      <c r="BP9" s="24">
        <v>0</v>
      </c>
      <c r="BQ9" s="24" t="s">
        <v>110</v>
      </c>
      <c r="BR9" s="24" t="str">
        <f>CONCATENATE(BR$8,"-",BQ9)</f>
        <v>A-6-BASE-D</v>
      </c>
      <c r="BS9" s="25">
        <v>8.58</v>
      </c>
      <c r="BT9" s="126" t="s">
        <v>275</v>
      </c>
      <c r="BU9" s="126"/>
      <c r="BV9" s="126"/>
      <c r="BW9" s="126"/>
      <c r="BX9" s="126"/>
      <c r="BY9" s="126"/>
      <c r="BZ9" s="126"/>
      <c r="CA9" s="126"/>
      <c r="CB9" s="126"/>
      <c r="CC9" s="127"/>
      <c r="CD9" s="27">
        <v>100</v>
      </c>
      <c r="CE9" s="25"/>
      <c r="CF9" s="252" t="s">
        <v>84</v>
      </c>
      <c r="CG9" s="252"/>
      <c r="CH9" s="252"/>
      <c r="CI9" s="252"/>
      <c r="CJ9" s="252"/>
      <c r="CK9" s="252"/>
      <c r="CL9" s="252"/>
      <c r="CM9" s="252"/>
      <c r="CN9" s="252"/>
      <c r="CO9" s="252"/>
      <c r="CP9" s="58"/>
      <c r="CQ9" s="49"/>
      <c r="CR9" s="254" t="s">
        <v>83</v>
      </c>
      <c r="CS9" s="255"/>
      <c r="CT9" s="24">
        <v>3.46</v>
      </c>
      <c r="CU9" s="24">
        <v>0</v>
      </c>
      <c r="CV9" s="24" t="s">
        <v>110</v>
      </c>
      <c r="CW9" s="24" t="str">
        <f>CONCATENATE(CW$8,"-",CV9)</f>
        <v>A-6-BASE-D</v>
      </c>
      <c r="CX9" s="25">
        <v>7.54</v>
      </c>
      <c r="CY9" s="252" t="s">
        <v>84</v>
      </c>
      <c r="CZ9" s="252"/>
      <c r="DA9" s="252"/>
      <c r="DB9" s="252"/>
      <c r="DC9" s="252"/>
      <c r="DD9" s="252"/>
      <c r="DE9" s="252"/>
      <c r="DF9" s="252"/>
      <c r="DG9" s="252"/>
      <c r="DH9" s="253"/>
      <c r="DI9" s="27">
        <v>1.1000000000000001</v>
      </c>
      <c r="DJ9" s="25"/>
      <c r="DK9" s="252" t="s">
        <v>84</v>
      </c>
      <c r="DL9" s="252"/>
      <c r="DM9" s="252"/>
      <c r="DN9" s="252"/>
      <c r="DO9" s="252"/>
      <c r="DP9" s="252"/>
      <c r="DQ9" s="252"/>
      <c r="DR9" s="252"/>
      <c r="DS9" s="252"/>
      <c r="DT9" s="49"/>
      <c r="DU9" s="254" t="s">
        <v>83</v>
      </c>
      <c r="DV9" s="255"/>
      <c r="DW9" s="24">
        <v>3.46</v>
      </c>
      <c r="DX9" s="24">
        <v>0</v>
      </c>
      <c r="DY9" s="24" t="s">
        <v>110</v>
      </c>
      <c r="DZ9" s="24" t="str">
        <f>CONCATENATE(DZ$8,"-",DY9)</f>
        <v>A-6-BASE-D</v>
      </c>
      <c r="EA9" s="25">
        <v>7.64</v>
      </c>
      <c r="EB9" s="252" t="s">
        <v>84</v>
      </c>
      <c r="EC9" s="252"/>
      <c r="ED9" s="252"/>
      <c r="EE9" s="252"/>
      <c r="EF9" s="252"/>
      <c r="EG9" s="252"/>
      <c r="EH9" s="252"/>
      <c r="EI9" s="252"/>
      <c r="EJ9" s="252"/>
      <c r="EK9" s="253"/>
      <c r="EL9" s="27">
        <v>1.1000000000000001</v>
      </c>
      <c r="EM9" s="25"/>
      <c r="EN9" s="252" t="s">
        <v>84</v>
      </c>
      <c r="EO9" s="252"/>
      <c r="EP9" s="252"/>
      <c r="EQ9" s="252"/>
      <c r="ER9" s="252"/>
      <c r="ES9" s="252"/>
      <c r="ET9" s="252"/>
      <c r="EU9" s="252"/>
      <c r="EV9" s="252"/>
      <c r="EW9" s="49"/>
      <c r="EX9" s="254" t="s">
        <v>83</v>
      </c>
      <c r="EY9" s="255"/>
      <c r="EZ9" s="24">
        <v>3.46</v>
      </c>
      <c r="FA9" s="24">
        <v>0</v>
      </c>
      <c r="FB9" s="24" t="s">
        <v>110</v>
      </c>
      <c r="FC9" s="24" t="str">
        <f>CONCATENATE(FC$8,"-",FB9)</f>
        <v>A-6-BASE-D</v>
      </c>
      <c r="FD9" s="25">
        <v>6.38</v>
      </c>
      <c r="FE9" s="252" t="s">
        <v>84</v>
      </c>
      <c r="FF9" s="252"/>
      <c r="FG9" s="252"/>
      <c r="FH9" s="252"/>
      <c r="FI9" s="252"/>
      <c r="FJ9" s="252"/>
      <c r="FK9" s="252"/>
      <c r="FL9" s="252"/>
      <c r="FM9" s="252"/>
      <c r="FN9" s="253"/>
      <c r="FO9" s="27">
        <v>1.1000000000000001</v>
      </c>
      <c r="FP9" s="25"/>
      <c r="FQ9" s="252" t="s">
        <v>84</v>
      </c>
      <c r="FR9" s="252"/>
      <c r="FS9" s="252"/>
      <c r="FT9" s="252"/>
      <c r="FU9" s="252"/>
      <c r="FV9" s="252"/>
      <c r="FW9" s="252"/>
      <c r="FX9" s="252"/>
      <c r="FY9" s="252"/>
      <c r="FZ9" s="49"/>
      <c r="GA9" s="254" t="s">
        <v>83</v>
      </c>
      <c r="GB9" s="255"/>
      <c r="GC9" s="24">
        <v>3.46</v>
      </c>
      <c r="GD9" s="24">
        <v>0</v>
      </c>
      <c r="GE9" s="24" t="s">
        <v>110</v>
      </c>
      <c r="GF9" s="24" t="str">
        <f>CONCATENATE(GF$8,"-",GE9)</f>
        <v>A-6-BASE-D</v>
      </c>
      <c r="GG9" s="25">
        <v>6.92</v>
      </c>
      <c r="GH9" s="143" t="s">
        <v>275</v>
      </c>
      <c r="GI9" s="143"/>
      <c r="GJ9" s="143"/>
      <c r="GK9" s="143"/>
      <c r="GL9" s="143"/>
      <c r="GM9" s="143"/>
      <c r="GN9" s="143"/>
      <c r="GO9" s="143"/>
      <c r="GP9" s="143"/>
      <c r="GQ9" s="144"/>
      <c r="GR9" s="27">
        <v>1.1000000000000001</v>
      </c>
      <c r="GS9" s="25"/>
      <c r="GT9" s="252" t="s">
        <v>84</v>
      </c>
      <c r="GU9" s="252"/>
      <c r="GV9" s="252"/>
      <c r="GW9" s="252"/>
      <c r="GX9" s="252"/>
      <c r="GY9" s="252"/>
      <c r="GZ9" s="252"/>
      <c r="HA9" s="252"/>
      <c r="HB9" s="252"/>
      <c r="HC9" s="252"/>
      <c r="HD9" s="58"/>
      <c r="HE9" s="49"/>
      <c r="HF9" s="254" t="s">
        <v>83</v>
      </c>
      <c r="HG9" s="255"/>
      <c r="HH9" s="24">
        <v>3.46</v>
      </c>
      <c r="HI9" s="24">
        <v>0</v>
      </c>
      <c r="HJ9" s="24" t="s">
        <v>110</v>
      </c>
      <c r="HK9" s="24" t="str">
        <f>CONCATENATE(HK$8,"-",HJ9)</f>
        <v>A-6-BASE-D</v>
      </c>
      <c r="HL9" s="25">
        <v>6.92</v>
      </c>
      <c r="HM9" s="252" t="s">
        <v>84</v>
      </c>
      <c r="HN9" s="252"/>
      <c r="HO9" s="252"/>
      <c r="HP9" s="252"/>
      <c r="HQ9" s="252"/>
      <c r="HR9" s="252"/>
      <c r="HS9" s="252"/>
      <c r="HT9" s="252"/>
      <c r="HU9" s="252"/>
      <c r="HV9" s="253"/>
      <c r="HW9" s="27">
        <v>100</v>
      </c>
      <c r="HX9" s="25"/>
      <c r="HY9" s="252" t="s">
        <v>84</v>
      </c>
      <c r="HZ9" s="252"/>
      <c r="IA9" s="252"/>
      <c r="IB9" s="252"/>
      <c r="IC9" s="252"/>
      <c r="ID9" s="252"/>
      <c r="IE9" s="252"/>
      <c r="IF9" s="252"/>
      <c r="IG9" s="252"/>
      <c r="IH9" s="49"/>
      <c r="II9" s="254" t="s">
        <v>83</v>
      </c>
      <c r="IJ9" s="255"/>
      <c r="IK9" s="24">
        <v>3.46</v>
      </c>
      <c r="IL9" s="24">
        <v>0</v>
      </c>
      <c r="IM9" s="24" t="s">
        <v>110</v>
      </c>
      <c r="IN9" s="24" t="str">
        <f>CONCATENATE(IN$8,"-",IM9)</f>
        <v>A-6-BASE-D</v>
      </c>
      <c r="IO9" s="25">
        <v>99999</v>
      </c>
      <c r="IP9" s="252" t="s">
        <v>84</v>
      </c>
      <c r="IQ9" s="252"/>
      <c r="IR9" s="252"/>
      <c r="IS9" s="252"/>
      <c r="IT9" s="252"/>
      <c r="IU9" s="252"/>
      <c r="IV9" s="252"/>
      <c r="IW9" s="252"/>
      <c r="IX9" s="252"/>
      <c r="IY9" s="253"/>
      <c r="IZ9" s="27">
        <v>100</v>
      </c>
      <c r="JA9" s="25"/>
      <c r="JB9" s="252" t="s">
        <v>84</v>
      </c>
      <c r="JC9" s="252"/>
      <c r="JD9" s="252"/>
      <c r="JE9" s="252"/>
      <c r="JF9" s="252"/>
      <c r="JG9" s="252"/>
      <c r="JH9" s="252"/>
      <c r="JI9" s="252"/>
      <c r="JJ9" s="252"/>
      <c r="JK9" s="49"/>
      <c r="JL9" s="254" t="s">
        <v>83</v>
      </c>
      <c r="JM9" s="255"/>
      <c r="JN9" s="24">
        <v>3.46</v>
      </c>
      <c r="JO9" s="24">
        <v>0</v>
      </c>
      <c r="JP9" s="24" t="s">
        <v>110</v>
      </c>
      <c r="JQ9" s="24" t="str">
        <f>CONCATENATE(JQ$8,"-",JP9)</f>
        <v>A-6-BASE-D</v>
      </c>
      <c r="JR9" s="25">
        <v>8.32</v>
      </c>
      <c r="JS9" s="153" t="s">
        <v>275</v>
      </c>
      <c r="JT9" s="153"/>
      <c r="JU9" s="153"/>
      <c r="JV9" s="153"/>
      <c r="JW9" s="153"/>
      <c r="JX9" s="153"/>
      <c r="JY9" s="153"/>
      <c r="JZ9" s="153"/>
      <c r="KA9" s="153"/>
      <c r="KB9" s="154"/>
      <c r="KC9" s="27">
        <v>1.1000000000000001</v>
      </c>
      <c r="KD9" s="25"/>
      <c r="KE9" s="252" t="s">
        <v>84</v>
      </c>
      <c r="KF9" s="252"/>
      <c r="KG9" s="252"/>
      <c r="KH9" s="252"/>
      <c r="KI9" s="252"/>
      <c r="KJ9" s="252"/>
      <c r="KK9" s="252"/>
      <c r="KL9" s="252"/>
      <c r="KM9" s="252"/>
      <c r="KN9" s="252"/>
      <c r="KO9" s="58"/>
      <c r="KP9" s="49"/>
      <c r="KQ9" s="254" t="s">
        <v>83</v>
      </c>
      <c r="KR9" s="255"/>
      <c r="KS9" s="24">
        <v>3.46</v>
      </c>
      <c r="KT9" s="24">
        <v>0</v>
      </c>
      <c r="KU9" s="24" t="s">
        <v>110</v>
      </c>
      <c r="KV9" s="24" t="str">
        <f>CONCATENATE(KV$8,"-",KU9)</f>
        <v>A-6-BASE-D</v>
      </c>
      <c r="KW9" s="25">
        <v>6.92</v>
      </c>
      <c r="KX9" s="252" t="s">
        <v>84</v>
      </c>
      <c r="KY9" s="252"/>
      <c r="KZ9" s="252"/>
      <c r="LA9" s="252"/>
      <c r="LB9" s="252"/>
      <c r="LC9" s="252"/>
      <c r="LD9" s="252"/>
      <c r="LE9" s="252"/>
      <c r="LF9" s="252"/>
      <c r="LG9" s="253"/>
      <c r="LH9" s="27">
        <v>100</v>
      </c>
      <c r="LI9" s="25"/>
      <c r="LJ9" s="252" t="s">
        <v>84</v>
      </c>
      <c r="LK9" s="252"/>
      <c r="LL9" s="252"/>
      <c r="LM9" s="252"/>
      <c r="LN9" s="252"/>
      <c r="LO9" s="252"/>
      <c r="LP9" s="252"/>
      <c r="LQ9" s="252"/>
      <c r="LR9" s="252"/>
      <c r="LS9" s="49"/>
    </row>
    <row r="10" spans="2:331" ht="14.4">
      <c r="B10" t="s">
        <v>111</v>
      </c>
      <c r="C10" t="s">
        <v>113</v>
      </c>
      <c r="E10" s="128">
        <v>18</v>
      </c>
      <c r="F10" s="129">
        <v>29</v>
      </c>
      <c r="G10" s="24">
        <v>8.33</v>
      </c>
      <c r="H10" s="24">
        <v>0</v>
      </c>
      <c r="I10" s="24" t="s">
        <v>91</v>
      </c>
      <c r="J10" s="24" t="str">
        <f t="shared" ref="J10:J19" si="0">CONCATENATE(J$8,"-",I10)</f>
        <v>A-6-BASE-18-29</v>
      </c>
      <c r="K10" s="140">
        <v>19.98</v>
      </c>
      <c r="L10" s="25">
        <v>29.97</v>
      </c>
      <c r="M10" s="25">
        <v>39.96</v>
      </c>
      <c r="N10" s="25">
        <v>49.95</v>
      </c>
      <c r="O10" s="25">
        <v>59.94</v>
      </c>
      <c r="P10" s="25">
        <v>69.930000000000007</v>
      </c>
      <c r="Q10" s="25">
        <v>75.92</v>
      </c>
      <c r="R10" s="25">
        <v>85.41</v>
      </c>
      <c r="S10" s="25">
        <v>94.9</v>
      </c>
      <c r="T10" s="25">
        <v>104.39</v>
      </c>
      <c r="U10" s="28">
        <v>113.88</v>
      </c>
      <c r="V10" s="29">
        <v>1.1000000000000001</v>
      </c>
      <c r="W10" s="140">
        <v>123.37</v>
      </c>
      <c r="X10" s="25">
        <v>132.86000000000001</v>
      </c>
      <c r="Y10" s="25">
        <v>142.35</v>
      </c>
      <c r="Z10" s="25">
        <v>151.84</v>
      </c>
      <c r="AA10" s="25">
        <v>161.33000000000001</v>
      </c>
      <c r="AB10" s="25">
        <v>170.82</v>
      </c>
      <c r="AC10" s="25">
        <v>180.31</v>
      </c>
      <c r="AD10" s="25">
        <v>189.8</v>
      </c>
      <c r="AE10" s="25">
        <v>199.29</v>
      </c>
      <c r="AF10" s="25">
        <v>208.78</v>
      </c>
      <c r="AH10" s="128">
        <v>18</v>
      </c>
      <c r="AI10" s="129">
        <v>29</v>
      </c>
      <c r="AJ10" s="24">
        <v>8.33</v>
      </c>
      <c r="AK10" s="24">
        <v>0</v>
      </c>
      <c r="AL10" s="24" t="s">
        <v>91</v>
      </c>
      <c r="AM10" s="24" t="str">
        <f t="shared" ref="AM10:AM19" si="1">CONCATENATE(AM$8,"-",AL10)</f>
        <v>A-6-18-29</v>
      </c>
      <c r="AN10" s="25">
        <v>19.98</v>
      </c>
      <c r="AO10" s="25">
        <v>29.97</v>
      </c>
      <c r="AP10" s="25">
        <v>39.96</v>
      </c>
      <c r="AQ10" s="25">
        <v>49.95</v>
      </c>
      <c r="AR10" s="25">
        <v>59.94</v>
      </c>
      <c r="AS10" s="25">
        <v>69.930000000000007</v>
      </c>
      <c r="AT10" s="25">
        <v>75.92</v>
      </c>
      <c r="AU10" s="25">
        <v>85.41</v>
      </c>
      <c r="AV10" s="25">
        <v>94.9</v>
      </c>
      <c r="AW10" s="25">
        <v>104.39</v>
      </c>
      <c r="AX10" s="28">
        <v>113.88</v>
      </c>
      <c r="AY10" s="29">
        <v>1.1000000000000001</v>
      </c>
      <c r="AZ10" s="25">
        <v>123.37</v>
      </c>
      <c r="BA10" s="25">
        <v>132.86000000000001</v>
      </c>
      <c r="BB10" s="25">
        <v>142.35</v>
      </c>
      <c r="BC10" s="25">
        <v>151.84</v>
      </c>
      <c r="BD10" s="25">
        <v>161.33000000000001</v>
      </c>
      <c r="BE10" s="25">
        <v>170.82</v>
      </c>
      <c r="BF10" s="25">
        <v>180.31</v>
      </c>
      <c r="BG10" s="25">
        <v>189.8</v>
      </c>
      <c r="BH10" s="25">
        <v>199.29</v>
      </c>
      <c r="BI10" s="25">
        <v>208.78</v>
      </c>
      <c r="BJ10" s="25">
        <v>218.27</v>
      </c>
      <c r="BK10" s="28">
        <v>227.76</v>
      </c>
      <c r="BL10" s="49"/>
      <c r="BM10" s="128">
        <v>18</v>
      </c>
      <c r="BN10" s="129">
        <v>29</v>
      </c>
      <c r="BO10" s="24">
        <v>8.33</v>
      </c>
      <c r="BP10" s="24">
        <v>0</v>
      </c>
      <c r="BQ10" s="24" t="s">
        <v>91</v>
      </c>
      <c r="BR10" s="24" t="str">
        <f t="shared" ref="BR10:BR19" si="2">CONCATENATE(BR$8,"-",BQ10)</f>
        <v>A-6-BASE-18-29</v>
      </c>
      <c r="BS10" s="140">
        <v>28.26</v>
      </c>
      <c r="BT10" s="25">
        <v>42.39</v>
      </c>
      <c r="BU10" s="25">
        <v>56.52</v>
      </c>
      <c r="BV10" s="25">
        <v>70.650000000000006</v>
      </c>
      <c r="BW10" s="25">
        <v>84.78</v>
      </c>
      <c r="BX10" s="25">
        <v>98.91</v>
      </c>
      <c r="BY10" s="25">
        <v>107.36</v>
      </c>
      <c r="BZ10" s="25">
        <v>120.78</v>
      </c>
      <c r="CA10" s="25">
        <v>134.19999999999999</v>
      </c>
      <c r="CB10" s="25">
        <v>147.62</v>
      </c>
      <c r="CC10" s="28">
        <v>161.04</v>
      </c>
      <c r="CD10" s="29">
        <v>100</v>
      </c>
      <c r="CE10" s="148">
        <v>174.46</v>
      </c>
      <c r="CF10" s="148">
        <v>187.88</v>
      </c>
      <c r="CG10" s="119">
        <v>201.3</v>
      </c>
      <c r="CH10" s="119">
        <v>214.72</v>
      </c>
      <c r="CI10" s="119">
        <v>228.14</v>
      </c>
      <c r="CJ10" s="119">
        <v>241.56</v>
      </c>
      <c r="CK10" s="119">
        <v>254.98</v>
      </c>
      <c r="CL10" s="119">
        <v>268.39999999999998</v>
      </c>
      <c r="CM10" s="119">
        <v>281.82</v>
      </c>
      <c r="CN10" s="119">
        <v>295.24</v>
      </c>
      <c r="CO10" s="119">
        <v>308.66000000000003</v>
      </c>
      <c r="CP10" s="120">
        <v>322.08</v>
      </c>
      <c r="CQ10" s="49"/>
      <c r="CR10" s="131">
        <v>18</v>
      </c>
      <c r="CS10" s="132">
        <v>29</v>
      </c>
      <c r="CT10" s="24">
        <v>8.33</v>
      </c>
      <c r="CU10" s="24">
        <v>0</v>
      </c>
      <c r="CV10" s="24" t="s">
        <v>91</v>
      </c>
      <c r="CW10" s="24" t="str">
        <f t="shared" ref="CW10:CW19" si="3">CONCATENATE(CW$8,"-",CV10)</f>
        <v>A-6-BASE-18-29</v>
      </c>
      <c r="CX10" s="156">
        <v>17.760000000000002</v>
      </c>
      <c r="CY10" s="25">
        <v>26.64</v>
      </c>
      <c r="CZ10" s="25">
        <v>35.520000000000003</v>
      </c>
      <c r="DA10" s="25">
        <v>44.4</v>
      </c>
      <c r="DB10" s="25">
        <v>53.28</v>
      </c>
      <c r="DC10" s="25">
        <v>62.16</v>
      </c>
      <c r="DD10" s="25">
        <v>67.52</v>
      </c>
      <c r="DE10" s="25">
        <v>75.959999999999994</v>
      </c>
      <c r="DF10" s="25">
        <v>84.4</v>
      </c>
      <c r="DG10" s="25">
        <v>92.84</v>
      </c>
      <c r="DH10" s="28">
        <v>101.28</v>
      </c>
      <c r="DI10" s="29">
        <v>1.1000000000000001</v>
      </c>
      <c r="DJ10" s="156">
        <v>109.72</v>
      </c>
      <c r="DK10" s="25">
        <v>118.16</v>
      </c>
      <c r="DL10" s="25">
        <v>126.6</v>
      </c>
      <c r="DM10" s="25">
        <v>135.04</v>
      </c>
      <c r="DN10" s="25">
        <v>143.47999999999999</v>
      </c>
      <c r="DO10" s="25">
        <v>151.91999999999999</v>
      </c>
      <c r="DP10" s="25">
        <v>160.36000000000001</v>
      </c>
      <c r="DQ10" s="25">
        <v>168.8</v>
      </c>
      <c r="DR10" s="25">
        <v>177.24</v>
      </c>
      <c r="DS10" s="25">
        <v>185.68</v>
      </c>
      <c r="DT10" s="49"/>
      <c r="DU10" s="145">
        <v>18</v>
      </c>
      <c r="DV10" s="146">
        <v>29</v>
      </c>
      <c r="DW10" s="24">
        <v>8.33</v>
      </c>
      <c r="DX10" s="24">
        <v>0</v>
      </c>
      <c r="DY10" s="24" t="s">
        <v>91</v>
      </c>
      <c r="DZ10" s="24" t="str">
        <f t="shared" ref="DZ10:DZ19" si="4">CONCATENATE(DZ$8,"-",DY10)</f>
        <v>A-6-BASE-18-29</v>
      </c>
      <c r="EA10" s="156">
        <v>17.98</v>
      </c>
      <c r="EB10" s="25">
        <v>26.97</v>
      </c>
      <c r="EC10" s="25">
        <v>35.96</v>
      </c>
      <c r="ED10" s="25">
        <v>44.95</v>
      </c>
      <c r="EE10" s="25">
        <v>53.94</v>
      </c>
      <c r="EF10" s="25">
        <v>62.93</v>
      </c>
      <c r="EG10" s="25">
        <v>68.319999999999993</v>
      </c>
      <c r="EH10" s="25">
        <v>76.86</v>
      </c>
      <c r="EI10" s="25">
        <v>85.4</v>
      </c>
      <c r="EJ10" s="25">
        <v>93.94</v>
      </c>
      <c r="EK10" s="28">
        <v>102.48</v>
      </c>
      <c r="EL10" s="29">
        <v>1.1000000000000001</v>
      </c>
      <c r="EM10" s="156">
        <v>111.02</v>
      </c>
      <c r="EN10" s="25">
        <v>119.56</v>
      </c>
      <c r="EO10" s="25">
        <v>128.1</v>
      </c>
      <c r="EP10" s="25">
        <v>136.63999999999999</v>
      </c>
      <c r="EQ10" s="25">
        <v>145.18</v>
      </c>
      <c r="ER10" s="25">
        <v>153.72</v>
      </c>
      <c r="ES10" s="25">
        <v>162.26</v>
      </c>
      <c r="ET10" s="25">
        <v>170.8</v>
      </c>
      <c r="EU10" s="25">
        <v>179.34</v>
      </c>
      <c r="EV10" s="25">
        <v>187.88</v>
      </c>
      <c r="EW10" s="49"/>
      <c r="EX10" s="145">
        <v>18</v>
      </c>
      <c r="EY10" s="146">
        <v>29</v>
      </c>
      <c r="EZ10" s="24">
        <v>8.33</v>
      </c>
      <c r="FA10" s="24">
        <v>0</v>
      </c>
      <c r="FB10" s="24" t="s">
        <v>91</v>
      </c>
      <c r="FC10" s="24" t="str">
        <f t="shared" ref="FC10:FC19" si="5">CONCATENATE(FC$8,"-",FB10)</f>
        <v>A-6-BASE-18-29</v>
      </c>
      <c r="FD10" s="156">
        <v>15.54</v>
      </c>
      <c r="FE10" s="25">
        <v>23.31</v>
      </c>
      <c r="FF10" s="25">
        <v>31.08</v>
      </c>
      <c r="FG10" s="25">
        <v>38.85</v>
      </c>
      <c r="FH10" s="25">
        <v>46.62</v>
      </c>
      <c r="FI10" s="25">
        <v>54.39</v>
      </c>
      <c r="FJ10" s="25">
        <v>59.04</v>
      </c>
      <c r="FK10" s="25">
        <v>66.42</v>
      </c>
      <c r="FL10" s="25">
        <v>73.8</v>
      </c>
      <c r="FM10" s="25">
        <v>81.180000000000007</v>
      </c>
      <c r="FN10" s="28">
        <v>88.56</v>
      </c>
      <c r="FO10" s="29">
        <v>1.1000000000000001</v>
      </c>
      <c r="FP10" s="156">
        <v>95.94</v>
      </c>
      <c r="FQ10" s="25">
        <v>103.32</v>
      </c>
      <c r="FR10" s="25">
        <v>110.7</v>
      </c>
      <c r="FS10" s="25">
        <v>118.08</v>
      </c>
      <c r="FT10" s="25">
        <v>125.46</v>
      </c>
      <c r="FU10" s="25">
        <v>132.84</v>
      </c>
      <c r="FV10" s="25">
        <v>140.22</v>
      </c>
      <c r="FW10" s="25">
        <v>147.6</v>
      </c>
      <c r="FX10" s="25">
        <v>154.97999999999999</v>
      </c>
      <c r="FY10" s="25">
        <v>162.36000000000001</v>
      </c>
      <c r="FZ10" s="49"/>
      <c r="GA10" s="145">
        <v>18</v>
      </c>
      <c r="GB10" s="146">
        <v>29</v>
      </c>
      <c r="GC10" s="24">
        <v>8.33</v>
      </c>
      <c r="GD10" s="24">
        <v>0</v>
      </c>
      <c r="GE10" s="24" t="s">
        <v>91</v>
      </c>
      <c r="GF10" s="24" t="str">
        <f t="shared" ref="GF10:GF19" si="6">CONCATENATE(GF$8,"-",GE10)</f>
        <v>A-6-BASE-18-29</v>
      </c>
      <c r="GG10" s="156">
        <v>16.66</v>
      </c>
      <c r="GH10" s="25">
        <v>24.99</v>
      </c>
      <c r="GI10" s="25">
        <v>33.32</v>
      </c>
      <c r="GJ10" s="25">
        <v>41.65</v>
      </c>
      <c r="GK10" s="25">
        <v>49.98</v>
      </c>
      <c r="GL10" s="25">
        <v>58.31</v>
      </c>
      <c r="GM10" s="25">
        <v>63.28</v>
      </c>
      <c r="GN10" s="25">
        <v>71.19</v>
      </c>
      <c r="GO10" s="25">
        <v>79.099999999999994</v>
      </c>
      <c r="GP10" s="25">
        <v>87.01</v>
      </c>
      <c r="GQ10" s="28">
        <v>94.92</v>
      </c>
      <c r="GR10" s="29">
        <v>1.1000000000000001</v>
      </c>
      <c r="GS10" s="159">
        <v>102.83</v>
      </c>
      <c r="GT10" s="159">
        <v>110.74</v>
      </c>
      <c r="GU10" s="119">
        <v>118.65</v>
      </c>
      <c r="GV10" s="119">
        <v>126.56</v>
      </c>
      <c r="GW10" s="119">
        <v>134.47</v>
      </c>
      <c r="GX10" s="119">
        <v>142.38</v>
      </c>
      <c r="GY10" s="119">
        <v>150.29</v>
      </c>
      <c r="GZ10" s="119">
        <v>158.19999999999999</v>
      </c>
      <c r="HA10" s="119">
        <v>166.11</v>
      </c>
      <c r="HB10" s="119">
        <v>174.02</v>
      </c>
      <c r="HC10" s="119">
        <v>181.93</v>
      </c>
      <c r="HD10" s="120">
        <v>189.84</v>
      </c>
      <c r="HE10" s="49"/>
      <c r="HF10" s="145">
        <v>18</v>
      </c>
      <c r="HG10" s="146">
        <v>29</v>
      </c>
      <c r="HH10" s="24">
        <v>8.33</v>
      </c>
      <c r="HI10" s="24">
        <v>0</v>
      </c>
      <c r="HJ10" s="24" t="s">
        <v>91</v>
      </c>
      <c r="HK10" s="24" t="str">
        <f t="shared" ref="HK10:HK19" si="7">CONCATENATE(HK$8,"-",HJ10)</f>
        <v>A-6-BASE-18-29</v>
      </c>
      <c r="HL10" s="162">
        <v>16.66</v>
      </c>
      <c r="HM10" s="25">
        <v>24.99</v>
      </c>
      <c r="HN10" s="25">
        <v>33.32</v>
      </c>
      <c r="HO10" s="25">
        <v>41.65</v>
      </c>
      <c r="HP10" s="25">
        <v>49.98</v>
      </c>
      <c r="HQ10" s="25">
        <v>58.31</v>
      </c>
      <c r="HR10" s="25">
        <v>63.28</v>
      </c>
      <c r="HS10" s="25">
        <v>71.19</v>
      </c>
      <c r="HT10" s="25">
        <v>79.099999999999994</v>
      </c>
      <c r="HU10" s="25">
        <v>87.01</v>
      </c>
      <c r="HV10" s="28">
        <v>94.92</v>
      </c>
      <c r="HW10" s="29">
        <v>100</v>
      </c>
      <c r="HX10" s="162">
        <v>102.83</v>
      </c>
      <c r="HY10" s="25">
        <v>110.74</v>
      </c>
      <c r="HZ10" s="25">
        <v>118.65</v>
      </c>
      <c r="IA10" s="25">
        <v>126.56</v>
      </c>
      <c r="IB10" s="25">
        <v>134.47</v>
      </c>
      <c r="IC10" s="25">
        <v>142.38</v>
      </c>
      <c r="ID10" s="25">
        <v>150.29</v>
      </c>
      <c r="IE10" s="25">
        <v>158.19999999999999</v>
      </c>
      <c r="IF10" s="25">
        <v>166.11</v>
      </c>
      <c r="IG10" s="25">
        <v>174.02</v>
      </c>
      <c r="IH10" s="49"/>
      <c r="II10" s="151">
        <v>18</v>
      </c>
      <c r="IJ10" s="152">
        <v>29</v>
      </c>
      <c r="IK10" s="24">
        <v>8.33</v>
      </c>
      <c r="IL10" s="24">
        <v>0</v>
      </c>
      <c r="IM10" s="24" t="s">
        <v>91</v>
      </c>
      <c r="IN10" s="24" t="str">
        <f t="shared" ref="IN10:IN19" si="8">CONCATENATE(IN$8,"-",IM10)</f>
        <v>A-6-BASE-18-29</v>
      </c>
      <c r="IO10" s="165">
        <v>99999</v>
      </c>
      <c r="IP10" s="25">
        <v>99999</v>
      </c>
      <c r="IQ10" s="25">
        <v>99999</v>
      </c>
      <c r="IR10" s="25">
        <v>99999</v>
      </c>
      <c r="IS10" s="25">
        <v>99999</v>
      </c>
      <c r="IT10" s="25">
        <v>99999</v>
      </c>
      <c r="IU10" s="25">
        <v>99999</v>
      </c>
      <c r="IV10" s="25">
        <v>99999</v>
      </c>
      <c r="IW10" s="25">
        <v>99999</v>
      </c>
      <c r="IX10" s="25">
        <v>99999</v>
      </c>
      <c r="IY10" s="28">
        <v>99999</v>
      </c>
      <c r="IZ10" s="29">
        <v>100</v>
      </c>
      <c r="JA10" s="165">
        <v>99999</v>
      </c>
      <c r="JB10" s="25">
        <v>99999</v>
      </c>
      <c r="JC10" s="25">
        <v>99999</v>
      </c>
      <c r="JD10" s="25">
        <v>99999</v>
      </c>
      <c r="JE10" s="25">
        <v>99999</v>
      </c>
      <c r="JF10" s="25">
        <v>99999</v>
      </c>
      <c r="JG10" s="25">
        <v>99999</v>
      </c>
      <c r="JH10" s="25">
        <v>99999</v>
      </c>
      <c r="JI10" s="25">
        <v>99999</v>
      </c>
      <c r="JJ10" s="25">
        <v>99999</v>
      </c>
      <c r="JK10" s="49"/>
      <c r="JL10" s="151">
        <v>18</v>
      </c>
      <c r="JM10" s="152">
        <v>29</v>
      </c>
      <c r="JN10" s="24">
        <v>8.33</v>
      </c>
      <c r="JO10" s="24">
        <v>0</v>
      </c>
      <c r="JP10" s="24" t="s">
        <v>91</v>
      </c>
      <c r="JQ10" s="24" t="str">
        <f t="shared" ref="JQ10:JQ19" si="9">CONCATENATE(JQ$8,"-",JP10)</f>
        <v>A-6-BASE-18-29</v>
      </c>
      <c r="JR10" s="140">
        <v>19.98</v>
      </c>
      <c r="JS10" s="25">
        <v>29.97</v>
      </c>
      <c r="JT10" s="25">
        <v>39.96</v>
      </c>
      <c r="JU10" s="25">
        <v>49.95</v>
      </c>
      <c r="JV10" s="25">
        <v>59.94</v>
      </c>
      <c r="JW10" s="25">
        <v>69.930000000000007</v>
      </c>
      <c r="JX10" s="25">
        <v>75.92</v>
      </c>
      <c r="JY10" s="25">
        <v>85.41</v>
      </c>
      <c r="JZ10" s="25">
        <v>94.9</v>
      </c>
      <c r="KA10" s="25">
        <v>104.39</v>
      </c>
      <c r="KB10" s="28">
        <v>113.88</v>
      </c>
      <c r="KC10" s="29">
        <v>1.1000000000000001</v>
      </c>
      <c r="KD10" s="148">
        <v>123.37</v>
      </c>
      <c r="KE10" s="148">
        <v>132.86000000000001</v>
      </c>
      <c r="KF10" s="119">
        <v>142.35</v>
      </c>
      <c r="KG10" s="119">
        <v>151.84</v>
      </c>
      <c r="KH10" s="119">
        <v>161.33000000000001</v>
      </c>
      <c r="KI10" s="119">
        <v>170.82</v>
      </c>
      <c r="KJ10" s="119">
        <v>180.31</v>
      </c>
      <c r="KK10" s="119">
        <v>189.8</v>
      </c>
      <c r="KL10" s="119">
        <v>199.29</v>
      </c>
      <c r="KM10" s="119">
        <v>208.78</v>
      </c>
      <c r="KN10" s="119">
        <v>218.27</v>
      </c>
      <c r="KO10" s="120">
        <v>227.76</v>
      </c>
      <c r="KP10" s="49"/>
      <c r="KQ10" s="151">
        <v>18</v>
      </c>
      <c r="KR10" s="152">
        <v>29</v>
      </c>
      <c r="KS10" s="24">
        <v>8.33</v>
      </c>
      <c r="KT10" s="24">
        <v>0</v>
      </c>
      <c r="KU10" s="24" t="s">
        <v>91</v>
      </c>
      <c r="KV10" s="24" t="str">
        <f t="shared" ref="KV10:KV19" si="10">CONCATENATE(KV$8,"-",KU10)</f>
        <v>A-6-BASE-18-29</v>
      </c>
      <c r="KW10" s="162">
        <v>16.66</v>
      </c>
      <c r="KX10" s="25">
        <v>24.99</v>
      </c>
      <c r="KY10" s="25">
        <v>33.32</v>
      </c>
      <c r="KZ10" s="25">
        <v>41.65</v>
      </c>
      <c r="LA10" s="25">
        <v>49.98</v>
      </c>
      <c r="LB10" s="25">
        <v>58.31</v>
      </c>
      <c r="LC10" s="25">
        <v>63.28</v>
      </c>
      <c r="LD10" s="25">
        <v>71.19</v>
      </c>
      <c r="LE10" s="25">
        <v>79.099999999999994</v>
      </c>
      <c r="LF10" s="25">
        <v>87.01</v>
      </c>
      <c r="LG10" s="28">
        <v>94.92</v>
      </c>
      <c r="LH10" s="29">
        <v>100</v>
      </c>
      <c r="LI10" s="162">
        <v>102.83</v>
      </c>
      <c r="LJ10" s="25">
        <v>110.74</v>
      </c>
      <c r="LK10" s="25">
        <v>118.65</v>
      </c>
      <c r="LL10" s="25">
        <v>126.56</v>
      </c>
      <c r="LM10" s="25">
        <v>134.47</v>
      </c>
      <c r="LN10" s="25">
        <v>142.38</v>
      </c>
      <c r="LO10" s="25">
        <v>150.29</v>
      </c>
      <c r="LP10" s="25">
        <v>158.19999999999999</v>
      </c>
      <c r="LQ10" s="25">
        <v>166.11</v>
      </c>
      <c r="LR10" s="25">
        <v>174.02</v>
      </c>
      <c r="LS10" s="49"/>
    </row>
    <row r="11" spans="2:331" ht="14.4">
      <c r="B11" s="67">
        <v>3000</v>
      </c>
      <c r="C11" s="67">
        <v>2500</v>
      </c>
      <c r="E11" s="128">
        <v>30</v>
      </c>
      <c r="F11" s="129">
        <v>39</v>
      </c>
      <c r="G11" s="24">
        <v>12.77</v>
      </c>
      <c r="H11" s="24">
        <v>0</v>
      </c>
      <c r="I11" s="24" t="s">
        <v>92</v>
      </c>
      <c r="J11" s="24" t="str">
        <f t="shared" si="0"/>
        <v>A-6-BASE-30-39</v>
      </c>
      <c r="K11" s="25">
        <v>29.98</v>
      </c>
      <c r="L11" s="25">
        <v>44.97</v>
      </c>
      <c r="M11" s="25">
        <v>59.96</v>
      </c>
      <c r="N11" s="25">
        <v>74.95</v>
      </c>
      <c r="O11" s="25">
        <v>89.94</v>
      </c>
      <c r="P11" s="25">
        <v>104.93</v>
      </c>
      <c r="Q11" s="25">
        <v>113.92</v>
      </c>
      <c r="R11" s="25">
        <v>128.16</v>
      </c>
      <c r="S11" s="25">
        <v>142.4</v>
      </c>
      <c r="T11" s="25">
        <v>156.63999999999999</v>
      </c>
      <c r="U11" s="28">
        <v>170.88</v>
      </c>
      <c r="V11" s="29">
        <v>1.1000000000000001</v>
      </c>
      <c r="W11" s="25">
        <v>185.12</v>
      </c>
      <c r="X11" s="25">
        <v>199.36</v>
      </c>
      <c r="Y11" s="25">
        <v>213.6</v>
      </c>
      <c r="Z11" s="25">
        <v>227.84</v>
      </c>
      <c r="AA11" s="25">
        <v>242.08</v>
      </c>
      <c r="AB11" s="25">
        <v>256.32</v>
      </c>
      <c r="AC11" s="25">
        <v>270.56</v>
      </c>
      <c r="AD11" s="25">
        <v>284.8</v>
      </c>
      <c r="AE11" s="25">
        <v>299.04000000000002</v>
      </c>
      <c r="AF11" s="25">
        <v>313.27999999999997</v>
      </c>
      <c r="AH11" s="128">
        <v>30</v>
      </c>
      <c r="AI11" s="129">
        <v>39</v>
      </c>
      <c r="AJ11" s="24">
        <v>12.77</v>
      </c>
      <c r="AK11" s="24">
        <v>0</v>
      </c>
      <c r="AL11" s="24" t="s">
        <v>92</v>
      </c>
      <c r="AM11" s="24" t="str">
        <f t="shared" si="1"/>
        <v>A-6-30-39</v>
      </c>
      <c r="AN11" s="25">
        <v>29.98</v>
      </c>
      <c r="AO11" s="25">
        <v>44.97</v>
      </c>
      <c r="AP11" s="25">
        <v>59.96</v>
      </c>
      <c r="AQ11" s="25">
        <v>74.95</v>
      </c>
      <c r="AR11" s="25">
        <v>89.94</v>
      </c>
      <c r="AS11" s="25">
        <v>104.93</v>
      </c>
      <c r="AT11" s="25">
        <v>113.92</v>
      </c>
      <c r="AU11" s="25">
        <v>128.16</v>
      </c>
      <c r="AV11" s="25">
        <v>142.4</v>
      </c>
      <c r="AW11" s="25">
        <v>156.63999999999999</v>
      </c>
      <c r="AX11" s="28">
        <v>170.88</v>
      </c>
      <c r="AY11" s="29">
        <v>1.1000000000000001</v>
      </c>
      <c r="AZ11" s="25">
        <v>185.12</v>
      </c>
      <c r="BA11" s="25">
        <v>199.36</v>
      </c>
      <c r="BB11" s="25">
        <v>213.6</v>
      </c>
      <c r="BC11" s="25">
        <v>227.84</v>
      </c>
      <c r="BD11" s="25">
        <v>242.08</v>
      </c>
      <c r="BE11" s="25">
        <v>256.32</v>
      </c>
      <c r="BF11" s="25">
        <v>270.56</v>
      </c>
      <c r="BG11" s="25">
        <v>284.8</v>
      </c>
      <c r="BH11" s="25">
        <v>299.04000000000002</v>
      </c>
      <c r="BI11" s="25">
        <v>313.27999999999997</v>
      </c>
      <c r="BJ11" s="25">
        <v>327.52</v>
      </c>
      <c r="BK11" s="28">
        <v>341.76</v>
      </c>
      <c r="BL11" s="49"/>
      <c r="BM11" s="128">
        <v>30</v>
      </c>
      <c r="BN11" s="129">
        <v>39</v>
      </c>
      <c r="BO11" s="24">
        <v>12.77</v>
      </c>
      <c r="BP11" s="24">
        <v>0</v>
      </c>
      <c r="BQ11" s="24" t="s">
        <v>92</v>
      </c>
      <c r="BR11" s="24" t="str">
        <f t="shared" si="2"/>
        <v>A-6-BASE-30-39</v>
      </c>
      <c r="BS11" s="25">
        <v>61.78</v>
      </c>
      <c r="BT11" s="25">
        <v>92.67</v>
      </c>
      <c r="BU11" s="25">
        <v>123.56</v>
      </c>
      <c r="BV11" s="25">
        <v>154.44999999999999</v>
      </c>
      <c r="BW11" s="25">
        <v>185.34</v>
      </c>
      <c r="BX11" s="25">
        <v>216.23</v>
      </c>
      <c r="BY11" s="25">
        <v>234.8</v>
      </c>
      <c r="BZ11" s="25">
        <v>264.14999999999998</v>
      </c>
      <c r="CA11" s="25">
        <v>293.5</v>
      </c>
      <c r="CB11" s="25">
        <v>322.85000000000002</v>
      </c>
      <c r="CC11" s="28">
        <v>352.2</v>
      </c>
      <c r="CD11" s="29">
        <v>100</v>
      </c>
      <c r="CE11" s="119">
        <v>381.55</v>
      </c>
      <c r="CF11" s="119">
        <v>410.9</v>
      </c>
      <c r="CG11" s="119">
        <v>440.25</v>
      </c>
      <c r="CH11" s="119">
        <v>469.6</v>
      </c>
      <c r="CI11" s="119">
        <v>498.95</v>
      </c>
      <c r="CJ11" s="119">
        <v>528.29999999999995</v>
      </c>
      <c r="CK11" s="119">
        <v>557.65</v>
      </c>
      <c r="CL11" s="119">
        <v>587</v>
      </c>
      <c r="CM11" s="119">
        <v>616.35</v>
      </c>
      <c r="CN11" s="119">
        <v>645.70000000000005</v>
      </c>
      <c r="CO11" s="119">
        <v>675.05</v>
      </c>
      <c r="CP11" s="120">
        <v>704.4</v>
      </c>
      <c r="CQ11" s="49"/>
      <c r="CR11" s="131">
        <v>30</v>
      </c>
      <c r="CS11" s="132">
        <v>39</v>
      </c>
      <c r="CT11" s="24">
        <v>12.77</v>
      </c>
      <c r="CU11" s="24">
        <v>0</v>
      </c>
      <c r="CV11" s="24" t="s">
        <v>92</v>
      </c>
      <c r="CW11" s="24" t="str">
        <f t="shared" si="3"/>
        <v>A-6-BASE-30-39</v>
      </c>
      <c r="CX11" s="25">
        <v>27.76</v>
      </c>
      <c r="CY11" s="25">
        <v>41.64</v>
      </c>
      <c r="CZ11" s="25">
        <v>55.52</v>
      </c>
      <c r="DA11" s="25">
        <v>69.400000000000006</v>
      </c>
      <c r="DB11" s="25">
        <v>83.28</v>
      </c>
      <c r="DC11" s="25">
        <v>97.16</v>
      </c>
      <c r="DD11" s="25">
        <v>105.52</v>
      </c>
      <c r="DE11" s="25">
        <v>118.71</v>
      </c>
      <c r="DF11" s="25">
        <v>131.9</v>
      </c>
      <c r="DG11" s="25">
        <v>145.09</v>
      </c>
      <c r="DH11" s="28">
        <v>158.28</v>
      </c>
      <c r="DI11" s="29">
        <v>1.1000000000000001</v>
      </c>
      <c r="DJ11" s="25">
        <v>171.47</v>
      </c>
      <c r="DK11" s="25">
        <v>184.66</v>
      </c>
      <c r="DL11" s="25">
        <v>197.85</v>
      </c>
      <c r="DM11" s="25">
        <v>211.04</v>
      </c>
      <c r="DN11" s="25">
        <v>224.23</v>
      </c>
      <c r="DO11" s="25">
        <v>237.42</v>
      </c>
      <c r="DP11" s="25">
        <v>250.61</v>
      </c>
      <c r="DQ11" s="25">
        <v>263.8</v>
      </c>
      <c r="DR11" s="25">
        <v>276.99</v>
      </c>
      <c r="DS11" s="25">
        <v>290.18</v>
      </c>
      <c r="DT11" s="49"/>
      <c r="DU11" s="145">
        <v>30</v>
      </c>
      <c r="DV11" s="146">
        <v>39</v>
      </c>
      <c r="DW11" s="24">
        <v>12.77</v>
      </c>
      <c r="DX11" s="24">
        <v>0</v>
      </c>
      <c r="DY11" s="24" t="s">
        <v>92</v>
      </c>
      <c r="DZ11" s="24" t="str">
        <f t="shared" si="4"/>
        <v>A-6-BASE-30-39</v>
      </c>
      <c r="EA11" s="25">
        <v>28.1</v>
      </c>
      <c r="EB11" s="25">
        <v>42.15</v>
      </c>
      <c r="EC11" s="25">
        <v>56.2</v>
      </c>
      <c r="ED11" s="25">
        <v>70.25</v>
      </c>
      <c r="EE11" s="25">
        <v>84.3</v>
      </c>
      <c r="EF11" s="25">
        <v>98.35</v>
      </c>
      <c r="EG11" s="25">
        <v>106.8</v>
      </c>
      <c r="EH11" s="25">
        <v>120.15</v>
      </c>
      <c r="EI11" s="25">
        <v>133.5</v>
      </c>
      <c r="EJ11" s="25">
        <v>146.85</v>
      </c>
      <c r="EK11" s="28">
        <v>160.19999999999999</v>
      </c>
      <c r="EL11" s="29">
        <v>1.1000000000000001</v>
      </c>
      <c r="EM11" s="25">
        <v>173.55</v>
      </c>
      <c r="EN11" s="25">
        <v>186.9</v>
      </c>
      <c r="EO11" s="25">
        <v>200.25</v>
      </c>
      <c r="EP11" s="25">
        <v>213.6</v>
      </c>
      <c r="EQ11" s="25">
        <v>226.95</v>
      </c>
      <c r="ER11" s="25">
        <v>240.3</v>
      </c>
      <c r="ES11" s="25">
        <v>253.65</v>
      </c>
      <c r="ET11" s="25">
        <v>267</v>
      </c>
      <c r="EU11" s="25">
        <v>280.35000000000002</v>
      </c>
      <c r="EV11" s="25">
        <v>293.7</v>
      </c>
      <c r="EW11" s="49"/>
      <c r="EX11" s="145">
        <v>30</v>
      </c>
      <c r="EY11" s="146">
        <v>39</v>
      </c>
      <c r="EZ11" s="24">
        <v>12.77</v>
      </c>
      <c r="FA11" s="24">
        <v>0</v>
      </c>
      <c r="FB11" s="24" t="s">
        <v>92</v>
      </c>
      <c r="FC11" s="24" t="str">
        <f t="shared" si="5"/>
        <v>A-6-BASE-30-39</v>
      </c>
      <c r="FD11" s="25">
        <v>23.32</v>
      </c>
      <c r="FE11" s="25">
        <v>34.979999999999997</v>
      </c>
      <c r="FF11" s="25">
        <v>46.64</v>
      </c>
      <c r="FG11" s="25">
        <v>58.3</v>
      </c>
      <c r="FH11" s="25">
        <v>69.959999999999994</v>
      </c>
      <c r="FI11" s="25">
        <v>81.62</v>
      </c>
      <c r="FJ11" s="25">
        <v>88.64</v>
      </c>
      <c r="FK11" s="25">
        <v>99.72</v>
      </c>
      <c r="FL11" s="25">
        <v>110.8</v>
      </c>
      <c r="FM11" s="25">
        <v>121.88</v>
      </c>
      <c r="FN11" s="28">
        <v>132.96</v>
      </c>
      <c r="FO11" s="29">
        <v>1.1000000000000001</v>
      </c>
      <c r="FP11" s="25">
        <v>144.04</v>
      </c>
      <c r="FQ11" s="25">
        <v>155.12</v>
      </c>
      <c r="FR11" s="25">
        <v>166.2</v>
      </c>
      <c r="FS11" s="25">
        <v>177.28</v>
      </c>
      <c r="FT11" s="25">
        <v>188.36</v>
      </c>
      <c r="FU11" s="25">
        <v>199.44</v>
      </c>
      <c r="FV11" s="25">
        <v>210.52</v>
      </c>
      <c r="FW11" s="25">
        <v>221.6</v>
      </c>
      <c r="FX11" s="25">
        <v>232.68</v>
      </c>
      <c r="FY11" s="25">
        <v>243.76</v>
      </c>
      <c r="FZ11" s="49"/>
      <c r="GA11" s="145">
        <v>30</v>
      </c>
      <c r="GB11" s="146">
        <v>39</v>
      </c>
      <c r="GC11" s="24">
        <v>12.77</v>
      </c>
      <c r="GD11" s="24">
        <v>0</v>
      </c>
      <c r="GE11" s="24" t="s">
        <v>92</v>
      </c>
      <c r="GF11" s="24" t="str">
        <f t="shared" si="6"/>
        <v>A-6-BASE-30-39</v>
      </c>
      <c r="GG11" s="25">
        <v>25.54</v>
      </c>
      <c r="GH11" s="25">
        <v>38.31</v>
      </c>
      <c r="GI11" s="25">
        <v>51.08</v>
      </c>
      <c r="GJ11" s="25">
        <v>63.85</v>
      </c>
      <c r="GK11" s="25">
        <v>76.62</v>
      </c>
      <c r="GL11" s="25">
        <v>89.39</v>
      </c>
      <c r="GM11" s="25">
        <v>97.04</v>
      </c>
      <c r="GN11" s="25">
        <v>109.17</v>
      </c>
      <c r="GO11" s="25">
        <v>121.3</v>
      </c>
      <c r="GP11" s="25">
        <v>133.43</v>
      </c>
      <c r="GQ11" s="28">
        <v>145.56</v>
      </c>
      <c r="GR11" s="29">
        <v>1.1000000000000001</v>
      </c>
      <c r="GS11" s="119">
        <v>157.69</v>
      </c>
      <c r="GT11" s="119">
        <v>169.82</v>
      </c>
      <c r="GU11" s="119">
        <v>181.95</v>
      </c>
      <c r="GV11" s="119">
        <v>194.08</v>
      </c>
      <c r="GW11" s="119">
        <v>206.21</v>
      </c>
      <c r="GX11" s="119">
        <v>218.34</v>
      </c>
      <c r="GY11" s="119">
        <v>230.47</v>
      </c>
      <c r="GZ11" s="119">
        <v>242.6</v>
      </c>
      <c r="HA11" s="119">
        <v>254.73</v>
      </c>
      <c r="HB11" s="119">
        <v>266.86</v>
      </c>
      <c r="HC11" s="119">
        <v>278.99</v>
      </c>
      <c r="HD11" s="120">
        <v>291.12</v>
      </c>
      <c r="HE11" s="49"/>
      <c r="HF11" s="145">
        <v>30</v>
      </c>
      <c r="HG11" s="146">
        <v>39</v>
      </c>
      <c r="HH11" s="24">
        <v>12.77</v>
      </c>
      <c r="HI11" s="24">
        <v>0</v>
      </c>
      <c r="HJ11" s="24" t="s">
        <v>92</v>
      </c>
      <c r="HK11" s="24" t="str">
        <f t="shared" si="7"/>
        <v>A-6-BASE-30-39</v>
      </c>
      <c r="HL11" s="25">
        <v>25.54</v>
      </c>
      <c r="HM11" s="25">
        <v>38.31</v>
      </c>
      <c r="HN11" s="25">
        <v>51.08</v>
      </c>
      <c r="HO11" s="25">
        <v>63.85</v>
      </c>
      <c r="HP11" s="25">
        <v>76.62</v>
      </c>
      <c r="HQ11" s="25">
        <v>89.39</v>
      </c>
      <c r="HR11" s="25">
        <v>97.04</v>
      </c>
      <c r="HS11" s="25">
        <v>109.17</v>
      </c>
      <c r="HT11" s="25">
        <v>121.3</v>
      </c>
      <c r="HU11" s="25">
        <v>133.43</v>
      </c>
      <c r="HV11" s="28">
        <v>145.56</v>
      </c>
      <c r="HW11" s="29">
        <v>100</v>
      </c>
      <c r="HX11" s="25">
        <v>157.69</v>
      </c>
      <c r="HY11" s="25">
        <v>169.82</v>
      </c>
      <c r="HZ11" s="25">
        <v>181.95</v>
      </c>
      <c r="IA11" s="25">
        <v>194.08</v>
      </c>
      <c r="IB11" s="25">
        <v>206.21</v>
      </c>
      <c r="IC11" s="25">
        <v>218.34</v>
      </c>
      <c r="ID11" s="25">
        <v>230.47</v>
      </c>
      <c r="IE11" s="25">
        <v>242.6</v>
      </c>
      <c r="IF11" s="25">
        <v>254.73</v>
      </c>
      <c r="IG11" s="25">
        <v>266.86</v>
      </c>
      <c r="IH11" s="49"/>
      <c r="II11" s="151">
        <v>30</v>
      </c>
      <c r="IJ11" s="152">
        <v>39</v>
      </c>
      <c r="IK11" s="24">
        <v>12.77</v>
      </c>
      <c r="IL11" s="24">
        <v>0</v>
      </c>
      <c r="IM11" s="24" t="s">
        <v>92</v>
      </c>
      <c r="IN11" s="24" t="str">
        <f t="shared" si="8"/>
        <v>A-6-BASE-30-39</v>
      </c>
      <c r="IO11" s="165">
        <v>99999</v>
      </c>
      <c r="IP11" s="25">
        <v>99999</v>
      </c>
      <c r="IQ11" s="25">
        <v>99999</v>
      </c>
      <c r="IR11" s="25">
        <v>99999</v>
      </c>
      <c r="IS11" s="25">
        <v>99999</v>
      </c>
      <c r="IT11" s="25">
        <v>99999</v>
      </c>
      <c r="IU11" s="25">
        <v>99999</v>
      </c>
      <c r="IV11" s="25">
        <v>99999</v>
      </c>
      <c r="IW11" s="25">
        <v>99999</v>
      </c>
      <c r="IX11" s="25">
        <v>99999</v>
      </c>
      <c r="IY11" s="28">
        <v>99999</v>
      </c>
      <c r="IZ11" s="29">
        <v>100</v>
      </c>
      <c r="JA11" s="165">
        <v>99999</v>
      </c>
      <c r="JB11" s="25">
        <v>99999</v>
      </c>
      <c r="JC11" s="25">
        <v>99999</v>
      </c>
      <c r="JD11" s="25">
        <v>99999</v>
      </c>
      <c r="JE11" s="25">
        <v>99999</v>
      </c>
      <c r="JF11" s="25">
        <v>99999</v>
      </c>
      <c r="JG11" s="25">
        <v>99999</v>
      </c>
      <c r="JH11" s="25">
        <v>99999</v>
      </c>
      <c r="JI11" s="25">
        <v>99999</v>
      </c>
      <c r="JJ11" s="25">
        <v>99999</v>
      </c>
      <c r="JK11" s="49"/>
      <c r="JL11" s="151">
        <v>30</v>
      </c>
      <c r="JM11" s="152">
        <v>39</v>
      </c>
      <c r="JN11" s="24">
        <v>12.77</v>
      </c>
      <c r="JO11" s="24">
        <v>0</v>
      </c>
      <c r="JP11" s="24" t="s">
        <v>92</v>
      </c>
      <c r="JQ11" s="24" t="str">
        <f t="shared" si="9"/>
        <v>A-6-BASE-30-39</v>
      </c>
      <c r="JR11" s="25">
        <v>29.98</v>
      </c>
      <c r="JS11" s="25">
        <v>44.97</v>
      </c>
      <c r="JT11" s="25">
        <v>59.96</v>
      </c>
      <c r="JU11" s="25">
        <v>74.95</v>
      </c>
      <c r="JV11" s="25">
        <v>89.94</v>
      </c>
      <c r="JW11" s="25">
        <v>104.93</v>
      </c>
      <c r="JX11" s="25">
        <v>113.92</v>
      </c>
      <c r="JY11" s="25">
        <v>128.16</v>
      </c>
      <c r="JZ11" s="25">
        <v>142.4</v>
      </c>
      <c r="KA11" s="25">
        <v>156.63999999999999</v>
      </c>
      <c r="KB11" s="28">
        <v>170.88</v>
      </c>
      <c r="KC11" s="29">
        <v>1.1000000000000001</v>
      </c>
      <c r="KD11" s="119">
        <v>185.12</v>
      </c>
      <c r="KE11" s="119">
        <v>199.36</v>
      </c>
      <c r="KF11" s="119">
        <v>213.6</v>
      </c>
      <c r="KG11" s="119">
        <v>227.84</v>
      </c>
      <c r="KH11" s="119">
        <v>242.08</v>
      </c>
      <c r="KI11" s="119">
        <v>256.32</v>
      </c>
      <c r="KJ11" s="119">
        <v>270.56</v>
      </c>
      <c r="KK11" s="119">
        <v>284.8</v>
      </c>
      <c r="KL11" s="119">
        <v>299.04000000000002</v>
      </c>
      <c r="KM11" s="119">
        <v>313.27999999999997</v>
      </c>
      <c r="KN11" s="119">
        <v>327.52</v>
      </c>
      <c r="KO11" s="120">
        <v>341.76</v>
      </c>
      <c r="KP11" s="49"/>
      <c r="KQ11" s="151">
        <v>30</v>
      </c>
      <c r="KR11" s="152">
        <v>39</v>
      </c>
      <c r="KS11" s="24">
        <v>12.77</v>
      </c>
      <c r="KT11" s="24">
        <v>0</v>
      </c>
      <c r="KU11" s="24" t="s">
        <v>92</v>
      </c>
      <c r="KV11" s="24" t="str">
        <f t="shared" si="10"/>
        <v>A-6-BASE-30-39</v>
      </c>
      <c r="KW11" s="25">
        <v>25.54</v>
      </c>
      <c r="KX11" s="25">
        <v>38.31</v>
      </c>
      <c r="KY11" s="25">
        <v>51.08</v>
      </c>
      <c r="KZ11" s="25">
        <v>63.85</v>
      </c>
      <c r="LA11" s="25">
        <v>76.62</v>
      </c>
      <c r="LB11" s="25">
        <v>89.39</v>
      </c>
      <c r="LC11" s="25">
        <v>97.04</v>
      </c>
      <c r="LD11" s="25">
        <v>109.17</v>
      </c>
      <c r="LE11" s="25">
        <v>121.3</v>
      </c>
      <c r="LF11" s="25">
        <v>133.43</v>
      </c>
      <c r="LG11" s="28">
        <v>145.56</v>
      </c>
      <c r="LH11" s="29">
        <v>100</v>
      </c>
      <c r="LI11" s="25">
        <v>157.69</v>
      </c>
      <c r="LJ11" s="25">
        <v>169.82</v>
      </c>
      <c r="LK11" s="25">
        <v>181.95</v>
      </c>
      <c r="LL11" s="25">
        <v>194.08</v>
      </c>
      <c r="LM11" s="25">
        <v>206.21</v>
      </c>
      <c r="LN11" s="25">
        <v>218.34</v>
      </c>
      <c r="LO11" s="25">
        <v>230.47</v>
      </c>
      <c r="LP11" s="25">
        <v>242.6</v>
      </c>
      <c r="LQ11" s="25">
        <v>254.73</v>
      </c>
      <c r="LR11" s="25">
        <v>266.86</v>
      </c>
      <c r="LS11" s="49"/>
    </row>
    <row r="12" spans="2:331" ht="14.4">
      <c r="B12">
        <v>24</v>
      </c>
      <c r="C12">
        <v>24</v>
      </c>
      <c r="E12" s="128">
        <v>40</v>
      </c>
      <c r="F12" s="129">
        <v>49</v>
      </c>
      <c r="G12" s="24">
        <v>25.53</v>
      </c>
      <c r="H12" s="24">
        <v>0</v>
      </c>
      <c r="I12" s="24" t="s">
        <v>93</v>
      </c>
      <c r="J12" s="24" t="str">
        <f t="shared" si="0"/>
        <v>A-6-BASE-40-49</v>
      </c>
      <c r="K12" s="25">
        <v>62.16</v>
      </c>
      <c r="L12" s="25">
        <v>93.24</v>
      </c>
      <c r="M12" s="25">
        <v>124.32</v>
      </c>
      <c r="N12" s="25">
        <v>155.4</v>
      </c>
      <c r="O12" s="25">
        <v>186.48</v>
      </c>
      <c r="P12" s="25">
        <v>217.56</v>
      </c>
      <c r="Q12" s="25">
        <v>236.24</v>
      </c>
      <c r="R12" s="25">
        <v>265.77</v>
      </c>
      <c r="S12" s="25">
        <v>295.3</v>
      </c>
      <c r="T12" s="25">
        <v>324.83</v>
      </c>
      <c r="U12" s="28">
        <v>354.36</v>
      </c>
      <c r="V12" s="29">
        <v>1.1499999999999999</v>
      </c>
      <c r="W12" s="25">
        <v>383.89</v>
      </c>
      <c r="X12" s="25">
        <v>413.42</v>
      </c>
      <c r="Y12" s="25">
        <v>442.95</v>
      </c>
      <c r="Z12" s="25">
        <v>472.48</v>
      </c>
      <c r="AA12" s="25">
        <v>502.01</v>
      </c>
      <c r="AB12" s="25">
        <v>531.54</v>
      </c>
      <c r="AC12" s="25">
        <v>561.07000000000005</v>
      </c>
      <c r="AD12" s="25">
        <v>590.6</v>
      </c>
      <c r="AE12" s="25">
        <v>620.13</v>
      </c>
      <c r="AF12" s="25">
        <v>649.66</v>
      </c>
      <c r="AH12" s="128">
        <v>40</v>
      </c>
      <c r="AI12" s="129">
        <v>49</v>
      </c>
      <c r="AJ12" s="24">
        <v>25.53</v>
      </c>
      <c r="AK12" s="24">
        <v>0</v>
      </c>
      <c r="AL12" s="24" t="s">
        <v>93</v>
      </c>
      <c r="AM12" s="24" t="str">
        <f t="shared" si="1"/>
        <v>A-6-40-49</v>
      </c>
      <c r="AN12" s="25">
        <v>62.16</v>
      </c>
      <c r="AO12" s="25">
        <v>93.24</v>
      </c>
      <c r="AP12" s="25">
        <v>124.32</v>
      </c>
      <c r="AQ12" s="25">
        <v>155.4</v>
      </c>
      <c r="AR12" s="25">
        <v>186.48</v>
      </c>
      <c r="AS12" s="25">
        <v>217.56</v>
      </c>
      <c r="AT12" s="25">
        <v>236.24</v>
      </c>
      <c r="AU12" s="25">
        <v>265.77</v>
      </c>
      <c r="AV12" s="25">
        <v>295.3</v>
      </c>
      <c r="AW12" s="25">
        <v>324.83</v>
      </c>
      <c r="AX12" s="28">
        <v>354.36</v>
      </c>
      <c r="AY12" s="29">
        <v>1.1499999999999999</v>
      </c>
      <c r="AZ12" s="25">
        <v>383.89</v>
      </c>
      <c r="BA12" s="25">
        <v>413.42</v>
      </c>
      <c r="BB12" s="25">
        <v>442.95</v>
      </c>
      <c r="BC12" s="25">
        <v>472.48</v>
      </c>
      <c r="BD12" s="25">
        <v>502.01</v>
      </c>
      <c r="BE12" s="25">
        <v>531.54</v>
      </c>
      <c r="BF12" s="25">
        <v>561.07000000000005</v>
      </c>
      <c r="BG12" s="25">
        <v>590.6</v>
      </c>
      <c r="BH12" s="25">
        <v>620.13</v>
      </c>
      <c r="BI12" s="25">
        <v>649.66</v>
      </c>
      <c r="BJ12" s="25">
        <v>679.19</v>
      </c>
      <c r="BK12" s="28">
        <v>708.72</v>
      </c>
      <c r="BL12" s="49"/>
      <c r="BM12" s="128">
        <v>40</v>
      </c>
      <c r="BN12" s="129">
        <v>49</v>
      </c>
      <c r="BO12" s="24">
        <v>25.53</v>
      </c>
      <c r="BP12" s="24">
        <v>0</v>
      </c>
      <c r="BQ12" s="24" t="s">
        <v>93</v>
      </c>
      <c r="BR12" s="24" t="str">
        <f t="shared" si="2"/>
        <v>A-6-BASE-40-49</v>
      </c>
      <c r="BS12" s="25">
        <v>118.82</v>
      </c>
      <c r="BT12" s="25">
        <v>178.23</v>
      </c>
      <c r="BU12" s="25">
        <v>237.64</v>
      </c>
      <c r="BV12" s="25">
        <v>297.05</v>
      </c>
      <c r="BW12" s="25">
        <v>356.46</v>
      </c>
      <c r="BX12" s="25">
        <v>415.87</v>
      </c>
      <c r="BY12" s="25">
        <v>451.52</v>
      </c>
      <c r="BZ12" s="25">
        <v>507.96</v>
      </c>
      <c r="CA12" s="25">
        <v>564.4</v>
      </c>
      <c r="CB12" s="25">
        <v>620.84</v>
      </c>
      <c r="CC12" s="28">
        <v>677.28</v>
      </c>
      <c r="CD12" s="29">
        <v>100</v>
      </c>
      <c r="CE12" s="119">
        <v>733.72</v>
      </c>
      <c r="CF12" s="119">
        <v>790.16</v>
      </c>
      <c r="CG12" s="119">
        <v>846.6</v>
      </c>
      <c r="CH12" s="119">
        <v>903.04</v>
      </c>
      <c r="CI12" s="119">
        <v>959.48</v>
      </c>
      <c r="CJ12" s="119">
        <v>1015.92</v>
      </c>
      <c r="CK12" s="119">
        <v>1072.3599999999999</v>
      </c>
      <c r="CL12" s="119">
        <v>1128.8</v>
      </c>
      <c r="CM12" s="119">
        <v>1185.24</v>
      </c>
      <c r="CN12" s="119">
        <v>1241.68</v>
      </c>
      <c r="CO12" s="119">
        <v>1298.1199999999999</v>
      </c>
      <c r="CP12" s="120">
        <v>1354.56</v>
      </c>
      <c r="CQ12" s="49"/>
      <c r="CR12" s="131">
        <v>40</v>
      </c>
      <c r="CS12" s="132">
        <v>49</v>
      </c>
      <c r="CT12" s="24">
        <v>25.53</v>
      </c>
      <c r="CU12" s="24">
        <v>0</v>
      </c>
      <c r="CV12" s="24" t="s">
        <v>93</v>
      </c>
      <c r="CW12" s="24" t="str">
        <f t="shared" si="3"/>
        <v>A-6-BASE-40-49</v>
      </c>
      <c r="CX12" s="25">
        <v>56.62</v>
      </c>
      <c r="CY12" s="25">
        <v>84.93</v>
      </c>
      <c r="CZ12" s="25">
        <v>113.24</v>
      </c>
      <c r="DA12" s="25">
        <v>141.55000000000001</v>
      </c>
      <c r="DB12" s="25">
        <v>169.86</v>
      </c>
      <c r="DC12" s="25">
        <v>198.17</v>
      </c>
      <c r="DD12" s="25">
        <v>215.12</v>
      </c>
      <c r="DE12" s="25">
        <v>242.01</v>
      </c>
      <c r="DF12" s="25">
        <v>268.89999999999998</v>
      </c>
      <c r="DG12" s="25">
        <v>295.79000000000002</v>
      </c>
      <c r="DH12" s="28">
        <v>322.68</v>
      </c>
      <c r="DI12" s="29">
        <v>1.1499999999999999</v>
      </c>
      <c r="DJ12" s="25">
        <v>349.57</v>
      </c>
      <c r="DK12" s="25">
        <v>376.46</v>
      </c>
      <c r="DL12" s="25">
        <v>403.35</v>
      </c>
      <c r="DM12" s="25">
        <v>430.24</v>
      </c>
      <c r="DN12" s="25">
        <v>457.13</v>
      </c>
      <c r="DO12" s="25">
        <v>484.02</v>
      </c>
      <c r="DP12" s="25">
        <v>510.91</v>
      </c>
      <c r="DQ12" s="25">
        <v>537.79999999999995</v>
      </c>
      <c r="DR12" s="25">
        <v>564.69000000000005</v>
      </c>
      <c r="DS12" s="25">
        <v>591.58000000000004</v>
      </c>
      <c r="DT12" s="49"/>
      <c r="DU12" s="145">
        <v>40</v>
      </c>
      <c r="DV12" s="146">
        <v>49</v>
      </c>
      <c r="DW12" s="24">
        <v>25.53</v>
      </c>
      <c r="DX12" s="24">
        <v>0</v>
      </c>
      <c r="DY12" s="24" t="s">
        <v>93</v>
      </c>
      <c r="DZ12" s="24" t="str">
        <f t="shared" si="4"/>
        <v>A-6-BASE-40-49</v>
      </c>
      <c r="EA12" s="25">
        <v>57.32</v>
      </c>
      <c r="EB12" s="25">
        <v>85.98</v>
      </c>
      <c r="EC12" s="25">
        <v>114.64</v>
      </c>
      <c r="ED12" s="25">
        <v>143.30000000000001</v>
      </c>
      <c r="EE12" s="25">
        <v>171.96</v>
      </c>
      <c r="EF12" s="25">
        <v>200.62</v>
      </c>
      <c r="EG12" s="25">
        <v>217.84</v>
      </c>
      <c r="EH12" s="25">
        <v>245.07</v>
      </c>
      <c r="EI12" s="25">
        <v>272.3</v>
      </c>
      <c r="EJ12" s="25">
        <v>299.52999999999997</v>
      </c>
      <c r="EK12" s="28">
        <v>326.76</v>
      </c>
      <c r="EL12" s="29">
        <v>1.1499999999999999</v>
      </c>
      <c r="EM12" s="25">
        <v>353.99</v>
      </c>
      <c r="EN12" s="25">
        <v>381.22</v>
      </c>
      <c r="EO12" s="25">
        <v>408.45</v>
      </c>
      <c r="EP12" s="25">
        <v>435.68</v>
      </c>
      <c r="EQ12" s="25">
        <v>462.91</v>
      </c>
      <c r="ER12" s="25">
        <v>490.14</v>
      </c>
      <c r="ES12" s="25">
        <v>517.37</v>
      </c>
      <c r="ET12" s="25">
        <v>544.6</v>
      </c>
      <c r="EU12" s="25">
        <v>571.83000000000004</v>
      </c>
      <c r="EV12" s="25">
        <v>599.05999999999995</v>
      </c>
      <c r="EW12" s="49"/>
      <c r="EX12" s="145">
        <v>40</v>
      </c>
      <c r="EY12" s="146">
        <v>49</v>
      </c>
      <c r="EZ12" s="24">
        <v>25.53</v>
      </c>
      <c r="FA12" s="24">
        <v>0</v>
      </c>
      <c r="FB12" s="24" t="s">
        <v>93</v>
      </c>
      <c r="FC12" s="24" t="str">
        <f t="shared" si="5"/>
        <v>A-6-BASE-40-49</v>
      </c>
      <c r="FD12" s="25">
        <v>47.74</v>
      </c>
      <c r="FE12" s="25">
        <v>71.61</v>
      </c>
      <c r="FF12" s="25">
        <v>95.48</v>
      </c>
      <c r="FG12" s="25">
        <v>119.35</v>
      </c>
      <c r="FH12" s="25">
        <v>143.22</v>
      </c>
      <c r="FI12" s="25">
        <v>167.09</v>
      </c>
      <c r="FJ12" s="25">
        <v>181.44</v>
      </c>
      <c r="FK12" s="25">
        <v>204.12</v>
      </c>
      <c r="FL12" s="25">
        <v>226.8</v>
      </c>
      <c r="FM12" s="25">
        <v>249.48</v>
      </c>
      <c r="FN12" s="28">
        <v>272.16000000000003</v>
      </c>
      <c r="FO12" s="29">
        <v>1.1499999999999999</v>
      </c>
      <c r="FP12" s="25">
        <v>294.83999999999997</v>
      </c>
      <c r="FQ12" s="25">
        <v>317.52</v>
      </c>
      <c r="FR12" s="25">
        <v>340.2</v>
      </c>
      <c r="FS12" s="25">
        <v>362.88</v>
      </c>
      <c r="FT12" s="25">
        <v>385.56</v>
      </c>
      <c r="FU12" s="25">
        <v>408.24</v>
      </c>
      <c r="FV12" s="25">
        <v>430.92</v>
      </c>
      <c r="FW12" s="25">
        <v>453.6</v>
      </c>
      <c r="FX12" s="25">
        <v>476.28</v>
      </c>
      <c r="FY12" s="25">
        <v>498.96</v>
      </c>
      <c r="FZ12" s="49"/>
      <c r="GA12" s="145">
        <v>40</v>
      </c>
      <c r="GB12" s="146">
        <v>49</v>
      </c>
      <c r="GC12" s="24">
        <v>25.53</v>
      </c>
      <c r="GD12" s="24">
        <v>0</v>
      </c>
      <c r="GE12" s="24" t="s">
        <v>93</v>
      </c>
      <c r="GF12" s="24" t="str">
        <f t="shared" si="6"/>
        <v>A-6-BASE-40-49</v>
      </c>
      <c r="GG12" s="25">
        <v>51.06</v>
      </c>
      <c r="GH12" s="25">
        <v>76.59</v>
      </c>
      <c r="GI12" s="25">
        <v>102.12</v>
      </c>
      <c r="GJ12" s="25">
        <v>127.65</v>
      </c>
      <c r="GK12" s="25">
        <v>153.18</v>
      </c>
      <c r="GL12" s="25">
        <v>178.71</v>
      </c>
      <c r="GM12" s="25">
        <v>194</v>
      </c>
      <c r="GN12" s="25">
        <v>218.25</v>
      </c>
      <c r="GO12" s="25">
        <v>242.5</v>
      </c>
      <c r="GP12" s="25">
        <v>266.75</v>
      </c>
      <c r="GQ12" s="28">
        <v>291</v>
      </c>
      <c r="GR12" s="29">
        <v>1.1499999999999999</v>
      </c>
      <c r="GS12" s="119">
        <v>315.25</v>
      </c>
      <c r="GT12" s="119">
        <v>339.5</v>
      </c>
      <c r="GU12" s="119">
        <v>363.75</v>
      </c>
      <c r="GV12" s="119">
        <v>388</v>
      </c>
      <c r="GW12" s="119">
        <v>412.25</v>
      </c>
      <c r="GX12" s="119">
        <v>436.5</v>
      </c>
      <c r="GY12" s="119">
        <v>460.75</v>
      </c>
      <c r="GZ12" s="119">
        <v>485</v>
      </c>
      <c r="HA12" s="119">
        <v>509.25</v>
      </c>
      <c r="HB12" s="119">
        <v>533.5</v>
      </c>
      <c r="HC12" s="119">
        <v>557.75</v>
      </c>
      <c r="HD12" s="120">
        <v>582</v>
      </c>
      <c r="HE12" s="49"/>
      <c r="HF12" s="145">
        <v>40</v>
      </c>
      <c r="HG12" s="146">
        <v>49</v>
      </c>
      <c r="HH12" s="24">
        <v>25.53</v>
      </c>
      <c r="HI12" s="24">
        <v>0</v>
      </c>
      <c r="HJ12" s="24" t="s">
        <v>93</v>
      </c>
      <c r="HK12" s="24" t="str">
        <f t="shared" si="7"/>
        <v>A-6-BASE-40-49</v>
      </c>
      <c r="HL12" s="25">
        <v>51.06</v>
      </c>
      <c r="HM12" s="25">
        <v>76.59</v>
      </c>
      <c r="HN12" s="25">
        <v>102.12</v>
      </c>
      <c r="HO12" s="25">
        <v>127.65</v>
      </c>
      <c r="HP12" s="25">
        <v>153.18</v>
      </c>
      <c r="HQ12" s="25">
        <v>178.71</v>
      </c>
      <c r="HR12" s="25">
        <v>194</v>
      </c>
      <c r="HS12" s="25">
        <v>218.25</v>
      </c>
      <c r="HT12" s="25">
        <v>242.5</v>
      </c>
      <c r="HU12" s="25">
        <v>266.75</v>
      </c>
      <c r="HV12" s="28">
        <v>291</v>
      </c>
      <c r="HW12" s="29">
        <v>100</v>
      </c>
      <c r="HX12" s="25">
        <v>315.25</v>
      </c>
      <c r="HY12" s="25">
        <v>339.5</v>
      </c>
      <c r="HZ12" s="25">
        <v>363.75</v>
      </c>
      <c r="IA12" s="25">
        <v>388</v>
      </c>
      <c r="IB12" s="25">
        <v>412.25</v>
      </c>
      <c r="IC12" s="25">
        <v>436.5</v>
      </c>
      <c r="ID12" s="25">
        <v>460.75</v>
      </c>
      <c r="IE12" s="25">
        <v>485</v>
      </c>
      <c r="IF12" s="25">
        <v>509.25</v>
      </c>
      <c r="IG12" s="25">
        <v>533.5</v>
      </c>
      <c r="IH12" s="49"/>
      <c r="II12" s="151">
        <v>40</v>
      </c>
      <c r="IJ12" s="152">
        <v>49</v>
      </c>
      <c r="IK12" s="24">
        <v>25.53</v>
      </c>
      <c r="IL12" s="24">
        <v>0</v>
      </c>
      <c r="IM12" s="24" t="s">
        <v>93</v>
      </c>
      <c r="IN12" s="24" t="str">
        <f t="shared" si="8"/>
        <v>A-6-BASE-40-49</v>
      </c>
      <c r="IO12" s="165">
        <v>99999</v>
      </c>
      <c r="IP12" s="25">
        <v>99999</v>
      </c>
      <c r="IQ12" s="25">
        <v>99999</v>
      </c>
      <c r="IR12" s="25">
        <v>99999</v>
      </c>
      <c r="IS12" s="25">
        <v>99999</v>
      </c>
      <c r="IT12" s="25">
        <v>99999</v>
      </c>
      <c r="IU12" s="25">
        <v>99999</v>
      </c>
      <c r="IV12" s="25">
        <v>99999</v>
      </c>
      <c r="IW12" s="25">
        <v>99999</v>
      </c>
      <c r="IX12" s="25">
        <v>99999</v>
      </c>
      <c r="IY12" s="28">
        <v>99999</v>
      </c>
      <c r="IZ12" s="29">
        <v>100</v>
      </c>
      <c r="JA12" s="165">
        <v>99999</v>
      </c>
      <c r="JB12" s="25">
        <v>99999</v>
      </c>
      <c r="JC12" s="25">
        <v>99999</v>
      </c>
      <c r="JD12" s="25">
        <v>99999</v>
      </c>
      <c r="JE12" s="25">
        <v>99999</v>
      </c>
      <c r="JF12" s="25">
        <v>99999</v>
      </c>
      <c r="JG12" s="25">
        <v>99999</v>
      </c>
      <c r="JH12" s="25">
        <v>99999</v>
      </c>
      <c r="JI12" s="25">
        <v>99999</v>
      </c>
      <c r="JJ12" s="25">
        <v>99999</v>
      </c>
      <c r="JK12" s="49"/>
      <c r="JL12" s="151">
        <v>40</v>
      </c>
      <c r="JM12" s="152">
        <v>49</v>
      </c>
      <c r="JN12" s="24">
        <v>25.53</v>
      </c>
      <c r="JO12" s="24">
        <v>0</v>
      </c>
      <c r="JP12" s="24" t="s">
        <v>93</v>
      </c>
      <c r="JQ12" s="24" t="str">
        <f t="shared" si="9"/>
        <v>A-6-BASE-40-49</v>
      </c>
      <c r="JR12" s="25">
        <v>62.16</v>
      </c>
      <c r="JS12" s="25">
        <v>93.24</v>
      </c>
      <c r="JT12" s="25">
        <v>124.32</v>
      </c>
      <c r="JU12" s="25">
        <v>155.4</v>
      </c>
      <c r="JV12" s="25">
        <v>186.48</v>
      </c>
      <c r="JW12" s="25">
        <v>217.56</v>
      </c>
      <c r="JX12" s="25">
        <v>236.24</v>
      </c>
      <c r="JY12" s="25">
        <v>265.77</v>
      </c>
      <c r="JZ12" s="25">
        <v>295.3</v>
      </c>
      <c r="KA12" s="25">
        <v>324.83</v>
      </c>
      <c r="KB12" s="28">
        <v>354.36</v>
      </c>
      <c r="KC12" s="29">
        <v>1.1499999999999999</v>
      </c>
      <c r="KD12" s="119">
        <v>383.89</v>
      </c>
      <c r="KE12" s="119">
        <v>413.42</v>
      </c>
      <c r="KF12" s="119">
        <v>442.95</v>
      </c>
      <c r="KG12" s="119">
        <v>472.48</v>
      </c>
      <c r="KH12" s="119">
        <v>502.01</v>
      </c>
      <c r="KI12" s="119">
        <v>531.54</v>
      </c>
      <c r="KJ12" s="119">
        <v>561.07000000000005</v>
      </c>
      <c r="KK12" s="119">
        <v>590.6</v>
      </c>
      <c r="KL12" s="119">
        <v>620.13</v>
      </c>
      <c r="KM12" s="119">
        <v>649.66</v>
      </c>
      <c r="KN12" s="119">
        <v>679.19</v>
      </c>
      <c r="KO12" s="120">
        <v>708.72</v>
      </c>
      <c r="KP12" s="49"/>
      <c r="KQ12" s="151">
        <v>40</v>
      </c>
      <c r="KR12" s="152">
        <v>49</v>
      </c>
      <c r="KS12" s="24">
        <v>25.53</v>
      </c>
      <c r="KT12" s="24">
        <v>0</v>
      </c>
      <c r="KU12" s="24" t="s">
        <v>93</v>
      </c>
      <c r="KV12" s="24" t="str">
        <f t="shared" si="10"/>
        <v>A-6-BASE-40-49</v>
      </c>
      <c r="KW12" s="25">
        <v>51.06</v>
      </c>
      <c r="KX12" s="25">
        <v>76.59</v>
      </c>
      <c r="KY12" s="25">
        <v>102.12</v>
      </c>
      <c r="KZ12" s="25">
        <v>127.65</v>
      </c>
      <c r="LA12" s="25">
        <v>153.18</v>
      </c>
      <c r="LB12" s="25">
        <v>178.71</v>
      </c>
      <c r="LC12" s="25">
        <v>194</v>
      </c>
      <c r="LD12" s="25">
        <v>218.25</v>
      </c>
      <c r="LE12" s="25">
        <v>242.5</v>
      </c>
      <c r="LF12" s="25">
        <v>266.75</v>
      </c>
      <c r="LG12" s="28">
        <v>291</v>
      </c>
      <c r="LH12" s="29">
        <v>100</v>
      </c>
      <c r="LI12" s="25">
        <v>315.25</v>
      </c>
      <c r="LJ12" s="25">
        <v>339.5</v>
      </c>
      <c r="LK12" s="25">
        <v>363.75</v>
      </c>
      <c r="LL12" s="25">
        <v>388</v>
      </c>
      <c r="LM12" s="25">
        <v>412.25</v>
      </c>
      <c r="LN12" s="25">
        <v>436.5</v>
      </c>
      <c r="LO12" s="25">
        <v>460.75</v>
      </c>
      <c r="LP12" s="25">
        <v>485</v>
      </c>
      <c r="LQ12" s="25">
        <v>509.25</v>
      </c>
      <c r="LR12" s="25">
        <v>533.5</v>
      </c>
      <c r="LS12" s="49"/>
    </row>
    <row r="13" spans="2:331" ht="14.4">
      <c r="B13" t="s">
        <v>104</v>
      </c>
      <c r="C13" t="s">
        <v>104</v>
      </c>
      <c r="E13" s="128">
        <v>50</v>
      </c>
      <c r="F13" s="129">
        <v>54</v>
      </c>
      <c r="G13" s="24">
        <v>42.18</v>
      </c>
      <c r="H13" s="24">
        <v>0</v>
      </c>
      <c r="I13" s="24" t="s">
        <v>94</v>
      </c>
      <c r="J13" s="24" t="str">
        <f t="shared" si="0"/>
        <v>A-6-BASE-50-54</v>
      </c>
      <c r="K13" s="25">
        <v>102.12</v>
      </c>
      <c r="L13" s="25">
        <v>153.18</v>
      </c>
      <c r="M13" s="25">
        <v>204.24</v>
      </c>
      <c r="N13" s="25">
        <v>255.3</v>
      </c>
      <c r="O13" s="25">
        <v>306.36</v>
      </c>
      <c r="P13" s="25">
        <v>357.42</v>
      </c>
      <c r="Q13" s="25">
        <v>388.08</v>
      </c>
      <c r="R13" s="25">
        <v>436.59</v>
      </c>
      <c r="S13" s="25">
        <v>485.1</v>
      </c>
      <c r="T13" s="25">
        <v>533.61</v>
      </c>
      <c r="U13" s="28">
        <v>582.12</v>
      </c>
      <c r="V13" s="29">
        <v>1.1499999999999999</v>
      </c>
      <c r="W13" s="25">
        <v>630.63</v>
      </c>
      <c r="X13" s="25">
        <v>679.14</v>
      </c>
      <c r="Y13" s="25">
        <v>727.65</v>
      </c>
      <c r="Z13" s="25">
        <v>776.16</v>
      </c>
      <c r="AA13" s="25">
        <v>824.67</v>
      </c>
      <c r="AB13" s="25">
        <v>873.18</v>
      </c>
      <c r="AC13" s="25">
        <v>921.69</v>
      </c>
      <c r="AD13" s="25">
        <v>970.2</v>
      </c>
      <c r="AE13" s="25">
        <v>1018.71</v>
      </c>
      <c r="AF13" s="25">
        <v>1067.22</v>
      </c>
      <c r="AH13" s="128">
        <v>50</v>
      </c>
      <c r="AI13" s="129">
        <v>54</v>
      </c>
      <c r="AJ13" s="24">
        <v>42.18</v>
      </c>
      <c r="AK13" s="24">
        <v>0</v>
      </c>
      <c r="AL13" s="24" t="s">
        <v>94</v>
      </c>
      <c r="AM13" s="24" t="str">
        <f t="shared" si="1"/>
        <v>A-6-50-54</v>
      </c>
      <c r="AN13" s="25">
        <v>102.12</v>
      </c>
      <c r="AO13" s="25">
        <v>153.18</v>
      </c>
      <c r="AP13" s="25">
        <v>204.24</v>
      </c>
      <c r="AQ13" s="25">
        <v>255.3</v>
      </c>
      <c r="AR13" s="25">
        <v>306.36</v>
      </c>
      <c r="AS13" s="25">
        <v>357.42</v>
      </c>
      <c r="AT13" s="25">
        <v>388.08</v>
      </c>
      <c r="AU13" s="25">
        <v>436.59</v>
      </c>
      <c r="AV13" s="25">
        <v>485.1</v>
      </c>
      <c r="AW13" s="25">
        <v>533.61</v>
      </c>
      <c r="AX13" s="28">
        <v>582.12</v>
      </c>
      <c r="AY13" s="29">
        <v>1.1499999999999999</v>
      </c>
      <c r="AZ13" s="25">
        <v>630.63</v>
      </c>
      <c r="BA13" s="25">
        <v>679.14</v>
      </c>
      <c r="BB13" s="25">
        <v>727.65</v>
      </c>
      <c r="BC13" s="25">
        <v>776.16</v>
      </c>
      <c r="BD13" s="25">
        <v>824.67</v>
      </c>
      <c r="BE13" s="25">
        <v>873.18</v>
      </c>
      <c r="BF13" s="25">
        <v>921.69</v>
      </c>
      <c r="BG13" s="25">
        <v>970.2</v>
      </c>
      <c r="BH13" s="25">
        <v>1018.71</v>
      </c>
      <c r="BI13" s="25">
        <v>1067.22</v>
      </c>
      <c r="BJ13" s="25">
        <v>1115.73</v>
      </c>
      <c r="BK13" s="28">
        <v>1164.24</v>
      </c>
      <c r="BL13" s="49"/>
      <c r="BM13" s="128">
        <v>50</v>
      </c>
      <c r="BN13" s="129">
        <v>54</v>
      </c>
      <c r="BO13" s="24">
        <v>42.18</v>
      </c>
      <c r="BP13" s="24">
        <v>0</v>
      </c>
      <c r="BQ13" s="24" t="s">
        <v>94</v>
      </c>
      <c r="BR13" s="24" t="str">
        <f t="shared" si="2"/>
        <v>A-6-BASE-50-54</v>
      </c>
      <c r="BS13" s="25">
        <v>171.1</v>
      </c>
      <c r="BT13" s="25">
        <v>256.64999999999998</v>
      </c>
      <c r="BU13" s="25">
        <v>342.2</v>
      </c>
      <c r="BV13" s="25">
        <v>427.75</v>
      </c>
      <c r="BW13" s="25">
        <v>513.29999999999995</v>
      </c>
      <c r="BX13" s="25">
        <v>598.85</v>
      </c>
      <c r="BY13" s="25">
        <v>650.16</v>
      </c>
      <c r="BZ13" s="25">
        <v>731.43</v>
      </c>
      <c r="CA13" s="25">
        <v>812.7</v>
      </c>
      <c r="CB13" s="25">
        <v>893.97</v>
      </c>
      <c r="CC13" s="28">
        <v>975.24</v>
      </c>
      <c r="CD13" s="29">
        <v>100</v>
      </c>
      <c r="CE13" s="119">
        <v>1056.51</v>
      </c>
      <c r="CF13" s="119">
        <v>1137.78</v>
      </c>
      <c r="CG13" s="119">
        <v>1219.05</v>
      </c>
      <c r="CH13" s="119">
        <v>1300.32</v>
      </c>
      <c r="CI13" s="119">
        <v>1381.59</v>
      </c>
      <c r="CJ13" s="119">
        <v>1462.86</v>
      </c>
      <c r="CK13" s="119">
        <v>1544.13</v>
      </c>
      <c r="CL13" s="119">
        <v>1625.4</v>
      </c>
      <c r="CM13" s="119">
        <v>1706.67</v>
      </c>
      <c r="CN13" s="119">
        <v>1787.94</v>
      </c>
      <c r="CO13" s="119">
        <v>1869.21</v>
      </c>
      <c r="CP13" s="120">
        <v>1950.48</v>
      </c>
      <c r="CQ13" s="49"/>
      <c r="CR13" s="131">
        <v>50</v>
      </c>
      <c r="CS13" s="132">
        <v>54</v>
      </c>
      <c r="CT13" s="24">
        <v>42.18</v>
      </c>
      <c r="CU13" s="24">
        <v>0</v>
      </c>
      <c r="CV13" s="24" t="s">
        <v>94</v>
      </c>
      <c r="CW13" s="24" t="str">
        <f t="shared" si="3"/>
        <v>A-6-BASE-50-54</v>
      </c>
      <c r="CX13" s="25">
        <v>92.14</v>
      </c>
      <c r="CY13" s="25">
        <v>138.21</v>
      </c>
      <c r="CZ13" s="25">
        <v>184.28</v>
      </c>
      <c r="DA13" s="25">
        <v>230.35</v>
      </c>
      <c r="DB13" s="25">
        <v>276.42</v>
      </c>
      <c r="DC13" s="25">
        <v>322.49</v>
      </c>
      <c r="DD13" s="25">
        <v>350.16</v>
      </c>
      <c r="DE13" s="25">
        <v>393.93</v>
      </c>
      <c r="DF13" s="25">
        <v>437.7</v>
      </c>
      <c r="DG13" s="25">
        <v>481.47</v>
      </c>
      <c r="DH13" s="28">
        <v>525.24</v>
      </c>
      <c r="DI13" s="29">
        <v>1.1499999999999999</v>
      </c>
      <c r="DJ13" s="25">
        <v>569.01</v>
      </c>
      <c r="DK13" s="25">
        <v>612.78</v>
      </c>
      <c r="DL13" s="25">
        <v>656.55</v>
      </c>
      <c r="DM13" s="25">
        <v>700.32</v>
      </c>
      <c r="DN13" s="25">
        <v>744.09</v>
      </c>
      <c r="DO13" s="25">
        <v>787.86</v>
      </c>
      <c r="DP13" s="25">
        <v>831.63</v>
      </c>
      <c r="DQ13" s="25">
        <v>875.4</v>
      </c>
      <c r="DR13" s="25">
        <v>919.17</v>
      </c>
      <c r="DS13" s="25">
        <v>962.94</v>
      </c>
      <c r="DT13" s="49"/>
      <c r="DU13" s="145">
        <v>50</v>
      </c>
      <c r="DV13" s="146">
        <v>54</v>
      </c>
      <c r="DW13" s="24">
        <v>42.18</v>
      </c>
      <c r="DX13" s="24">
        <v>0</v>
      </c>
      <c r="DY13" s="24" t="s">
        <v>94</v>
      </c>
      <c r="DZ13" s="24" t="str">
        <f t="shared" si="4"/>
        <v>A-6-BASE-50-54</v>
      </c>
      <c r="EA13" s="25">
        <v>93.28</v>
      </c>
      <c r="EB13" s="25">
        <v>139.91999999999999</v>
      </c>
      <c r="EC13" s="25">
        <v>186.56</v>
      </c>
      <c r="ED13" s="25">
        <v>233.2</v>
      </c>
      <c r="EE13" s="25">
        <v>279.83999999999997</v>
      </c>
      <c r="EF13" s="25">
        <v>326.48</v>
      </c>
      <c r="EG13" s="25">
        <v>354.48</v>
      </c>
      <c r="EH13" s="25">
        <v>398.79</v>
      </c>
      <c r="EI13" s="25">
        <v>443.1</v>
      </c>
      <c r="EJ13" s="25">
        <v>487.41</v>
      </c>
      <c r="EK13" s="28">
        <v>531.72</v>
      </c>
      <c r="EL13" s="29">
        <v>1.1499999999999999</v>
      </c>
      <c r="EM13" s="25">
        <v>576.03</v>
      </c>
      <c r="EN13" s="25">
        <v>620.34</v>
      </c>
      <c r="EO13" s="25">
        <v>664.65</v>
      </c>
      <c r="EP13" s="25">
        <v>708.96</v>
      </c>
      <c r="EQ13" s="25">
        <v>753.27</v>
      </c>
      <c r="ER13" s="25">
        <v>797.58</v>
      </c>
      <c r="ES13" s="25">
        <v>841.89</v>
      </c>
      <c r="ET13" s="25">
        <v>886.2</v>
      </c>
      <c r="EU13" s="25">
        <v>930.51</v>
      </c>
      <c r="EV13" s="25">
        <v>974.82</v>
      </c>
      <c r="EW13" s="49"/>
      <c r="EX13" s="145">
        <v>50</v>
      </c>
      <c r="EY13" s="146">
        <v>54</v>
      </c>
      <c r="EZ13" s="24">
        <v>42.18</v>
      </c>
      <c r="FA13" s="24">
        <v>0</v>
      </c>
      <c r="FB13" s="24" t="s">
        <v>94</v>
      </c>
      <c r="FC13" s="24" t="str">
        <f t="shared" si="5"/>
        <v>A-6-BASE-50-54</v>
      </c>
      <c r="FD13" s="25">
        <v>77.7</v>
      </c>
      <c r="FE13" s="25">
        <v>116.55</v>
      </c>
      <c r="FF13" s="25">
        <v>155.4</v>
      </c>
      <c r="FG13" s="25">
        <v>194.25</v>
      </c>
      <c r="FH13" s="25">
        <v>233.1</v>
      </c>
      <c r="FI13" s="25">
        <v>271.95</v>
      </c>
      <c r="FJ13" s="25">
        <v>295.27999999999997</v>
      </c>
      <c r="FK13" s="25">
        <v>332.19</v>
      </c>
      <c r="FL13" s="25">
        <v>369.1</v>
      </c>
      <c r="FM13" s="25">
        <v>406.01</v>
      </c>
      <c r="FN13" s="28">
        <v>442.92</v>
      </c>
      <c r="FO13" s="29">
        <v>1.1499999999999999</v>
      </c>
      <c r="FP13" s="25">
        <v>479.83</v>
      </c>
      <c r="FQ13" s="25">
        <v>516.74</v>
      </c>
      <c r="FR13" s="25">
        <v>553.65</v>
      </c>
      <c r="FS13" s="25">
        <v>590.55999999999995</v>
      </c>
      <c r="FT13" s="25">
        <v>627.47</v>
      </c>
      <c r="FU13" s="25">
        <v>664.38</v>
      </c>
      <c r="FV13" s="25">
        <v>701.29</v>
      </c>
      <c r="FW13" s="25">
        <v>738.2</v>
      </c>
      <c r="FX13" s="25">
        <v>775.11</v>
      </c>
      <c r="FY13" s="25">
        <v>812.02</v>
      </c>
      <c r="FZ13" s="49"/>
      <c r="GA13" s="145">
        <v>50</v>
      </c>
      <c r="GB13" s="146">
        <v>54</v>
      </c>
      <c r="GC13" s="24">
        <v>42.18</v>
      </c>
      <c r="GD13" s="24">
        <v>0</v>
      </c>
      <c r="GE13" s="24" t="s">
        <v>94</v>
      </c>
      <c r="GF13" s="24" t="str">
        <f t="shared" si="6"/>
        <v>A-6-BASE-50-54</v>
      </c>
      <c r="GG13" s="25">
        <v>84.36</v>
      </c>
      <c r="GH13" s="25">
        <v>126.54</v>
      </c>
      <c r="GI13" s="25">
        <v>168.72</v>
      </c>
      <c r="GJ13" s="25">
        <v>210.9</v>
      </c>
      <c r="GK13" s="25">
        <v>253.08</v>
      </c>
      <c r="GL13" s="25">
        <v>295.26</v>
      </c>
      <c r="GM13" s="25">
        <v>320.56</v>
      </c>
      <c r="GN13" s="25">
        <v>360.63</v>
      </c>
      <c r="GO13" s="25">
        <v>400.7</v>
      </c>
      <c r="GP13" s="25">
        <v>440.77</v>
      </c>
      <c r="GQ13" s="28">
        <v>480.84</v>
      </c>
      <c r="GR13" s="29">
        <v>1.1499999999999999</v>
      </c>
      <c r="GS13" s="119">
        <v>520.91</v>
      </c>
      <c r="GT13" s="119">
        <v>560.98</v>
      </c>
      <c r="GU13" s="119">
        <v>601.04999999999995</v>
      </c>
      <c r="GV13" s="119">
        <v>641.12</v>
      </c>
      <c r="GW13" s="119">
        <v>681.19</v>
      </c>
      <c r="GX13" s="119">
        <v>721.26</v>
      </c>
      <c r="GY13" s="119">
        <v>761.33</v>
      </c>
      <c r="GZ13" s="119">
        <v>801.4</v>
      </c>
      <c r="HA13" s="119">
        <v>841.47</v>
      </c>
      <c r="HB13" s="119">
        <v>881.54</v>
      </c>
      <c r="HC13" s="119">
        <v>921.61</v>
      </c>
      <c r="HD13" s="120">
        <v>961.68</v>
      </c>
      <c r="HE13" s="49"/>
      <c r="HF13" s="145">
        <v>50</v>
      </c>
      <c r="HG13" s="146">
        <v>54</v>
      </c>
      <c r="HH13" s="24">
        <v>42.18</v>
      </c>
      <c r="HI13" s="24">
        <v>0</v>
      </c>
      <c r="HJ13" s="24" t="s">
        <v>94</v>
      </c>
      <c r="HK13" s="24" t="str">
        <f t="shared" si="7"/>
        <v>A-6-BASE-50-54</v>
      </c>
      <c r="HL13" s="25">
        <v>84.36</v>
      </c>
      <c r="HM13" s="25">
        <v>126.54</v>
      </c>
      <c r="HN13" s="25">
        <v>168.72</v>
      </c>
      <c r="HO13" s="25">
        <v>210.9</v>
      </c>
      <c r="HP13" s="25">
        <v>253.08</v>
      </c>
      <c r="HQ13" s="25">
        <v>295.26</v>
      </c>
      <c r="HR13" s="25">
        <v>320.56</v>
      </c>
      <c r="HS13" s="25">
        <v>360.63</v>
      </c>
      <c r="HT13" s="25">
        <v>400.7</v>
      </c>
      <c r="HU13" s="25">
        <v>440.77</v>
      </c>
      <c r="HV13" s="28">
        <v>480.84</v>
      </c>
      <c r="HW13" s="29">
        <v>100</v>
      </c>
      <c r="HX13" s="25">
        <v>520.91</v>
      </c>
      <c r="HY13" s="25">
        <v>560.98</v>
      </c>
      <c r="HZ13" s="25">
        <v>601.04999999999995</v>
      </c>
      <c r="IA13" s="25">
        <v>641.12</v>
      </c>
      <c r="IB13" s="25">
        <v>681.19</v>
      </c>
      <c r="IC13" s="25">
        <v>721.26</v>
      </c>
      <c r="ID13" s="25">
        <v>761.33</v>
      </c>
      <c r="IE13" s="25">
        <v>801.4</v>
      </c>
      <c r="IF13" s="25">
        <v>841.47</v>
      </c>
      <c r="IG13" s="25">
        <v>881.54</v>
      </c>
      <c r="IH13" s="49"/>
      <c r="II13" s="151">
        <v>50</v>
      </c>
      <c r="IJ13" s="152">
        <v>54</v>
      </c>
      <c r="IK13" s="24">
        <v>42.18</v>
      </c>
      <c r="IL13" s="24">
        <v>0</v>
      </c>
      <c r="IM13" s="24" t="s">
        <v>94</v>
      </c>
      <c r="IN13" s="24" t="str">
        <f t="shared" si="8"/>
        <v>A-6-BASE-50-54</v>
      </c>
      <c r="IO13" s="165">
        <v>99999</v>
      </c>
      <c r="IP13" s="25">
        <v>99999</v>
      </c>
      <c r="IQ13" s="25">
        <v>99999</v>
      </c>
      <c r="IR13" s="25">
        <v>99999</v>
      </c>
      <c r="IS13" s="25">
        <v>99999</v>
      </c>
      <c r="IT13" s="25">
        <v>99999</v>
      </c>
      <c r="IU13" s="25">
        <v>99999</v>
      </c>
      <c r="IV13" s="25">
        <v>99999</v>
      </c>
      <c r="IW13" s="25">
        <v>99999</v>
      </c>
      <c r="IX13" s="25">
        <v>99999</v>
      </c>
      <c r="IY13" s="28">
        <v>99999</v>
      </c>
      <c r="IZ13" s="29">
        <v>100</v>
      </c>
      <c r="JA13" s="165">
        <v>99999</v>
      </c>
      <c r="JB13" s="25">
        <v>99999</v>
      </c>
      <c r="JC13" s="25">
        <v>99999</v>
      </c>
      <c r="JD13" s="25">
        <v>99999</v>
      </c>
      <c r="JE13" s="25">
        <v>99999</v>
      </c>
      <c r="JF13" s="25">
        <v>99999</v>
      </c>
      <c r="JG13" s="25">
        <v>99999</v>
      </c>
      <c r="JH13" s="25">
        <v>99999</v>
      </c>
      <c r="JI13" s="25">
        <v>99999</v>
      </c>
      <c r="JJ13" s="25">
        <v>99999</v>
      </c>
      <c r="JK13" s="49"/>
      <c r="JL13" s="151">
        <v>50</v>
      </c>
      <c r="JM13" s="152">
        <v>54</v>
      </c>
      <c r="JN13" s="24">
        <v>42.18</v>
      </c>
      <c r="JO13" s="24">
        <v>0</v>
      </c>
      <c r="JP13" s="24" t="s">
        <v>94</v>
      </c>
      <c r="JQ13" s="24" t="str">
        <f t="shared" si="9"/>
        <v>A-6-BASE-50-54</v>
      </c>
      <c r="JR13" s="25">
        <v>102.12</v>
      </c>
      <c r="JS13" s="25">
        <v>153.18</v>
      </c>
      <c r="JT13" s="25">
        <v>204.24</v>
      </c>
      <c r="JU13" s="25">
        <v>255.3</v>
      </c>
      <c r="JV13" s="25">
        <v>306.36</v>
      </c>
      <c r="JW13" s="25">
        <v>357.42</v>
      </c>
      <c r="JX13" s="25">
        <v>388.08</v>
      </c>
      <c r="JY13" s="25">
        <v>436.59</v>
      </c>
      <c r="JZ13" s="25">
        <v>485.1</v>
      </c>
      <c r="KA13" s="25">
        <v>533.61</v>
      </c>
      <c r="KB13" s="28">
        <v>582.12</v>
      </c>
      <c r="KC13" s="29">
        <v>1.1499999999999999</v>
      </c>
      <c r="KD13" s="119">
        <v>630.63</v>
      </c>
      <c r="KE13" s="119">
        <v>679.14</v>
      </c>
      <c r="KF13" s="119">
        <v>727.65</v>
      </c>
      <c r="KG13" s="119">
        <v>776.16</v>
      </c>
      <c r="KH13" s="119">
        <v>824.67</v>
      </c>
      <c r="KI13" s="119">
        <v>873.18</v>
      </c>
      <c r="KJ13" s="119">
        <v>921.69</v>
      </c>
      <c r="KK13" s="119">
        <v>970.2</v>
      </c>
      <c r="KL13" s="119">
        <v>1018.71</v>
      </c>
      <c r="KM13" s="119">
        <v>1067.22</v>
      </c>
      <c r="KN13" s="119">
        <v>1115.73</v>
      </c>
      <c r="KO13" s="120">
        <v>1164.24</v>
      </c>
      <c r="KP13" s="49"/>
      <c r="KQ13" s="151">
        <v>50</v>
      </c>
      <c r="KR13" s="152">
        <v>54</v>
      </c>
      <c r="KS13" s="24">
        <v>42.18</v>
      </c>
      <c r="KT13" s="24">
        <v>0</v>
      </c>
      <c r="KU13" s="24" t="s">
        <v>94</v>
      </c>
      <c r="KV13" s="24" t="str">
        <f t="shared" si="10"/>
        <v>A-6-BASE-50-54</v>
      </c>
      <c r="KW13" s="25">
        <v>84.36</v>
      </c>
      <c r="KX13" s="25">
        <v>126.54</v>
      </c>
      <c r="KY13" s="25">
        <v>168.72</v>
      </c>
      <c r="KZ13" s="25">
        <v>210.9</v>
      </c>
      <c r="LA13" s="25">
        <v>253.08</v>
      </c>
      <c r="LB13" s="25">
        <v>295.26</v>
      </c>
      <c r="LC13" s="25">
        <v>320.56</v>
      </c>
      <c r="LD13" s="25">
        <v>360.63</v>
      </c>
      <c r="LE13" s="25">
        <v>400.7</v>
      </c>
      <c r="LF13" s="25">
        <v>440.77</v>
      </c>
      <c r="LG13" s="28">
        <v>480.84</v>
      </c>
      <c r="LH13" s="29">
        <v>100</v>
      </c>
      <c r="LI13" s="25">
        <v>520.91</v>
      </c>
      <c r="LJ13" s="25">
        <v>560.98</v>
      </c>
      <c r="LK13" s="25">
        <v>601.04999999999995</v>
      </c>
      <c r="LL13" s="25">
        <v>641.12</v>
      </c>
      <c r="LM13" s="25">
        <v>681.19</v>
      </c>
      <c r="LN13" s="25">
        <v>721.26</v>
      </c>
      <c r="LO13" s="25">
        <v>761.33</v>
      </c>
      <c r="LP13" s="25">
        <v>801.4</v>
      </c>
      <c r="LQ13" s="25">
        <v>841.47</v>
      </c>
      <c r="LR13" s="25">
        <v>881.54</v>
      </c>
      <c r="LS13" s="49"/>
    </row>
    <row r="14" spans="2:331" ht="14.4">
      <c r="B14">
        <v>1</v>
      </c>
      <c r="C14">
        <v>1</v>
      </c>
      <c r="E14" s="128">
        <v>55</v>
      </c>
      <c r="F14" s="129">
        <v>59</v>
      </c>
      <c r="G14" s="24">
        <v>57.72</v>
      </c>
      <c r="H14" s="24">
        <v>0</v>
      </c>
      <c r="I14" s="24" t="s">
        <v>95</v>
      </c>
      <c r="J14" s="24" t="str">
        <f t="shared" si="0"/>
        <v>A-6-BASE-55-59</v>
      </c>
      <c r="K14" s="25">
        <v>138.76</v>
      </c>
      <c r="L14" s="25">
        <v>208.14</v>
      </c>
      <c r="M14" s="25">
        <v>277.52</v>
      </c>
      <c r="N14" s="25">
        <v>346.9</v>
      </c>
      <c r="O14" s="25">
        <v>416.28</v>
      </c>
      <c r="P14" s="25">
        <v>485.66</v>
      </c>
      <c r="Q14" s="25">
        <v>527.28</v>
      </c>
      <c r="R14" s="25">
        <v>593.19000000000005</v>
      </c>
      <c r="S14" s="25">
        <v>659.1</v>
      </c>
      <c r="T14" s="25">
        <v>725.01</v>
      </c>
      <c r="U14" s="28">
        <v>790.92</v>
      </c>
      <c r="V14" s="29">
        <v>1.2</v>
      </c>
      <c r="W14" s="25">
        <v>856.83</v>
      </c>
      <c r="X14" s="25">
        <v>922.74</v>
      </c>
      <c r="Y14" s="25">
        <v>988.65</v>
      </c>
      <c r="Z14" s="25">
        <v>1054.56</v>
      </c>
      <c r="AA14" s="25">
        <v>1120.47</v>
      </c>
      <c r="AB14" s="25">
        <v>1186.3800000000001</v>
      </c>
      <c r="AC14" s="25">
        <v>1252.29</v>
      </c>
      <c r="AD14" s="25">
        <v>1318.2</v>
      </c>
      <c r="AE14" s="25">
        <v>1384.11</v>
      </c>
      <c r="AF14" s="25">
        <v>1450.02</v>
      </c>
      <c r="AH14" s="128">
        <v>55</v>
      </c>
      <c r="AI14" s="129">
        <v>59</v>
      </c>
      <c r="AJ14" s="24">
        <v>57.72</v>
      </c>
      <c r="AK14" s="24">
        <v>0</v>
      </c>
      <c r="AL14" s="24" t="s">
        <v>95</v>
      </c>
      <c r="AM14" s="24" t="str">
        <f t="shared" si="1"/>
        <v>A-6-55-59</v>
      </c>
      <c r="AN14" s="25">
        <v>138.76</v>
      </c>
      <c r="AO14" s="25">
        <v>208.14</v>
      </c>
      <c r="AP14" s="25">
        <v>277.52</v>
      </c>
      <c r="AQ14" s="25">
        <v>346.9</v>
      </c>
      <c r="AR14" s="25">
        <v>416.28</v>
      </c>
      <c r="AS14" s="25">
        <v>485.66</v>
      </c>
      <c r="AT14" s="25">
        <v>527.28</v>
      </c>
      <c r="AU14" s="25">
        <v>593.19000000000005</v>
      </c>
      <c r="AV14" s="25">
        <v>659.1</v>
      </c>
      <c r="AW14" s="25">
        <v>725.01</v>
      </c>
      <c r="AX14" s="28">
        <v>790.92</v>
      </c>
      <c r="AY14" s="29">
        <v>1.2</v>
      </c>
      <c r="AZ14" s="25">
        <v>856.83</v>
      </c>
      <c r="BA14" s="25">
        <v>922.74</v>
      </c>
      <c r="BB14" s="25">
        <v>988.65</v>
      </c>
      <c r="BC14" s="25">
        <v>1054.56</v>
      </c>
      <c r="BD14" s="25">
        <v>1120.47</v>
      </c>
      <c r="BE14" s="25">
        <v>1186.3800000000001</v>
      </c>
      <c r="BF14" s="25">
        <v>1252.29</v>
      </c>
      <c r="BG14" s="25">
        <v>1318.2</v>
      </c>
      <c r="BH14" s="25">
        <v>1384.11</v>
      </c>
      <c r="BI14" s="25">
        <v>1450.02</v>
      </c>
      <c r="BJ14" s="25">
        <v>1515.93</v>
      </c>
      <c r="BK14" s="28">
        <v>1581.84</v>
      </c>
      <c r="BL14" s="49"/>
      <c r="BM14" s="128">
        <v>55</v>
      </c>
      <c r="BN14" s="129">
        <v>59</v>
      </c>
      <c r="BO14" s="24">
        <v>57.72</v>
      </c>
      <c r="BP14" s="24">
        <v>0</v>
      </c>
      <c r="BQ14" s="24" t="s">
        <v>95</v>
      </c>
      <c r="BR14" s="24" t="str">
        <f t="shared" si="2"/>
        <v>A-6-BASE-55-59</v>
      </c>
      <c r="BS14" s="25">
        <v>210.86</v>
      </c>
      <c r="BT14" s="25">
        <v>316.29000000000002</v>
      </c>
      <c r="BU14" s="25">
        <v>421.72</v>
      </c>
      <c r="BV14" s="25">
        <v>527.15</v>
      </c>
      <c r="BW14" s="25">
        <v>632.58000000000004</v>
      </c>
      <c r="BX14" s="25">
        <v>738.01</v>
      </c>
      <c r="BY14" s="25">
        <v>801.28</v>
      </c>
      <c r="BZ14" s="25">
        <v>901.44</v>
      </c>
      <c r="CA14" s="25">
        <v>1001.6</v>
      </c>
      <c r="CB14" s="25">
        <v>1101.76</v>
      </c>
      <c r="CC14" s="28">
        <v>1201.92</v>
      </c>
      <c r="CD14" s="29">
        <v>100</v>
      </c>
      <c r="CE14" s="119">
        <v>1302.08</v>
      </c>
      <c r="CF14" s="119">
        <v>1402.24</v>
      </c>
      <c r="CG14" s="119">
        <v>1502.4</v>
      </c>
      <c r="CH14" s="119">
        <v>1602.56</v>
      </c>
      <c r="CI14" s="119">
        <v>1702.72</v>
      </c>
      <c r="CJ14" s="119">
        <v>1802.88</v>
      </c>
      <c r="CK14" s="119">
        <v>1903.04</v>
      </c>
      <c r="CL14" s="119">
        <v>2003.2</v>
      </c>
      <c r="CM14" s="119">
        <v>2103.36</v>
      </c>
      <c r="CN14" s="119">
        <v>2203.52</v>
      </c>
      <c r="CO14" s="119">
        <v>2303.6799999999998</v>
      </c>
      <c r="CP14" s="120">
        <v>2403.84</v>
      </c>
      <c r="CQ14" s="49"/>
      <c r="CR14" s="131">
        <v>55</v>
      </c>
      <c r="CS14" s="132">
        <v>59</v>
      </c>
      <c r="CT14" s="24">
        <v>57.72</v>
      </c>
      <c r="CU14" s="24">
        <v>0</v>
      </c>
      <c r="CV14" s="24" t="s">
        <v>95</v>
      </c>
      <c r="CW14" s="24" t="str">
        <f t="shared" si="3"/>
        <v>A-6-BASE-55-59</v>
      </c>
      <c r="CX14" s="25">
        <v>125.44</v>
      </c>
      <c r="CY14" s="25">
        <v>188.16</v>
      </c>
      <c r="CZ14" s="25">
        <v>250.88</v>
      </c>
      <c r="DA14" s="25">
        <v>313.60000000000002</v>
      </c>
      <c r="DB14" s="25">
        <v>376.32</v>
      </c>
      <c r="DC14" s="25">
        <v>439.04</v>
      </c>
      <c r="DD14" s="25">
        <v>476.64</v>
      </c>
      <c r="DE14" s="25">
        <v>536.22</v>
      </c>
      <c r="DF14" s="25">
        <v>595.79999999999995</v>
      </c>
      <c r="DG14" s="25">
        <v>655.38</v>
      </c>
      <c r="DH14" s="28">
        <v>714.96</v>
      </c>
      <c r="DI14" s="29">
        <v>1.2</v>
      </c>
      <c r="DJ14" s="25">
        <v>774.54</v>
      </c>
      <c r="DK14" s="25">
        <v>834.12</v>
      </c>
      <c r="DL14" s="25">
        <v>893.7</v>
      </c>
      <c r="DM14" s="25">
        <v>953.28</v>
      </c>
      <c r="DN14" s="25">
        <v>1012.86</v>
      </c>
      <c r="DO14" s="25">
        <v>1072.44</v>
      </c>
      <c r="DP14" s="25">
        <v>1132.02</v>
      </c>
      <c r="DQ14" s="25">
        <v>1191.5999999999999</v>
      </c>
      <c r="DR14" s="25">
        <v>1251.18</v>
      </c>
      <c r="DS14" s="25">
        <v>1310.76</v>
      </c>
      <c r="DT14" s="49"/>
      <c r="DU14" s="145">
        <v>55</v>
      </c>
      <c r="DV14" s="146">
        <v>59</v>
      </c>
      <c r="DW14" s="24">
        <v>57.72</v>
      </c>
      <c r="DX14" s="24">
        <v>0</v>
      </c>
      <c r="DY14" s="24" t="s">
        <v>95</v>
      </c>
      <c r="DZ14" s="24" t="str">
        <f t="shared" si="4"/>
        <v>A-6-BASE-55-59</v>
      </c>
      <c r="EA14" s="25">
        <v>127</v>
      </c>
      <c r="EB14" s="25">
        <v>190.5</v>
      </c>
      <c r="EC14" s="25">
        <v>254</v>
      </c>
      <c r="ED14" s="25">
        <v>317.5</v>
      </c>
      <c r="EE14" s="25">
        <v>381</v>
      </c>
      <c r="EF14" s="25">
        <v>444.5</v>
      </c>
      <c r="EG14" s="25">
        <v>482.64</v>
      </c>
      <c r="EH14" s="25">
        <v>542.97</v>
      </c>
      <c r="EI14" s="25">
        <v>603.29999999999995</v>
      </c>
      <c r="EJ14" s="25">
        <v>663.63</v>
      </c>
      <c r="EK14" s="28">
        <v>723.96</v>
      </c>
      <c r="EL14" s="29">
        <v>1.2</v>
      </c>
      <c r="EM14" s="25">
        <v>784.29</v>
      </c>
      <c r="EN14" s="25">
        <v>844.62</v>
      </c>
      <c r="EO14" s="25">
        <v>904.95</v>
      </c>
      <c r="EP14" s="25">
        <v>965.28</v>
      </c>
      <c r="EQ14" s="25">
        <v>1025.6099999999999</v>
      </c>
      <c r="ER14" s="25">
        <v>1085.94</v>
      </c>
      <c r="ES14" s="25">
        <v>1146.27</v>
      </c>
      <c r="ET14" s="25">
        <v>1206.5999999999999</v>
      </c>
      <c r="EU14" s="25">
        <v>1266.93</v>
      </c>
      <c r="EV14" s="25">
        <v>1327.26</v>
      </c>
      <c r="EW14" s="49"/>
      <c r="EX14" s="145">
        <v>55</v>
      </c>
      <c r="EY14" s="146">
        <v>59</v>
      </c>
      <c r="EZ14" s="24">
        <v>57.72</v>
      </c>
      <c r="FA14" s="24">
        <v>0</v>
      </c>
      <c r="FB14" s="24" t="s">
        <v>95</v>
      </c>
      <c r="FC14" s="24" t="str">
        <f t="shared" si="5"/>
        <v>A-6-BASE-55-59</v>
      </c>
      <c r="FD14" s="25">
        <v>106.56</v>
      </c>
      <c r="FE14" s="25">
        <v>159.84</v>
      </c>
      <c r="FF14" s="25">
        <v>213.12</v>
      </c>
      <c r="FG14" s="25">
        <v>266.39999999999998</v>
      </c>
      <c r="FH14" s="25">
        <v>319.68</v>
      </c>
      <c r="FI14" s="25">
        <v>372.96</v>
      </c>
      <c r="FJ14" s="25">
        <v>404.96</v>
      </c>
      <c r="FK14" s="25">
        <v>455.58</v>
      </c>
      <c r="FL14" s="25">
        <v>506.2</v>
      </c>
      <c r="FM14" s="25">
        <v>556.82000000000005</v>
      </c>
      <c r="FN14" s="28">
        <v>607.44000000000005</v>
      </c>
      <c r="FO14" s="29">
        <v>1.2</v>
      </c>
      <c r="FP14" s="25">
        <v>658.06</v>
      </c>
      <c r="FQ14" s="25">
        <v>708.68</v>
      </c>
      <c r="FR14" s="25">
        <v>759.3</v>
      </c>
      <c r="FS14" s="25">
        <v>809.92</v>
      </c>
      <c r="FT14" s="25">
        <v>860.54</v>
      </c>
      <c r="FU14" s="25">
        <v>911.16</v>
      </c>
      <c r="FV14" s="25">
        <v>961.78</v>
      </c>
      <c r="FW14" s="25">
        <v>1012.4</v>
      </c>
      <c r="FX14" s="25">
        <v>1063.02</v>
      </c>
      <c r="FY14" s="25">
        <v>1113.6400000000001</v>
      </c>
      <c r="FZ14" s="49"/>
      <c r="GA14" s="145">
        <v>55</v>
      </c>
      <c r="GB14" s="146">
        <v>59</v>
      </c>
      <c r="GC14" s="24">
        <v>57.72</v>
      </c>
      <c r="GD14" s="24">
        <v>0</v>
      </c>
      <c r="GE14" s="24" t="s">
        <v>95</v>
      </c>
      <c r="GF14" s="24" t="str">
        <f t="shared" si="6"/>
        <v>A-6-BASE-55-59</v>
      </c>
      <c r="GG14" s="25">
        <v>115.44</v>
      </c>
      <c r="GH14" s="25">
        <v>173.16</v>
      </c>
      <c r="GI14" s="25">
        <v>230.88</v>
      </c>
      <c r="GJ14" s="25">
        <v>288.60000000000002</v>
      </c>
      <c r="GK14" s="25">
        <v>346.32</v>
      </c>
      <c r="GL14" s="25">
        <v>404.04</v>
      </c>
      <c r="GM14" s="25">
        <v>438.64</v>
      </c>
      <c r="GN14" s="25">
        <v>493.47</v>
      </c>
      <c r="GO14" s="25">
        <v>548.29999999999995</v>
      </c>
      <c r="GP14" s="25">
        <v>603.13</v>
      </c>
      <c r="GQ14" s="28">
        <v>657.96</v>
      </c>
      <c r="GR14" s="29">
        <v>1.2</v>
      </c>
      <c r="GS14" s="119">
        <v>712.79</v>
      </c>
      <c r="GT14" s="119">
        <v>767.62</v>
      </c>
      <c r="GU14" s="119">
        <v>822.45</v>
      </c>
      <c r="GV14" s="119">
        <v>877.28</v>
      </c>
      <c r="GW14" s="119">
        <v>932.11</v>
      </c>
      <c r="GX14" s="119">
        <v>986.94</v>
      </c>
      <c r="GY14" s="119">
        <v>1041.77</v>
      </c>
      <c r="GZ14" s="119">
        <v>1096.5999999999999</v>
      </c>
      <c r="HA14" s="119">
        <v>1151.43</v>
      </c>
      <c r="HB14" s="119">
        <v>1206.26</v>
      </c>
      <c r="HC14" s="119">
        <v>1261.0899999999999</v>
      </c>
      <c r="HD14" s="120">
        <v>1315.92</v>
      </c>
      <c r="HE14" s="49"/>
      <c r="HF14" s="145">
        <v>55</v>
      </c>
      <c r="HG14" s="146">
        <v>59</v>
      </c>
      <c r="HH14" s="24">
        <v>57.72</v>
      </c>
      <c r="HI14" s="24">
        <v>0</v>
      </c>
      <c r="HJ14" s="24" t="s">
        <v>95</v>
      </c>
      <c r="HK14" s="24" t="str">
        <f t="shared" si="7"/>
        <v>A-6-BASE-55-59</v>
      </c>
      <c r="HL14" s="25">
        <v>115.44</v>
      </c>
      <c r="HM14" s="25">
        <v>173.16</v>
      </c>
      <c r="HN14" s="25">
        <v>230.88</v>
      </c>
      <c r="HO14" s="25">
        <v>288.60000000000002</v>
      </c>
      <c r="HP14" s="25">
        <v>346.32</v>
      </c>
      <c r="HQ14" s="25">
        <v>404.04</v>
      </c>
      <c r="HR14" s="25">
        <v>438.64</v>
      </c>
      <c r="HS14" s="25">
        <v>493.47</v>
      </c>
      <c r="HT14" s="25">
        <v>548.29999999999995</v>
      </c>
      <c r="HU14" s="25">
        <v>603.13</v>
      </c>
      <c r="HV14" s="28">
        <v>657.96</v>
      </c>
      <c r="HW14" s="29">
        <v>100</v>
      </c>
      <c r="HX14" s="25">
        <v>712.79</v>
      </c>
      <c r="HY14" s="25">
        <v>767.62</v>
      </c>
      <c r="HZ14" s="25">
        <v>822.45</v>
      </c>
      <c r="IA14" s="25">
        <v>877.28</v>
      </c>
      <c r="IB14" s="25">
        <v>932.11</v>
      </c>
      <c r="IC14" s="25">
        <v>986.94</v>
      </c>
      <c r="ID14" s="25">
        <v>1041.77</v>
      </c>
      <c r="IE14" s="25">
        <v>1096.5999999999999</v>
      </c>
      <c r="IF14" s="25">
        <v>1151.43</v>
      </c>
      <c r="IG14" s="25">
        <v>1206.26</v>
      </c>
      <c r="IH14" s="49"/>
      <c r="II14" s="151">
        <v>55</v>
      </c>
      <c r="IJ14" s="152">
        <v>59</v>
      </c>
      <c r="IK14" s="24">
        <v>57.72</v>
      </c>
      <c r="IL14" s="24">
        <v>0</v>
      </c>
      <c r="IM14" s="24" t="s">
        <v>95</v>
      </c>
      <c r="IN14" s="24" t="str">
        <f t="shared" si="8"/>
        <v>A-6-BASE-55-59</v>
      </c>
      <c r="IO14" s="165">
        <v>99999</v>
      </c>
      <c r="IP14" s="25">
        <v>99999</v>
      </c>
      <c r="IQ14" s="25">
        <v>99999</v>
      </c>
      <c r="IR14" s="25">
        <v>99999</v>
      </c>
      <c r="IS14" s="25">
        <v>99999</v>
      </c>
      <c r="IT14" s="25">
        <v>99999</v>
      </c>
      <c r="IU14" s="25">
        <v>99999</v>
      </c>
      <c r="IV14" s="25">
        <v>99999</v>
      </c>
      <c r="IW14" s="25">
        <v>99999</v>
      </c>
      <c r="IX14" s="25">
        <v>99999</v>
      </c>
      <c r="IY14" s="28">
        <v>99999</v>
      </c>
      <c r="IZ14" s="29">
        <v>100</v>
      </c>
      <c r="JA14" s="165">
        <v>99999</v>
      </c>
      <c r="JB14" s="25">
        <v>99999</v>
      </c>
      <c r="JC14" s="25">
        <v>99999</v>
      </c>
      <c r="JD14" s="25">
        <v>99999</v>
      </c>
      <c r="JE14" s="25">
        <v>99999</v>
      </c>
      <c r="JF14" s="25">
        <v>99999</v>
      </c>
      <c r="JG14" s="25">
        <v>99999</v>
      </c>
      <c r="JH14" s="25">
        <v>99999</v>
      </c>
      <c r="JI14" s="25">
        <v>99999</v>
      </c>
      <c r="JJ14" s="25">
        <v>99999</v>
      </c>
      <c r="JK14" s="49"/>
      <c r="JL14" s="151">
        <v>55</v>
      </c>
      <c r="JM14" s="152">
        <v>59</v>
      </c>
      <c r="JN14" s="24">
        <v>57.72</v>
      </c>
      <c r="JO14" s="24">
        <v>0</v>
      </c>
      <c r="JP14" s="24" t="s">
        <v>95</v>
      </c>
      <c r="JQ14" s="24" t="str">
        <f t="shared" si="9"/>
        <v>A-6-BASE-55-59</v>
      </c>
      <c r="JR14" s="25">
        <v>138.76</v>
      </c>
      <c r="JS14" s="25">
        <v>208.14</v>
      </c>
      <c r="JT14" s="25">
        <v>277.52</v>
      </c>
      <c r="JU14" s="25">
        <v>346.9</v>
      </c>
      <c r="JV14" s="25">
        <v>416.28</v>
      </c>
      <c r="JW14" s="25">
        <v>485.66</v>
      </c>
      <c r="JX14" s="25">
        <v>527.28</v>
      </c>
      <c r="JY14" s="25">
        <v>593.19000000000005</v>
      </c>
      <c r="JZ14" s="25">
        <v>659.1</v>
      </c>
      <c r="KA14" s="25">
        <v>725.01</v>
      </c>
      <c r="KB14" s="28">
        <v>790.92</v>
      </c>
      <c r="KC14" s="29">
        <v>1.2</v>
      </c>
      <c r="KD14" s="119">
        <v>856.83</v>
      </c>
      <c r="KE14" s="119">
        <v>922.74</v>
      </c>
      <c r="KF14" s="119">
        <v>988.65</v>
      </c>
      <c r="KG14" s="119">
        <v>1054.56</v>
      </c>
      <c r="KH14" s="119">
        <v>1120.47</v>
      </c>
      <c r="KI14" s="119">
        <v>1186.3800000000001</v>
      </c>
      <c r="KJ14" s="119">
        <v>1252.29</v>
      </c>
      <c r="KK14" s="119">
        <v>1318.2</v>
      </c>
      <c r="KL14" s="119">
        <v>1384.11</v>
      </c>
      <c r="KM14" s="119">
        <v>1450.02</v>
      </c>
      <c r="KN14" s="119">
        <v>1515.93</v>
      </c>
      <c r="KO14" s="120">
        <v>1581.84</v>
      </c>
      <c r="KP14" s="49"/>
      <c r="KQ14" s="151">
        <v>55</v>
      </c>
      <c r="KR14" s="152">
        <v>59</v>
      </c>
      <c r="KS14" s="24">
        <v>57.72</v>
      </c>
      <c r="KT14" s="24">
        <v>0</v>
      </c>
      <c r="KU14" s="24" t="s">
        <v>95</v>
      </c>
      <c r="KV14" s="24" t="str">
        <f t="shared" si="10"/>
        <v>A-6-BASE-55-59</v>
      </c>
      <c r="KW14" s="25">
        <v>115.44</v>
      </c>
      <c r="KX14" s="25">
        <v>173.16</v>
      </c>
      <c r="KY14" s="25">
        <v>230.88</v>
      </c>
      <c r="KZ14" s="25">
        <v>288.60000000000002</v>
      </c>
      <c r="LA14" s="25">
        <v>346.32</v>
      </c>
      <c r="LB14" s="25">
        <v>404.04</v>
      </c>
      <c r="LC14" s="25">
        <v>438.64</v>
      </c>
      <c r="LD14" s="25">
        <v>493.47</v>
      </c>
      <c r="LE14" s="25">
        <v>548.29999999999995</v>
      </c>
      <c r="LF14" s="25">
        <v>603.13</v>
      </c>
      <c r="LG14" s="28">
        <v>657.96</v>
      </c>
      <c r="LH14" s="29">
        <v>100</v>
      </c>
      <c r="LI14" s="25">
        <v>712.79</v>
      </c>
      <c r="LJ14" s="25">
        <v>767.62</v>
      </c>
      <c r="LK14" s="25">
        <v>822.45</v>
      </c>
      <c r="LL14" s="25">
        <v>877.28</v>
      </c>
      <c r="LM14" s="25">
        <v>932.11</v>
      </c>
      <c r="LN14" s="25">
        <v>986.94</v>
      </c>
      <c r="LO14" s="25">
        <v>1041.77</v>
      </c>
      <c r="LP14" s="25">
        <v>1096.5999999999999</v>
      </c>
      <c r="LQ14" s="25">
        <v>1151.43</v>
      </c>
      <c r="LR14" s="25">
        <v>1206.26</v>
      </c>
      <c r="LS14" s="49"/>
    </row>
    <row r="15" spans="2:331" ht="14.4">
      <c r="B15" t="s">
        <v>104</v>
      </c>
      <c r="E15" s="128">
        <v>60</v>
      </c>
      <c r="F15" s="129">
        <v>64</v>
      </c>
      <c r="G15" s="24">
        <v>75.48</v>
      </c>
      <c r="H15" s="24">
        <v>0</v>
      </c>
      <c r="I15" s="24" t="s">
        <v>96</v>
      </c>
      <c r="J15" s="24" t="str">
        <f t="shared" si="0"/>
        <v>A-6-BASE-60-64</v>
      </c>
      <c r="K15" s="25">
        <v>182.04</v>
      </c>
      <c r="L15" s="25">
        <v>273.06</v>
      </c>
      <c r="M15" s="25">
        <v>364.08</v>
      </c>
      <c r="N15" s="25">
        <v>455.1</v>
      </c>
      <c r="O15" s="25">
        <v>546.12</v>
      </c>
      <c r="P15" s="25">
        <v>637.14</v>
      </c>
      <c r="Q15" s="25">
        <v>691.76</v>
      </c>
      <c r="R15" s="25">
        <v>778.23</v>
      </c>
      <c r="S15" s="25">
        <v>864.7</v>
      </c>
      <c r="T15" s="25">
        <v>951.17</v>
      </c>
      <c r="U15" s="28">
        <v>1037.6400000000001</v>
      </c>
      <c r="V15" s="29">
        <v>1.25</v>
      </c>
      <c r="W15" s="25">
        <v>1124.1099999999999</v>
      </c>
      <c r="X15" s="25">
        <v>1210.58</v>
      </c>
      <c r="Y15" s="25">
        <v>1297.05</v>
      </c>
      <c r="Z15" s="25">
        <v>1383.52</v>
      </c>
      <c r="AA15" s="25">
        <v>1469.99</v>
      </c>
      <c r="AB15" s="25">
        <v>1556.46</v>
      </c>
      <c r="AC15" s="25">
        <v>1642.93</v>
      </c>
      <c r="AD15" s="25">
        <v>1729.4</v>
      </c>
      <c r="AE15" s="25">
        <v>1815.87</v>
      </c>
      <c r="AF15" s="25">
        <v>1902.34</v>
      </c>
      <c r="AH15" s="128">
        <v>60</v>
      </c>
      <c r="AI15" s="129">
        <v>64</v>
      </c>
      <c r="AJ15" s="24">
        <v>75.48</v>
      </c>
      <c r="AK15" s="24">
        <v>0</v>
      </c>
      <c r="AL15" s="24" t="s">
        <v>96</v>
      </c>
      <c r="AM15" s="24" t="str">
        <f t="shared" si="1"/>
        <v>A-6-60-64</v>
      </c>
      <c r="AN15" s="25">
        <v>182.04</v>
      </c>
      <c r="AO15" s="25">
        <v>273.06</v>
      </c>
      <c r="AP15" s="25">
        <v>364.08</v>
      </c>
      <c r="AQ15" s="25">
        <v>455.1</v>
      </c>
      <c r="AR15" s="25">
        <v>546.12</v>
      </c>
      <c r="AS15" s="25">
        <v>637.14</v>
      </c>
      <c r="AT15" s="25">
        <v>691.76</v>
      </c>
      <c r="AU15" s="25">
        <v>778.23</v>
      </c>
      <c r="AV15" s="25">
        <v>864.7</v>
      </c>
      <c r="AW15" s="25">
        <v>951.17</v>
      </c>
      <c r="AX15" s="28">
        <v>1037.6400000000001</v>
      </c>
      <c r="AY15" s="29">
        <v>1.25</v>
      </c>
      <c r="AZ15" s="25">
        <v>1124.1099999999999</v>
      </c>
      <c r="BA15" s="25">
        <v>1210.58</v>
      </c>
      <c r="BB15" s="25">
        <v>1297.05</v>
      </c>
      <c r="BC15" s="25">
        <v>1383.52</v>
      </c>
      <c r="BD15" s="25">
        <v>1469.99</v>
      </c>
      <c r="BE15" s="25">
        <v>1556.46</v>
      </c>
      <c r="BF15" s="25">
        <v>1642.93</v>
      </c>
      <c r="BG15" s="25">
        <v>1729.4</v>
      </c>
      <c r="BH15" s="25">
        <v>1815.87</v>
      </c>
      <c r="BI15" s="25">
        <v>1902.34</v>
      </c>
      <c r="BJ15" s="25">
        <v>1988.81</v>
      </c>
      <c r="BK15" s="28">
        <v>2075.2800000000002</v>
      </c>
      <c r="BL15" s="49"/>
      <c r="BM15" s="128">
        <v>60</v>
      </c>
      <c r="BN15" s="129">
        <v>64</v>
      </c>
      <c r="BO15" s="24">
        <v>75.48</v>
      </c>
      <c r="BP15" s="24">
        <v>0</v>
      </c>
      <c r="BQ15" s="24" t="s">
        <v>96</v>
      </c>
      <c r="BR15" s="24" t="str">
        <f t="shared" si="2"/>
        <v>A-6-BASE-60-64</v>
      </c>
      <c r="BS15" s="25">
        <v>252.88</v>
      </c>
      <c r="BT15" s="25">
        <v>379.32</v>
      </c>
      <c r="BU15" s="25">
        <v>505.76</v>
      </c>
      <c r="BV15" s="25">
        <v>632.20000000000005</v>
      </c>
      <c r="BW15" s="25">
        <v>758.64</v>
      </c>
      <c r="BX15" s="25">
        <v>885.08</v>
      </c>
      <c r="BY15" s="25">
        <v>960.96</v>
      </c>
      <c r="BZ15" s="25">
        <v>1081.08</v>
      </c>
      <c r="CA15" s="25">
        <v>1201.2</v>
      </c>
      <c r="CB15" s="25">
        <v>1321.32</v>
      </c>
      <c r="CC15" s="28">
        <v>1441.44</v>
      </c>
      <c r="CD15" s="29">
        <v>100</v>
      </c>
      <c r="CE15" s="119">
        <v>1561.56</v>
      </c>
      <c r="CF15" s="119">
        <v>1681.68</v>
      </c>
      <c r="CG15" s="119">
        <v>1801.8</v>
      </c>
      <c r="CH15" s="119">
        <v>1921.92</v>
      </c>
      <c r="CI15" s="119">
        <v>2042.04</v>
      </c>
      <c r="CJ15" s="119">
        <v>2162.16</v>
      </c>
      <c r="CK15" s="119">
        <v>2282.2800000000002</v>
      </c>
      <c r="CL15" s="119">
        <v>2402.4</v>
      </c>
      <c r="CM15" s="119">
        <v>2522.52</v>
      </c>
      <c r="CN15" s="119">
        <v>2642.64</v>
      </c>
      <c r="CO15" s="119">
        <v>2762.76</v>
      </c>
      <c r="CP15" s="120">
        <v>2882.88</v>
      </c>
      <c r="CQ15" s="49"/>
      <c r="CR15" s="131">
        <v>60</v>
      </c>
      <c r="CS15" s="132">
        <v>64</v>
      </c>
      <c r="CT15" s="24">
        <v>75.48</v>
      </c>
      <c r="CU15" s="24">
        <v>0</v>
      </c>
      <c r="CV15" s="24" t="s">
        <v>96</v>
      </c>
      <c r="CW15" s="24" t="str">
        <f t="shared" si="3"/>
        <v>A-6-BASE-60-64</v>
      </c>
      <c r="CX15" s="25">
        <v>165.4</v>
      </c>
      <c r="CY15" s="25">
        <v>248.1</v>
      </c>
      <c r="CZ15" s="25">
        <v>330.8</v>
      </c>
      <c r="DA15" s="25">
        <v>413.5</v>
      </c>
      <c r="DB15" s="25">
        <v>496.2</v>
      </c>
      <c r="DC15" s="25">
        <v>578.9</v>
      </c>
      <c r="DD15" s="25">
        <v>628.55999999999995</v>
      </c>
      <c r="DE15" s="25">
        <v>707.13</v>
      </c>
      <c r="DF15" s="25">
        <v>785.7</v>
      </c>
      <c r="DG15" s="25">
        <v>864.27</v>
      </c>
      <c r="DH15" s="28">
        <v>942.84</v>
      </c>
      <c r="DI15" s="29">
        <v>1.25</v>
      </c>
      <c r="DJ15" s="25">
        <v>1021.41</v>
      </c>
      <c r="DK15" s="25">
        <v>1099.98</v>
      </c>
      <c r="DL15" s="25">
        <v>1178.55</v>
      </c>
      <c r="DM15" s="25">
        <v>1257.1199999999999</v>
      </c>
      <c r="DN15" s="25">
        <v>1335.69</v>
      </c>
      <c r="DO15" s="25">
        <v>1414.26</v>
      </c>
      <c r="DP15" s="25">
        <v>1492.83</v>
      </c>
      <c r="DQ15" s="25">
        <v>1571.4</v>
      </c>
      <c r="DR15" s="25">
        <v>1649.97</v>
      </c>
      <c r="DS15" s="25">
        <v>1728.54</v>
      </c>
      <c r="DT15" s="49"/>
      <c r="DU15" s="145">
        <v>60</v>
      </c>
      <c r="DV15" s="146">
        <v>64</v>
      </c>
      <c r="DW15" s="24">
        <v>75.48</v>
      </c>
      <c r="DX15" s="24">
        <v>0</v>
      </c>
      <c r="DY15" s="24" t="s">
        <v>96</v>
      </c>
      <c r="DZ15" s="24" t="str">
        <f t="shared" si="4"/>
        <v>A-6-BASE-60-64</v>
      </c>
      <c r="EA15" s="25">
        <v>167.46</v>
      </c>
      <c r="EB15" s="25">
        <v>251.19</v>
      </c>
      <c r="EC15" s="25">
        <v>334.92</v>
      </c>
      <c r="ED15" s="25">
        <v>418.65</v>
      </c>
      <c r="EE15" s="25">
        <v>502.38</v>
      </c>
      <c r="EF15" s="25">
        <v>586.11</v>
      </c>
      <c r="EG15" s="25">
        <v>636.32000000000005</v>
      </c>
      <c r="EH15" s="25">
        <v>715.86</v>
      </c>
      <c r="EI15" s="25">
        <v>795.4</v>
      </c>
      <c r="EJ15" s="25">
        <v>874.94</v>
      </c>
      <c r="EK15" s="28">
        <v>954.48</v>
      </c>
      <c r="EL15" s="29">
        <v>1.25</v>
      </c>
      <c r="EM15" s="25">
        <v>1034.02</v>
      </c>
      <c r="EN15" s="25">
        <v>1113.56</v>
      </c>
      <c r="EO15" s="25">
        <v>1193.0999999999999</v>
      </c>
      <c r="EP15" s="25">
        <v>1272.6400000000001</v>
      </c>
      <c r="EQ15" s="25">
        <v>1352.18</v>
      </c>
      <c r="ER15" s="25">
        <v>1431.72</v>
      </c>
      <c r="ES15" s="25">
        <v>1511.26</v>
      </c>
      <c r="ET15" s="25">
        <v>1590.8</v>
      </c>
      <c r="EU15" s="25">
        <v>1670.34</v>
      </c>
      <c r="EV15" s="25">
        <v>1749.88</v>
      </c>
      <c r="EW15" s="49"/>
      <c r="EX15" s="145">
        <v>60</v>
      </c>
      <c r="EY15" s="146">
        <v>64</v>
      </c>
      <c r="EZ15" s="24">
        <v>75.48</v>
      </c>
      <c r="FA15" s="24">
        <v>0</v>
      </c>
      <c r="FB15" s="24" t="s">
        <v>96</v>
      </c>
      <c r="FC15" s="24" t="str">
        <f t="shared" si="5"/>
        <v>A-6-BASE-60-64</v>
      </c>
      <c r="FD15" s="25">
        <v>139.86000000000001</v>
      </c>
      <c r="FE15" s="25">
        <v>209.79</v>
      </c>
      <c r="FF15" s="25">
        <v>279.72000000000003</v>
      </c>
      <c r="FG15" s="25">
        <v>349.65</v>
      </c>
      <c r="FH15" s="25">
        <v>419.58</v>
      </c>
      <c r="FI15" s="25">
        <v>489.51</v>
      </c>
      <c r="FJ15" s="25">
        <v>531.44000000000005</v>
      </c>
      <c r="FK15" s="25">
        <v>597.87</v>
      </c>
      <c r="FL15" s="25">
        <v>664.3</v>
      </c>
      <c r="FM15" s="25">
        <v>730.73</v>
      </c>
      <c r="FN15" s="28">
        <v>797.16</v>
      </c>
      <c r="FO15" s="29">
        <v>1.25</v>
      </c>
      <c r="FP15" s="25">
        <v>863.59</v>
      </c>
      <c r="FQ15" s="25">
        <v>930.02</v>
      </c>
      <c r="FR15" s="25">
        <v>996.45</v>
      </c>
      <c r="FS15" s="25">
        <v>1062.8800000000001</v>
      </c>
      <c r="FT15" s="25">
        <v>1129.31</v>
      </c>
      <c r="FU15" s="25">
        <v>1195.74</v>
      </c>
      <c r="FV15" s="25">
        <v>1262.17</v>
      </c>
      <c r="FW15" s="25">
        <v>1328.6</v>
      </c>
      <c r="FX15" s="25">
        <v>1395.03</v>
      </c>
      <c r="FY15" s="25">
        <v>1461.46</v>
      </c>
      <c r="FZ15" s="49"/>
      <c r="GA15" s="145">
        <v>60</v>
      </c>
      <c r="GB15" s="146">
        <v>64</v>
      </c>
      <c r="GC15" s="24">
        <v>75.48</v>
      </c>
      <c r="GD15" s="24">
        <v>0</v>
      </c>
      <c r="GE15" s="24" t="s">
        <v>96</v>
      </c>
      <c r="GF15" s="24" t="str">
        <f t="shared" si="6"/>
        <v>A-6-BASE-60-64</v>
      </c>
      <c r="GG15" s="25">
        <v>150.96</v>
      </c>
      <c r="GH15" s="25">
        <v>226.44</v>
      </c>
      <c r="GI15" s="25">
        <v>301.92</v>
      </c>
      <c r="GJ15" s="25">
        <v>377.4</v>
      </c>
      <c r="GK15" s="25">
        <v>452.88</v>
      </c>
      <c r="GL15" s="25">
        <v>528.36</v>
      </c>
      <c r="GM15" s="25">
        <v>573.67999999999995</v>
      </c>
      <c r="GN15" s="25">
        <v>645.39</v>
      </c>
      <c r="GO15" s="25">
        <v>717.1</v>
      </c>
      <c r="GP15" s="25">
        <v>788.81</v>
      </c>
      <c r="GQ15" s="28">
        <v>860.52</v>
      </c>
      <c r="GR15" s="29">
        <v>1.25</v>
      </c>
      <c r="GS15" s="119">
        <v>932.23</v>
      </c>
      <c r="GT15" s="119">
        <v>1003.94</v>
      </c>
      <c r="GU15" s="119">
        <v>1075.6500000000001</v>
      </c>
      <c r="GV15" s="119">
        <v>1147.3599999999999</v>
      </c>
      <c r="GW15" s="119">
        <v>1219.07</v>
      </c>
      <c r="GX15" s="119">
        <v>1290.78</v>
      </c>
      <c r="GY15" s="119">
        <v>1362.49</v>
      </c>
      <c r="GZ15" s="119">
        <v>1434.2</v>
      </c>
      <c r="HA15" s="119">
        <v>1505.91</v>
      </c>
      <c r="HB15" s="119">
        <v>1577.62</v>
      </c>
      <c r="HC15" s="119">
        <v>1649.33</v>
      </c>
      <c r="HD15" s="120">
        <v>1721.04</v>
      </c>
      <c r="HE15" s="49"/>
      <c r="HF15" s="145">
        <v>60</v>
      </c>
      <c r="HG15" s="146">
        <v>64</v>
      </c>
      <c r="HH15" s="24">
        <v>75.48</v>
      </c>
      <c r="HI15" s="24">
        <v>0</v>
      </c>
      <c r="HJ15" s="24" t="s">
        <v>96</v>
      </c>
      <c r="HK15" s="24" t="str">
        <f t="shared" si="7"/>
        <v>A-6-BASE-60-64</v>
      </c>
      <c r="HL15" s="25">
        <v>150.96</v>
      </c>
      <c r="HM15" s="25">
        <v>226.44</v>
      </c>
      <c r="HN15" s="25">
        <v>301.92</v>
      </c>
      <c r="HO15" s="25">
        <v>377.4</v>
      </c>
      <c r="HP15" s="25">
        <v>452.88</v>
      </c>
      <c r="HQ15" s="25">
        <v>528.36</v>
      </c>
      <c r="HR15" s="25">
        <v>573.67999999999995</v>
      </c>
      <c r="HS15" s="25">
        <v>645.39</v>
      </c>
      <c r="HT15" s="25">
        <v>717.1</v>
      </c>
      <c r="HU15" s="25">
        <v>788.81</v>
      </c>
      <c r="HV15" s="28">
        <v>860.52</v>
      </c>
      <c r="HW15" s="29">
        <v>100</v>
      </c>
      <c r="HX15" s="25">
        <v>932.23</v>
      </c>
      <c r="HY15" s="25">
        <v>1003.94</v>
      </c>
      <c r="HZ15" s="25">
        <v>1075.6500000000001</v>
      </c>
      <c r="IA15" s="25">
        <v>1147.3599999999999</v>
      </c>
      <c r="IB15" s="25">
        <v>1219.07</v>
      </c>
      <c r="IC15" s="25">
        <v>1290.78</v>
      </c>
      <c r="ID15" s="25">
        <v>1362.49</v>
      </c>
      <c r="IE15" s="25">
        <v>1434.2</v>
      </c>
      <c r="IF15" s="25">
        <v>1505.91</v>
      </c>
      <c r="IG15" s="25">
        <v>1577.62</v>
      </c>
      <c r="IH15" s="49"/>
      <c r="II15" s="151">
        <v>60</v>
      </c>
      <c r="IJ15" s="152">
        <v>64</v>
      </c>
      <c r="IK15" s="24">
        <v>75.48</v>
      </c>
      <c r="IL15" s="24">
        <v>0</v>
      </c>
      <c r="IM15" s="24" t="s">
        <v>96</v>
      </c>
      <c r="IN15" s="24" t="str">
        <f t="shared" si="8"/>
        <v>A-6-BASE-60-64</v>
      </c>
      <c r="IO15" s="162">
        <v>191.32</v>
      </c>
      <c r="IP15" s="25">
        <v>286.98</v>
      </c>
      <c r="IQ15" s="25">
        <v>382.64</v>
      </c>
      <c r="IR15" s="25">
        <v>478.3</v>
      </c>
      <c r="IS15" s="25">
        <v>573.96</v>
      </c>
      <c r="IT15" s="25">
        <v>669.62</v>
      </c>
      <c r="IU15" s="25">
        <v>727.04</v>
      </c>
      <c r="IV15" s="25">
        <v>817.92</v>
      </c>
      <c r="IW15" s="25">
        <v>908.8</v>
      </c>
      <c r="IX15" s="25">
        <v>999.68</v>
      </c>
      <c r="IY15" s="28">
        <v>1090.56</v>
      </c>
      <c r="IZ15" s="29">
        <v>1.25</v>
      </c>
      <c r="JA15" s="162">
        <v>1181.44</v>
      </c>
      <c r="JB15" s="25">
        <v>1272.32</v>
      </c>
      <c r="JC15" s="25">
        <v>1363.2</v>
      </c>
      <c r="JD15" s="25">
        <v>1454.08</v>
      </c>
      <c r="JE15" s="25">
        <v>1544.96</v>
      </c>
      <c r="JF15" s="25">
        <v>1635.84</v>
      </c>
      <c r="JG15" s="25">
        <v>1726.72</v>
      </c>
      <c r="JH15" s="25">
        <v>1817.6</v>
      </c>
      <c r="JI15" s="25">
        <v>1908.48</v>
      </c>
      <c r="JJ15" s="25">
        <v>1999.36</v>
      </c>
      <c r="JK15" s="49"/>
      <c r="JL15" s="151">
        <v>60</v>
      </c>
      <c r="JM15" s="152">
        <v>64</v>
      </c>
      <c r="JN15" s="24">
        <v>75.48</v>
      </c>
      <c r="JO15" s="24">
        <v>0</v>
      </c>
      <c r="JP15" s="24" t="s">
        <v>96</v>
      </c>
      <c r="JQ15" s="24" t="str">
        <f t="shared" si="9"/>
        <v>A-6-BASE-60-64</v>
      </c>
      <c r="JR15" s="25">
        <v>182.04</v>
      </c>
      <c r="JS15" s="25">
        <v>273.06</v>
      </c>
      <c r="JT15" s="25">
        <v>364.08</v>
      </c>
      <c r="JU15" s="25">
        <v>455.1</v>
      </c>
      <c r="JV15" s="25">
        <v>546.12</v>
      </c>
      <c r="JW15" s="25">
        <v>637.14</v>
      </c>
      <c r="JX15" s="25">
        <v>691.76</v>
      </c>
      <c r="JY15" s="25">
        <v>778.23</v>
      </c>
      <c r="JZ15" s="25">
        <v>864.7</v>
      </c>
      <c r="KA15" s="25">
        <v>951.17</v>
      </c>
      <c r="KB15" s="28">
        <v>1037.6400000000001</v>
      </c>
      <c r="KC15" s="29">
        <v>1.25</v>
      </c>
      <c r="KD15" s="119">
        <v>1124.1099999999999</v>
      </c>
      <c r="KE15" s="119">
        <v>1210.58</v>
      </c>
      <c r="KF15" s="119">
        <v>1297.05</v>
      </c>
      <c r="KG15" s="119">
        <v>1383.52</v>
      </c>
      <c r="KH15" s="119">
        <v>1469.99</v>
      </c>
      <c r="KI15" s="119">
        <v>1556.46</v>
      </c>
      <c r="KJ15" s="119">
        <v>1642.93</v>
      </c>
      <c r="KK15" s="119">
        <v>1729.4</v>
      </c>
      <c r="KL15" s="119">
        <v>1815.87</v>
      </c>
      <c r="KM15" s="119">
        <v>1902.34</v>
      </c>
      <c r="KN15" s="119">
        <v>1988.81</v>
      </c>
      <c r="KO15" s="120">
        <v>2075.2800000000002</v>
      </c>
      <c r="KP15" s="49"/>
      <c r="KQ15" s="151">
        <v>60</v>
      </c>
      <c r="KR15" s="152">
        <v>64</v>
      </c>
      <c r="KS15" s="24">
        <v>75.48</v>
      </c>
      <c r="KT15" s="24">
        <v>0</v>
      </c>
      <c r="KU15" s="24" t="s">
        <v>96</v>
      </c>
      <c r="KV15" s="24" t="str">
        <f t="shared" si="10"/>
        <v>A-6-BASE-60-64</v>
      </c>
      <c r="KW15" s="25">
        <v>150.96</v>
      </c>
      <c r="KX15" s="25">
        <v>226.44</v>
      </c>
      <c r="KY15" s="25">
        <v>301.92</v>
      </c>
      <c r="KZ15" s="25">
        <v>377.4</v>
      </c>
      <c r="LA15" s="25">
        <v>452.88</v>
      </c>
      <c r="LB15" s="25">
        <v>528.36</v>
      </c>
      <c r="LC15" s="25">
        <v>573.67999999999995</v>
      </c>
      <c r="LD15" s="25">
        <v>645.39</v>
      </c>
      <c r="LE15" s="25">
        <v>717.1</v>
      </c>
      <c r="LF15" s="25">
        <v>788.81</v>
      </c>
      <c r="LG15" s="28">
        <v>860.52</v>
      </c>
      <c r="LH15" s="29">
        <v>100</v>
      </c>
      <c r="LI15" s="25">
        <v>932.23</v>
      </c>
      <c r="LJ15" s="25">
        <v>1003.94</v>
      </c>
      <c r="LK15" s="25">
        <v>1075.6500000000001</v>
      </c>
      <c r="LL15" s="25">
        <v>1147.3599999999999</v>
      </c>
      <c r="LM15" s="25">
        <v>1219.07</v>
      </c>
      <c r="LN15" s="25">
        <v>1290.78</v>
      </c>
      <c r="LO15" s="25">
        <v>1362.49</v>
      </c>
      <c r="LP15" s="25">
        <v>1434.2</v>
      </c>
      <c r="LQ15" s="25">
        <v>1505.91</v>
      </c>
      <c r="LR15" s="25">
        <v>1577.62</v>
      </c>
      <c r="LS15" s="49"/>
    </row>
    <row r="16" spans="2:331" ht="14.4">
      <c r="B16" t="s">
        <v>104</v>
      </c>
      <c r="E16" s="128">
        <v>65</v>
      </c>
      <c r="F16" s="129">
        <v>69</v>
      </c>
      <c r="G16" s="24">
        <v>95.46</v>
      </c>
      <c r="H16" s="24">
        <v>0</v>
      </c>
      <c r="I16" s="24" t="s">
        <v>97</v>
      </c>
      <c r="J16" s="24" t="str">
        <f t="shared" si="0"/>
        <v>A-6-BASE-65-69</v>
      </c>
      <c r="K16" s="25">
        <v>229.78</v>
      </c>
      <c r="L16" s="25">
        <v>344.67</v>
      </c>
      <c r="M16" s="25">
        <v>459.56</v>
      </c>
      <c r="N16" s="25">
        <v>574.45000000000005</v>
      </c>
      <c r="O16" s="25">
        <v>689.34</v>
      </c>
      <c r="P16" s="25">
        <v>804.23</v>
      </c>
      <c r="Q16" s="25">
        <v>873.2</v>
      </c>
      <c r="R16" s="25">
        <v>982.35</v>
      </c>
      <c r="S16" s="25">
        <v>1091.5</v>
      </c>
      <c r="T16" s="25">
        <v>1200.6500000000001</v>
      </c>
      <c r="U16" s="28">
        <v>1309.8</v>
      </c>
      <c r="V16" s="29">
        <v>1.25</v>
      </c>
      <c r="W16" s="25">
        <v>1418.95</v>
      </c>
      <c r="X16" s="25">
        <v>1528.1</v>
      </c>
      <c r="Y16" s="25">
        <v>1637.25</v>
      </c>
      <c r="Z16" s="25">
        <v>1746.4</v>
      </c>
      <c r="AA16" s="25">
        <v>1855.55</v>
      </c>
      <c r="AB16" s="25">
        <v>1964.7</v>
      </c>
      <c r="AC16" s="25">
        <v>2073.85</v>
      </c>
      <c r="AD16" s="25">
        <v>2183</v>
      </c>
      <c r="AE16" s="25">
        <v>2292.15</v>
      </c>
      <c r="AF16" s="25">
        <v>2401.3000000000002</v>
      </c>
      <c r="AH16" s="128">
        <v>65</v>
      </c>
      <c r="AI16" s="129">
        <v>69</v>
      </c>
      <c r="AJ16" s="24">
        <v>95.46</v>
      </c>
      <c r="AK16" s="24">
        <v>0</v>
      </c>
      <c r="AL16" s="24" t="s">
        <v>97</v>
      </c>
      <c r="AM16" s="24" t="str">
        <f t="shared" si="1"/>
        <v>A-6-65-69</v>
      </c>
      <c r="AN16" s="25">
        <v>229.78</v>
      </c>
      <c r="AO16" s="25">
        <v>344.67</v>
      </c>
      <c r="AP16" s="25">
        <v>459.56</v>
      </c>
      <c r="AQ16" s="25">
        <v>574.45000000000005</v>
      </c>
      <c r="AR16" s="25">
        <v>689.34</v>
      </c>
      <c r="AS16" s="25">
        <v>804.23</v>
      </c>
      <c r="AT16" s="25">
        <v>873.2</v>
      </c>
      <c r="AU16" s="25">
        <v>982.35</v>
      </c>
      <c r="AV16" s="25">
        <v>1091.5</v>
      </c>
      <c r="AW16" s="25">
        <v>1200.6500000000001</v>
      </c>
      <c r="AX16" s="28">
        <v>1309.8</v>
      </c>
      <c r="AY16" s="29">
        <v>1.25</v>
      </c>
      <c r="AZ16" s="25">
        <v>1418.95</v>
      </c>
      <c r="BA16" s="25">
        <v>1528.1</v>
      </c>
      <c r="BB16" s="25">
        <v>1637.25</v>
      </c>
      <c r="BC16" s="25">
        <v>1746.4</v>
      </c>
      <c r="BD16" s="25">
        <v>1855.55</v>
      </c>
      <c r="BE16" s="25">
        <v>1964.7</v>
      </c>
      <c r="BF16" s="25">
        <v>2073.85</v>
      </c>
      <c r="BG16" s="25">
        <v>2183</v>
      </c>
      <c r="BH16" s="25">
        <v>2292.15</v>
      </c>
      <c r="BI16" s="25">
        <v>2401.3000000000002</v>
      </c>
      <c r="BJ16" s="25">
        <v>2510.4499999999998</v>
      </c>
      <c r="BK16" s="28">
        <v>2619.6</v>
      </c>
      <c r="BL16" s="49"/>
      <c r="BM16" s="128">
        <v>65</v>
      </c>
      <c r="BN16" s="129">
        <v>69</v>
      </c>
      <c r="BO16" s="24">
        <v>95.46</v>
      </c>
      <c r="BP16" s="24">
        <v>0</v>
      </c>
      <c r="BQ16" s="24" t="s">
        <v>97</v>
      </c>
      <c r="BR16" s="24" t="str">
        <f t="shared" si="2"/>
        <v>A-6-BASE-65-69</v>
      </c>
      <c r="BS16" s="25">
        <v>285.39999999999998</v>
      </c>
      <c r="BT16" s="25">
        <v>428.1</v>
      </c>
      <c r="BU16" s="25">
        <v>570.79999999999995</v>
      </c>
      <c r="BV16" s="25">
        <v>713.5</v>
      </c>
      <c r="BW16" s="25">
        <v>856.2</v>
      </c>
      <c r="BX16" s="25">
        <v>998.9</v>
      </c>
      <c r="BY16" s="25">
        <v>1084.56</v>
      </c>
      <c r="BZ16" s="25">
        <v>1220.1300000000001</v>
      </c>
      <c r="CA16" s="25">
        <v>1355.7</v>
      </c>
      <c r="CB16" s="25">
        <v>1491.27</v>
      </c>
      <c r="CC16" s="28">
        <v>1626.84</v>
      </c>
      <c r="CD16" s="29">
        <v>100</v>
      </c>
      <c r="CE16" s="119">
        <v>1762.41</v>
      </c>
      <c r="CF16" s="119">
        <v>1897.98</v>
      </c>
      <c r="CG16" s="119">
        <v>2033.55</v>
      </c>
      <c r="CH16" s="119">
        <v>2169.12</v>
      </c>
      <c r="CI16" s="119">
        <v>2304.69</v>
      </c>
      <c r="CJ16" s="119">
        <v>2440.2600000000002</v>
      </c>
      <c r="CK16" s="119">
        <v>2575.83</v>
      </c>
      <c r="CL16" s="119">
        <v>2711.4</v>
      </c>
      <c r="CM16" s="119">
        <v>2846.97</v>
      </c>
      <c r="CN16" s="119">
        <v>2982.54</v>
      </c>
      <c r="CO16" s="119">
        <v>3118.11</v>
      </c>
      <c r="CP16" s="120">
        <v>3253.68</v>
      </c>
      <c r="CQ16" s="49"/>
      <c r="CR16" s="131">
        <v>65</v>
      </c>
      <c r="CS16" s="132">
        <v>69</v>
      </c>
      <c r="CT16" s="24">
        <v>95.46</v>
      </c>
      <c r="CU16" s="24">
        <v>0</v>
      </c>
      <c r="CV16" s="24" t="s">
        <v>97</v>
      </c>
      <c r="CW16" s="24" t="str">
        <f t="shared" si="3"/>
        <v>A-6-BASE-65-69</v>
      </c>
      <c r="CX16" s="25">
        <v>208.68</v>
      </c>
      <c r="CY16" s="25">
        <v>313.02</v>
      </c>
      <c r="CZ16" s="25">
        <v>417.36</v>
      </c>
      <c r="DA16" s="25">
        <v>521.70000000000005</v>
      </c>
      <c r="DB16" s="25">
        <v>626.04</v>
      </c>
      <c r="DC16" s="25">
        <v>730.38</v>
      </c>
      <c r="DD16" s="25">
        <v>792.96</v>
      </c>
      <c r="DE16" s="25">
        <v>892.08</v>
      </c>
      <c r="DF16" s="25">
        <v>991.2</v>
      </c>
      <c r="DG16" s="25">
        <v>1090.32</v>
      </c>
      <c r="DH16" s="28">
        <v>1189.44</v>
      </c>
      <c r="DI16" s="29">
        <v>1.25</v>
      </c>
      <c r="DJ16" s="25">
        <v>1288.56</v>
      </c>
      <c r="DK16" s="25">
        <v>1387.68</v>
      </c>
      <c r="DL16" s="25">
        <v>1486.8</v>
      </c>
      <c r="DM16" s="25">
        <v>1585.92</v>
      </c>
      <c r="DN16" s="25">
        <v>1685.04</v>
      </c>
      <c r="DO16" s="25">
        <v>1784.16</v>
      </c>
      <c r="DP16" s="25">
        <v>1883.28</v>
      </c>
      <c r="DQ16" s="25">
        <v>1982.4</v>
      </c>
      <c r="DR16" s="25">
        <v>2081.52</v>
      </c>
      <c r="DS16" s="25">
        <v>2180.64</v>
      </c>
      <c r="DT16" s="49"/>
      <c r="DU16" s="145">
        <v>65</v>
      </c>
      <c r="DV16" s="146">
        <v>69</v>
      </c>
      <c r="DW16" s="24">
        <v>95.46</v>
      </c>
      <c r="DX16" s="24">
        <v>0</v>
      </c>
      <c r="DY16" s="24" t="s">
        <v>97</v>
      </c>
      <c r="DZ16" s="24" t="str">
        <f t="shared" si="4"/>
        <v>A-6-BASE-65-69</v>
      </c>
      <c r="EA16" s="25">
        <v>211.28</v>
      </c>
      <c r="EB16" s="25">
        <v>316.92</v>
      </c>
      <c r="EC16" s="25">
        <v>422.56</v>
      </c>
      <c r="ED16" s="25">
        <v>528.20000000000005</v>
      </c>
      <c r="EE16" s="25">
        <v>633.84</v>
      </c>
      <c r="EF16" s="25">
        <v>739.48</v>
      </c>
      <c r="EG16" s="25">
        <v>802.88</v>
      </c>
      <c r="EH16" s="25">
        <v>903.24</v>
      </c>
      <c r="EI16" s="25">
        <v>1003.6</v>
      </c>
      <c r="EJ16" s="25">
        <v>1103.96</v>
      </c>
      <c r="EK16" s="28">
        <v>1204.32</v>
      </c>
      <c r="EL16" s="29">
        <v>1.25</v>
      </c>
      <c r="EM16" s="25">
        <v>1304.68</v>
      </c>
      <c r="EN16" s="25">
        <v>1405.04</v>
      </c>
      <c r="EO16" s="25">
        <v>1505.4</v>
      </c>
      <c r="EP16" s="25">
        <v>1605.76</v>
      </c>
      <c r="EQ16" s="25">
        <v>1706.12</v>
      </c>
      <c r="ER16" s="25">
        <v>1806.48</v>
      </c>
      <c r="ES16" s="25">
        <v>1906.84</v>
      </c>
      <c r="ET16" s="25">
        <v>2007.2</v>
      </c>
      <c r="EU16" s="25">
        <v>2107.56</v>
      </c>
      <c r="EV16" s="25">
        <v>2207.92</v>
      </c>
      <c r="EW16" s="49"/>
      <c r="EX16" s="145">
        <v>65</v>
      </c>
      <c r="EY16" s="146">
        <v>69</v>
      </c>
      <c r="EZ16" s="24">
        <v>95.46</v>
      </c>
      <c r="FA16" s="24">
        <v>0</v>
      </c>
      <c r="FB16" s="24" t="s">
        <v>97</v>
      </c>
      <c r="FC16" s="24" t="str">
        <f t="shared" si="5"/>
        <v>A-6-BASE-65-69</v>
      </c>
      <c r="FD16" s="25">
        <v>176.5</v>
      </c>
      <c r="FE16" s="25">
        <v>264.75</v>
      </c>
      <c r="FF16" s="25">
        <v>353</v>
      </c>
      <c r="FG16" s="25">
        <v>441.25</v>
      </c>
      <c r="FH16" s="25">
        <v>529.5</v>
      </c>
      <c r="FI16" s="25">
        <v>617.75</v>
      </c>
      <c r="FJ16" s="25">
        <v>670.72</v>
      </c>
      <c r="FK16" s="25">
        <v>754.56</v>
      </c>
      <c r="FL16" s="25">
        <v>838.4</v>
      </c>
      <c r="FM16" s="25">
        <v>922.24</v>
      </c>
      <c r="FN16" s="28">
        <v>1006.08</v>
      </c>
      <c r="FO16" s="29">
        <v>1.25</v>
      </c>
      <c r="FP16" s="25">
        <v>1089.92</v>
      </c>
      <c r="FQ16" s="25">
        <v>1173.76</v>
      </c>
      <c r="FR16" s="25">
        <v>1257.5999999999999</v>
      </c>
      <c r="FS16" s="25">
        <v>1341.44</v>
      </c>
      <c r="FT16" s="25">
        <v>1425.28</v>
      </c>
      <c r="FU16" s="25">
        <v>1509.12</v>
      </c>
      <c r="FV16" s="25">
        <v>1592.96</v>
      </c>
      <c r="FW16" s="25">
        <v>1676.8</v>
      </c>
      <c r="FX16" s="25">
        <v>1760.64</v>
      </c>
      <c r="FY16" s="25">
        <v>1844.48</v>
      </c>
      <c r="FZ16" s="49"/>
      <c r="GA16" s="145">
        <v>65</v>
      </c>
      <c r="GB16" s="146">
        <v>69</v>
      </c>
      <c r="GC16" s="24">
        <v>95.46</v>
      </c>
      <c r="GD16" s="24">
        <v>0</v>
      </c>
      <c r="GE16" s="24" t="s">
        <v>97</v>
      </c>
      <c r="GF16" s="24" t="str">
        <f t="shared" si="6"/>
        <v>A-6-BASE-65-69</v>
      </c>
      <c r="GG16" s="25">
        <v>190.92</v>
      </c>
      <c r="GH16" s="25">
        <v>286.38</v>
      </c>
      <c r="GI16" s="25">
        <v>381.84</v>
      </c>
      <c r="GJ16" s="25">
        <v>477.3</v>
      </c>
      <c r="GK16" s="25">
        <v>572.76</v>
      </c>
      <c r="GL16" s="25">
        <v>668.22</v>
      </c>
      <c r="GM16" s="25">
        <v>725.52</v>
      </c>
      <c r="GN16" s="25">
        <v>816.21</v>
      </c>
      <c r="GO16" s="25">
        <v>906.9</v>
      </c>
      <c r="GP16" s="25">
        <v>997.59</v>
      </c>
      <c r="GQ16" s="28">
        <v>1088.28</v>
      </c>
      <c r="GR16" s="29">
        <v>1.25</v>
      </c>
      <c r="GS16" s="119">
        <v>1178.97</v>
      </c>
      <c r="GT16" s="119">
        <v>1269.6600000000001</v>
      </c>
      <c r="GU16" s="119">
        <v>1360.35</v>
      </c>
      <c r="GV16" s="119">
        <v>1451.04</v>
      </c>
      <c r="GW16" s="119">
        <v>1541.73</v>
      </c>
      <c r="GX16" s="119">
        <v>1632.42</v>
      </c>
      <c r="GY16" s="119">
        <v>1723.11</v>
      </c>
      <c r="GZ16" s="119">
        <v>1813.8</v>
      </c>
      <c r="HA16" s="119">
        <v>1904.49</v>
      </c>
      <c r="HB16" s="119">
        <v>1995.18</v>
      </c>
      <c r="HC16" s="119">
        <v>2085.87</v>
      </c>
      <c r="HD16" s="120">
        <v>2176.56</v>
      </c>
      <c r="HE16" s="49"/>
      <c r="HF16" s="145">
        <v>65</v>
      </c>
      <c r="HG16" s="146">
        <v>69</v>
      </c>
      <c r="HH16" s="24">
        <v>95.46</v>
      </c>
      <c r="HI16" s="24">
        <v>0</v>
      </c>
      <c r="HJ16" s="24" t="s">
        <v>97</v>
      </c>
      <c r="HK16" s="24" t="str">
        <f t="shared" si="7"/>
        <v>A-6-BASE-65-69</v>
      </c>
      <c r="HL16" s="25">
        <v>190.92</v>
      </c>
      <c r="HM16" s="25">
        <v>286.38</v>
      </c>
      <c r="HN16" s="25">
        <v>381.84</v>
      </c>
      <c r="HO16" s="25">
        <v>477.3</v>
      </c>
      <c r="HP16" s="25">
        <v>572.76</v>
      </c>
      <c r="HQ16" s="25">
        <v>668.22</v>
      </c>
      <c r="HR16" s="25">
        <v>725.52</v>
      </c>
      <c r="HS16" s="25">
        <v>816.21</v>
      </c>
      <c r="HT16" s="25">
        <v>906.9</v>
      </c>
      <c r="HU16" s="25">
        <v>997.59</v>
      </c>
      <c r="HV16" s="28">
        <v>1088.28</v>
      </c>
      <c r="HW16" s="29">
        <v>100</v>
      </c>
      <c r="HX16" s="25">
        <v>1178.97</v>
      </c>
      <c r="HY16" s="25">
        <v>1269.6600000000001</v>
      </c>
      <c r="HZ16" s="25">
        <v>1360.35</v>
      </c>
      <c r="IA16" s="25">
        <v>1451.04</v>
      </c>
      <c r="IB16" s="25">
        <v>1541.73</v>
      </c>
      <c r="IC16" s="25">
        <v>1632.42</v>
      </c>
      <c r="ID16" s="25">
        <v>1723.11</v>
      </c>
      <c r="IE16" s="25">
        <v>1813.8</v>
      </c>
      <c r="IF16" s="25">
        <v>1904.49</v>
      </c>
      <c r="IG16" s="25">
        <v>1995.18</v>
      </c>
      <c r="IH16" s="49"/>
      <c r="II16" s="151">
        <v>65</v>
      </c>
      <c r="IJ16" s="152">
        <v>69</v>
      </c>
      <c r="IK16" s="24">
        <v>95.46</v>
      </c>
      <c r="IL16" s="24">
        <v>0</v>
      </c>
      <c r="IM16" s="24" t="s">
        <v>97</v>
      </c>
      <c r="IN16" s="24" t="str">
        <f t="shared" si="8"/>
        <v>A-6-BASE-65-69</v>
      </c>
      <c r="IO16" s="25">
        <v>241.52</v>
      </c>
      <c r="IP16" s="25">
        <v>362.28</v>
      </c>
      <c r="IQ16" s="25">
        <v>483.04</v>
      </c>
      <c r="IR16" s="25">
        <v>603.79999999999995</v>
      </c>
      <c r="IS16" s="25">
        <v>724.56</v>
      </c>
      <c r="IT16" s="25">
        <v>845.32</v>
      </c>
      <c r="IU16" s="25">
        <v>917.76</v>
      </c>
      <c r="IV16" s="25">
        <v>1032.48</v>
      </c>
      <c r="IW16" s="25">
        <v>1147.2</v>
      </c>
      <c r="IX16" s="25">
        <v>1261.92</v>
      </c>
      <c r="IY16" s="28">
        <v>1376.64</v>
      </c>
      <c r="IZ16" s="29">
        <v>1.25</v>
      </c>
      <c r="JA16" s="25">
        <v>1491.36</v>
      </c>
      <c r="JB16" s="25">
        <v>1606.08</v>
      </c>
      <c r="JC16" s="25">
        <v>1720.8</v>
      </c>
      <c r="JD16" s="25">
        <v>1835.52</v>
      </c>
      <c r="JE16" s="25">
        <v>1950.24</v>
      </c>
      <c r="JF16" s="25">
        <v>2064.96</v>
      </c>
      <c r="JG16" s="25">
        <v>2179.6799999999998</v>
      </c>
      <c r="JH16" s="25">
        <v>2294.4</v>
      </c>
      <c r="JI16" s="25">
        <v>2409.12</v>
      </c>
      <c r="JJ16" s="25">
        <v>2523.84</v>
      </c>
      <c r="JK16" s="49"/>
      <c r="JL16" s="151">
        <v>65</v>
      </c>
      <c r="JM16" s="152">
        <v>69</v>
      </c>
      <c r="JN16" s="24">
        <v>95.46</v>
      </c>
      <c r="JO16" s="24">
        <v>0</v>
      </c>
      <c r="JP16" s="24" t="s">
        <v>97</v>
      </c>
      <c r="JQ16" s="24" t="str">
        <f t="shared" si="9"/>
        <v>A-6-BASE-65-69</v>
      </c>
      <c r="JR16" s="25">
        <v>229.78</v>
      </c>
      <c r="JS16" s="25">
        <v>344.67</v>
      </c>
      <c r="JT16" s="25">
        <v>459.56</v>
      </c>
      <c r="JU16" s="25">
        <v>574.45000000000005</v>
      </c>
      <c r="JV16" s="25">
        <v>689.34</v>
      </c>
      <c r="JW16" s="25">
        <v>804.23</v>
      </c>
      <c r="JX16" s="25">
        <v>873.2</v>
      </c>
      <c r="JY16" s="25">
        <v>982.35</v>
      </c>
      <c r="JZ16" s="25">
        <v>1091.5</v>
      </c>
      <c r="KA16" s="25">
        <v>1200.6500000000001</v>
      </c>
      <c r="KB16" s="28">
        <v>1309.8</v>
      </c>
      <c r="KC16" s="29">
        <v>1.25</v>
      </c>
      <c r="KD16" s="119">
        <v>1418.95</v>
      </c>
      <c r="KE16" s="119">
        <v>1528.1</v>
      </c>
      <c r="KF16" s="119">
        <v>1637.25</v>
      </c>
      <c r="KG16" s="119">
        <v>1746.4</v>
      </c>
      <c r="KH16" s="119">
        <v>1855.55</v>
      </c>
      <c r="KI16" s="119">
        <v>1964.7</v>
      </c>
      <c r="KJ16" s="119">
        <v>2073.85</v>
      </c>
      <c r="KK16" s="119">
        <v>2183</v>
      </c>
      <c r="KL16" s="119">
        <v>2292.15</v>
      </c>
      <c r="KM16" s="119">
        <v>2401.3000000000002</v>
      </c>
      <c r="KN16" s="119">
        <v>2510.4499999999998</v>
      </c>
      <c r="KO16" s="120">
        <v>2619.6</v>
      </c>
      <c r="KP16" s="49"/>
      <c r="KQ16" s="151">
        <v>65</v>
      </c>
      <c r="KR16" s="152">
        <v>69</v>
      </c>
      <c r="KS16" s="24">
        <v>95.46</v>
      </c>
      <c r="KT16" s="24">
        <v>0</v>
      </c>
      <c r="KU16" s="24" t="s">
        <v>97</v>
      </c>
      <c r="KV16" s="24" t="str">
        <f t="shared" si="10"/>
        <v>A-6-BASE-65-69</v>
      </c>
      <c r="KW16" s="25">
        <v>190.92</v>
      </c>
      <c r="KX16" s="25">
        <v>286.38</v>
      </c>
      <c r="KY16" s="25">
        <v>381.84</v>
      </c>
      <c r="KZ16" s="25">
        <v>477.3</v>
      </c>
      <c r="LA16" s="25">
        <v>572.76</v>
      </c>
      <c r="LB16" s="25">
        <v>668.22</v>
      </c>
      <c r="LC16" s="25">
        <v>725.52</v>
      </c>
      <c r="LD16" s="25">
        <v>816.21</v>
      </c>
      <c r="LE16" s="25">
        <v>906.9</v>
      </c>
      <c r="LF16" s="25">
        <v>997.59</v>
      </c>
      <c r="LG16" s="28">
        <v>1088.28</v>
      </c>
      <c r="LH16" s="29">
        <v>100</v>
      </c>
      <c r="LI16" s="25">
        <v>1178.97</v>
      </c>
      <c r="LJ16" s="25">
        <v>1269.6600000000001</v>
      </c>
      <c r="LK16" s="25">
        <v>1360.35</v>
      </c>
      <c r="LL16" s="25">
        <v>1451.04</v>
      </c>
      <c r="LM16" s="25">
        <v>1541.73</v>
      </c>
      <c r="LN16" s="25">
        <v>1632.42</v>
      </c>
      <c r="LO16" s="25">
        <v>1723.11</v>
      </c>
      <c r="LP16" s="25">
        <v>1813.8</v>
      </c>
      <c r="LQ16" s="25">
        <v>1904.49</v>
      </c>
      <c r="LR16" s="25">
        <v>1995.18</v>
      </c>
      <c r="LS16" s="49"/>
    </row>
    <row r="17" spans="1:331">
      <c r="B17">
        <v>2</v>
      </c>
      <c r="E17" s="128">
        <v>70</v>
      </c>
      <c r="F17" s="129">
        <v>74</v>
      </c>
      <c r="G17" s="24">
        <v>114.33</v>
      </c>
      <c r="H17" s="24">
        <v>0</v>
      </c>
      <c r="I17" s="24" t="s">
        <v>98</v>
      </c>
      <c r="J17" s="24" t="str">
        <f t="shared" si="0"/>
        <v>A-6-BASE-70-74</v>
      </c>
      <c r="K17" s="25">
        <v>275.27999999999997</v>
      </c>
      <c r="L17" s="25">
        <v>412.92</v>
      </c>
      <c r="M17" s="25">
        <v>550.55999999999995</v>
      </c>
      <c r="N17" s="25">
        <v>688.2</v>
      </c>
      <c r="O17" s="25">
        <v>825.84</v>
      </c>
      <c r="P17" s="25">
        <v>963.48</v>
      </c>
      <c r="Q17" s="25">
        <v>1046.08</v>
      </c>
      <c r="R17" s="25">
        <v>1176.8399999999999</v>
      </c>
      <c r="S17" s="25">
        <v>1307.5999999999999</v>
      </c>
      <c r="T17" s="25">
        <v>1438.36</v>
      </c>
      <c r="U17" s="28">
        <v>1569.12</v>
      </c>
      <c r="V17" s="30" t="s">
        <v>265</v>
      </c>
      <c r="W17" s="25">
        <v>1699.88</v>
      </c>
      <c r="X17" s="25">
        <v>1830.64</v>
      </c>
      <c r="Y17" s="25">
        <v>1961.4</v>
      </c>
      <c r="Z17" s="25">
        <v>2092.16</v>
      </c>
      <c r="AA17" s="25">
        <v>2222.92</v>
      </c>
      <c r="AB17" s="25">
        <v>2353.6799999999998</v>
      </c>
      <c r="AC17" s="25">
        <v>2484.44</v>
      </c>
      <c r="AD17" s="25">
        <v>2615.1999999999998</v>
      </c>
      <c r="AE17" s="25">
        <v>2745.96</v>
      </c>
      <c r="AF17" s="25">
        <v>2876.72</v>
      </c>
      <c r="AH17" s="128">
        <v>70</v>
      </c>
      <c r="AI17" s="129">
        <v>74</v>
      </c>
      <c r="AJ17" s="24">
        <v>114.33</v>
      </c>
      <c r="AK17" s="24">
        <v>0</v>
      </c>
      <c r="AL17" s="24" t="s">
        <v>98</v>
      </c>
      <c r="AM17" s="24" t="str">
        <f t="shared" si="1"/>
        <v>A-6-70-74</v>
      </c>
      <c r="AN17" s="25">
        <v>275.27999999999997</v>
      </c>
      <c r="AO17" s="25">
        <v>412.92</v>
      </c>
      <c r="AP17" s="25">
        <v>550.55999999999995</v>
      </c>
      <c r="AQ17" s="25">
        <v>688.2</v>
      </c>
      <c r="AR17" s="25">
        <v>825.84</v>
      </c>
      <c r="AS17" s="25">
        <v>963.48</v>
      </c>
      <c r="AT17" s="25">
        <v>1046.08</v>
      </c>
      <c r="AU17" s="25">
        <v>1176.8399999999999</v>
      </c>
      <c r="AV17" s="25">
        <v>1307.5999999999999</v>
      </c>
      <c r="AW17" s="25">
        <v>1438.36</v>
      </c>
      <c r="AX17" s="28">
        <v>1569.12</v>
      </c>
      <c r="AY17" s="30" t="s">
        <v>265</v>
      </c>
      <c r="AZ17" s="25">
        <v>1699.88</v>
      </c>
      <c r="BA17" s="25">
        <v>1830.64</v>
      </c>
      <c r="BB17" s="25">
        <v>1961.4</v>
      </c>
      <c r="BC17" s="25">
        <v>2092.16</v>
      </c>
      <c r="BD17" s="25">
        <v>2222.92</v>
      </c>
      <c r="BE17" s="25">
        <v>2353.6799999999998</v>
      </c>
      <c r="BF17" s="25">
        <v>2484.44</v>
      </c>
      <c r="BG17" s="25">
        <v>2615.1999999999998</v>
      </c>
      <c r="BH17" s="25">
        <v>2745.96</v>
      </c>
      <c r="BI17" s="25">
        <v>2876.72</v>
      </c>
      <c r="BJ17" s="25">
        <v>3007.48</v>
      </c>
      <c r="BK17" s="28">
        <v>3138.24</v>
      </c>
      <c r="BL17" s="49"/>
      <c r="BM17" s="128">
        <v>70</v>
      </c>
      <c r="BN17" s="129">
        <v>74</v>
      </c>
      <c r="BO17" s="24">
        <v>114.33</v>
      </c>
      <c r="BP17" s="24">
        <v>0</v>
      </c>
      <c r="BQ17" s="24" t="s">
        <v>98</v>
      </c>
      <c r="BR17" s="24" t="str">
        <f t="shared" si="2"/>
        <v>A-6-BASE-70-74</v>
      </c>
      <c r="BS17" s="25">
        <v>305.92</v>
      </c>
      <c r="BT17" s="25">
        <v>458.88</v>
      </c>
      <c r="BU17" s="25">
        <v>611.84</v>
      </c>
      <c r="BV17" s="25">
        <v>764.8</v>
      </c>
      <c r="BW17" s="25">
        <v>917.76</v>
      </c>
      <c r="BX17" s="25">
        <v>1070.72</v>
      </c>
      <c r="BY17" s="25">
        <v>1162.48</v>
      </c>
      <c r="BZ17" s="25">
        <v>1307.79</v>
      </c>
      <c r="CA17" s="25">
        <v>1453.1</v>
      </c>
      <c r="CB17" s="25">
        <v>1598.41</v>
      </c>
      <c r="CC17" s="28">
        <v>1743.72</v>
      </c>
      <c r="CD17" s="30" t="s">
        <v>265</v>
      </c>
      <c r="CE17" s="119">
        <v>1889.03</v>
      </c>
      <c r="CF17" s="119">
        <v>2034.34</v>
      </c>
      <c r="CG17" s="119">
        <v>2179.65</v>
      </c>
      <c r="CH17" s="119">
        <v>2324.96</v>
      </c>
      <c r="CI17" s="119">
        <v>2470.27</v>
      </c>
      <c r="CJ17" s="119">
        <v>2615.58</v>
      </c>
      <c r="CK17" s="119">
        <v>2760.89</v>
      </c>
      <c r="CL17" s="119">
        <v>2906.2</v>
      </c>
      <c r="CM17" s="119">
        <v>3051.51</v>
      </c>
      <c r="CN17" s="119">
        <v>3196.82</v>
      </c>
      <c r="CO17" s="119">
        <v>3342.13</v>
      </c>
      <c r="CP17" s="120">
        <v>3487.44</v>
      </c>
      <c r="CQ17" s="49"/>
      <c r="CR17" s="131">
        <v>70</v>
      </c>
      <c r="CS17" s="132">
        <v>74</v>
      </c>
      <c r="CT17" s="24">
        <v>114.33</v>
      </c>
      <c r="CU17" s="24">
        <v>0</v>
      </c>
      <c r="CV17" s="24" t="s">
        <v>98</v>
      </c>
      <c r="CW17" s="24" t="str">
        <f t="shared" si="3"/>
        <v>A-6-BASE-70-74</v>
      </c>
      <c r="CX17" s="25">
        <v>249.76</v>
      </c>
      <c r="CY17" s="25">
        <v>374.64</v>
      </c>
      <c r="CZ17" s="25">
        <v>499.52</v>
      </c>
      <c r="DA17" s="25">
        <v>624.4</v>
      </c>
      <c r="DB17" s="25">
        <v>749.28</v>
      </c>
      <c r="DC17" s="25">
        <v>874.16</v>
      </c>
      <c r="DD17" s="25">
        <v>949.12</v>
      </c>
      <c r="DE17" s="25">
        <v>1067.76</v>
      </c>
      <c r="DF17" s="25">
        <v>1186.4000000000001</v>
      </c>
      <c r="DG17" s="25">
        <v>1305.04</v>
      </c>
      <c r="DH17" s="28">
        <v>1423.68</v>
      </c>
      <c r="DI17" s="30" t="s">
        <v>265</v>
      </c>
      <c r="DJ17" s="25">
        <v>1542.32</v>
      </c>
      <c r="DK17" s="25">
        <v>1660.96</v>
      </c>
      <c r="DL17" s="25">
        <v>1779.6</v>
      </c>
      <c r="DM17" s="25">
        <v>1898.24</v>
      </c>
      <c r="DN17" s="25">
        <v>2016.88</v>
      </c>
      <c r="DO17" s="25">
        <v>2135.52</v>
      </c>
      <c r="DP17" s="25">
        <v>2254.16</v>
      </c>
      <c r="DQ17" s="25">
        <v>2372.8000000000002</v>
      </c>
      <c r="DR17" s="25">
        <v>2491.44</v>
      </c>
      <c r="DS17" s="25">
        <v>2610.08</v>
      </c>
      <c r="DT17" s="49"/>
      <c r="DU17" s="145">
        <v>70</v>
      </c>
      <c r="DV17" s="146">
        <v>74</v>
      </c>
      <c r="DW17" s="24">
        <v>114.33</v>
      </c>
      <c r="DX17" s="24">
        <v>0</v>
      </c>
      <c r="DY17" s="24" t="s">
        <v>98</v>
      </c>
      <c r="DZ17" s="24" t="str">
        <f t="shared" si="4"/>
        <v>A-6-BASE-70-74</v>
      </c>
      <c r="EA17" s="25">
        <v>252.86</v>
      </c>
      <c r="EB17" s="25">
        <v>379.29</v>
      </c>
      <c r="EC17" s="25">
        <v>505.72</v>
      </c>
      <c r="ED17" s="25">
        <v>632.15</v>
      </c>
      <c r="EE17" s="25">
        <v>758.58</v>
      </c>
      <c r="EF17" s="25">
        <v>885.01</v>
      </c>
      <c r="EG17" s="25">
        <v>960.88</v>
      </c>
      <c r="EH17" s="25">
        <v>1080.99</v>
      </c>
      <c r="EI17" s="25">
        <v>1201.0999999999999</v>
      </c>
      <c r="EJ17" s="25">
        <v>1321.21</v>
      </c>
      <c r="EK17" s="28">
        <v>1441.32</v>
      </c>
      <c r="EL17" s="30" t="s">
        <v>265</v>
      </c>
      <c r="EM17" s="25">
        <v>1561.43</v>
      </c>
      <c r="EN17" s="25">
        <v>1681.54</v>
      </c>
      <c r="EO17" s="25">
        <v>1801.65</v>
      </c>
      <c r="EP17" s="25">
        <v>1921.76</v>
      </c>
      <c r="EQ17" s="25">
        <v>2041.87</v>
      </c>
      <c r="ER17" s="25">
        <v>2161.98</v>
      </c>
      <c r="ES17" s="25">
        <v>2282.09</v>
      </c>
      <c r="ET17" s="25">
        <v>2402.1999999999998</v>
      </c>
      <c r="EU17" s="25">
        <v>2522.31</v>
      </c>
      <c r="EV17" s="25">
        <v>2642.42</v>
      </c>
      <c r="EW17" s="49"/>
      <c r="EX17" s="145">
        <v>70</v>
      </c>
      <c r="EY17" s="146">
        <v>74</v>
      </c>
      <c r="EZ17" s="24">
        <v>114.33</v>
      </c>
      <c r="FA17" s="24">
        <v>0</v>
      </c>
      <c r="FB17" s="24" t="s">
        <v>98</v>
      </c>
      <c r="FC17" s="24" t="str">
        <f t="shared" si="5"/>
        <v>A-6-BASE-70-74</v>
      </c>
      <c r="FD17" s="25">
        <v>210.9</v>
      </c>
      <c r="FE17" s="25">
        <v>316.35000000000002</v>
      </c>
      <c r="FF17" s="25">
        <v>421.8</v>
      </c>
      <c r="FG17" s="25">
        <v>527.25</v>
      </c>
      <c r="FH17" s="25">
        <v>632.70000000000005</v>
      </c>
      <c r="FI17" s="25">
        <v>738.15</v>
      </c>
      <c r="FJ17" s="25">
        <v>801.44</v>
      </c>
      <c r="FK17" s="25">
        <v>901.62</v>
      </c>
      <c r="FL17" s="25">
        <v>1001.8</v>
      </c>
      <c r="FM17" s="25">
        <v>1101.98</v>
      </c>
      <c r="FN17" s="28">
        <v>1202.1600000000001</v>
      </c>
      <c r="FO17" s="30" t="s">
        <v>265</v>
      </c>
      <c r="FP17" s="25">
        <v>1302.3399999999999</v>
      </c>
      <c r="FQ17" s="25">
        <v>1402.52</v>
      </c>
      <c r="FR17" s="25">
        <v>1502.7</v>
      </c>
      <c r="FS17" s="25">
        <v>1602.88</v>
      </c>
      <c r="FT17" s="25">
        <v>1703.06</v>
      </c>
      <c r="FU17" s="25">
        <v>1803.24</v>
      </c>
      <c r="FV17" s="25">
        <v>1903.42</v>
      </c>
      <c r="FW17" s="25">
        <v>2003.6</v>
      </c>
      <c r="FX17" s="25">
        <v>2103.7800000000002</v>
      </c>
      <c r="FY17" s="25">
        <v>2203.96</v>
      </c>
      <c r="FZ17" s="49"/>
      <c r="GA17" s="145">
        <v>70</v>
      </c>
      <c r="GB17" s="146">
        <v>74</v>
      </c>
      <c r="GC17" s="24">
        <v>114.33</v>
      </c>
      <c r="GD17" s="24">
        <v>0</v>
      </c>
      <c r="GE17" s="24" t="s">
        <v>98</v>
      </c>
      <c r="GF17" s="24" t="str">
        <f t="shared" si="6"/>
        <v>A-6-BASE-70-74</v>
      </c>
      <c r="GG17" s="25">
        <v>228.66</v>
      </c>
      <c r="GH17" s="25">
        <v>342.99</v>
      </c>
      <c r="GI17" s="25">
        <v>457.32</v>
      </c>
      <c r="GJ17" s="25">
        <v>571.65</v>
      </c>
      <c r="GK17" s="25">
        <v>685.98</v>
      </c>
      <c r="GL17" s="25">
        <v>800.31</v>
      </c>
      <c r="GM17" s="25">
        <v>868.88</v>
      </c>
      <c r="GN17" s="25">
        <v>977.49</v>
      </c>
      <c r="GO17" s="25">
        <v>1086.0999999999999</v>
      </c>
      <c r="GP17" s="25">
        <v>1194.71</v>
      </c>
      <c r="GQ17" s="28">
        <v>1303.32</v>
      </c>
      <c r="GR17" s="30" t="s">
        <v>265</v>
      </c>
      <c r="GS17" s="119">
        <v>1411.93</v>
      </c>
      <c r="GT17" s="119">
        <v>1520.54</v>
      </c>
      <c r="GU17" s="119">
        <v>1629.15</v>
      </c>
      <c r="GV17" s="119">
        <v>1737.76</v>
      </c>
      <c r="GW17" s="119">
        <v>1846.37</v>
      </c>
      <c r="GX17" s="119">
        <v>1954.98</v>
      </c>
      <c r="GY17" s="119">
        <v>2063.59</v>
      </c>
      <c r="GZ17" s="119">
        <v>2172.1999999999998</v>
      </c>
      <c r="HA17" s="119">
        <v>2280.81</v>
      </c>
      <c r="HB17" s="119">
        <v>2389.42</v>
      </c>
      <c r="HC17" s="119">
        <v>2498.0300000000002</v>
      </c>
      <c r="HD17" s="120">
        <v>2606.64</v>
      </c>
      <c r="HE17" s="49"/>
      <c r="HF17" s="145">
        <v>70</v>
      </c>
      <c r="HG17" s="146">
        <v>74</v>
      </c>
      <c r="HH17" s="24">
        <v>114.33</v>
      </c>
      <c r="HI17" s="24">
        <v>0</v>
      </c>
      <c r="HJ17" s="24" t="s">
        <v>98</v>
      </c>
      <c r="HK17" s="24" t="str">
        <f t="shared" si="7"/>
        <v>A-6-BASE-70-74</v>
      </c>
      <c r="HL17" s="25">
        <v>228.66</v>
      </c>
      <c r="HM17" s="25">
        <v>342.99</v>
      </c>
      <c r="HN17" s="25">
        <v>457.32</v>
      </c>
      <c r="HO17" s="25">
        <v>571.65</v>
      </c>
      <c r="HP17" s="25">
        <v>685.98</v>
      </c>
      <c r="HQ17" s="25">
        <v>800.31</v>
      </c>
      <c r="HR17" s="25">
        <v>868.88</v>
      </c>
      <c r="HS17" s="25">
        <v>977.49</v>
      </c>
      <c r="HT17" s="25">
        <v>1086.0999999999999</v>
      </c>
      <c r="HU17" s="25">
        <v>1194.71</v>
      </c>
      <c r="HV17" s="28">
        <v>1303.32</v>
      </c>
      <c r="HW17" s="30" t="s">
        <v>265</v>
      </c>
      <c r="HX17" s="25">
        <v>1411.93</v>
      </c>
      <c r="HY17" s="25">
        <v>1520.54</v>
      </c>
      <c r="HZ17" s="25">
        <v>1629.15</v>
      </c>
      <c r="IA17" s="25">
        <v>1737.76</v>
      </c>
      <c r="IB17" s="25">
        <v>1846.37</v>
      </c>
      <c r="IC17" s="25">
        <v>1954.98</v>
      </c>
      <c r="ID17" s="25">
        <v>2063.59</v>
      </c>
      <c r="IE17" s="25">
        <v>2172.1999999999998</v>
      </c>
      <c r="IF17" s="25">
        <v>2280.81</v>
      </c>
      <c r="IG17" s="25">
        <v>2389.42</v>
      </c>
      <c r="IH17" s="49"/>
      <c r="II17" s="151">
        <v>70</v>
      </c>
      <c r="IJ17" s="152">
        <v>74</v>
      </c>
      <c r="IK17" s="24">
        <v>114.33</v>
      </c>
      <c r="IL17" s="24">
        <v>0</v>
      </c>
      <c r="IM17" s="24" t="s">
        <v>98</v>
      </c>
      <c r="IN17" s="24" t="str">
        <f t="shared" si="8"/>
        <v>A-6-BASE-70-74</v>
      </c>
      <c r="IO17" s="25">
        <v>289.10000000000002</v>
      </c>
      <c r="IP17" s="25">
        <v>433.65</v>
      </c>
      <c r="IQ17" s="25">
        <v>578.20000000000005</v>
      </c>
      <c r="IR17" s="25">
        <v>722.75</v>
      </c>
      <c r="IS17" s="25">
        <v>867.3</v>
      </c>
      <c r="IT17" s="25">
        <v>1011.85</v>
      </c>
      <c r="IU17" s="25">
        <v>1098.56</v>
      </c>
      <c r="IV17" s="25">
        <v>1235.8800000000001</v>
      </c>
      <c r="IW17" s="25">
        <v>1373.2</v>
      </c>
      <c r="IX17" s="25">
        <v>1510.52</v>
      </c>
      <c r="IY17" s="28">
        <v>1647.84</v>
      </c>
      <c r="IZ17" s="30" t="s">
        <v>265</v>
      </c>
      <c r="JA17" s="25">
        <v>1785.16</v>
      </c>
      <c r="JB17" s="25">
        <v>1922.48</v>
      </c>
      <c r="JC17" s="25">
        <v>2059.8000000000002</v>
      </c>
      <c r="JD17" s="25">
        <v>2197.12</v>
      </c>
      <c r="JE17" s="25">
        <v>2334.44</v>
      </c>
      <c r="JF17" s="25">
        <v>2471.7600000000002</v>
      </c>
      <c r="JG17" s="25">
        <v>2609.08</v>
      </c>
      <c r="JH17" s="25">
        <v>2746.4</v>
      </c>
      <c r="JI17" s="25">
        <v>2883.72</v>
      </c>
      <c r="JJ17" s="25">
        <v>3021.04</v>
      </c>
      <c r="JK17" s="49"/>
      <c r="JL17" s="151">
        <v>70</v>
      </c>
      <c r="JM17" s="152">
        <v>74</v>
      </c>
      <c r="JN17" s="24">
        <v>114.33</v>
      </c>
      <c r="JO17" s="24">
        <v>0</v>
      </c>
      <c r="JP17" s="24" t="s">
        <v>98</v>
      </c>
      <c r="JQ17" s="24" t="str">
        <f t="shared" si="9"/>
        <v>A-6-BASE-70-74</v>
      </c>
      <c r="JR17" s="25">
        <v>275.27999999999997</v>
      </c>
      <c r="JS17" s="25">
        <v>412.92</v>
      </c>
      <c r="JT17" s="25">
        <v>550.55999999999995</v>
      </c>
      <c r="JU17" s="25">
        <v>688.2</v>
      </c>
      <c r="JV17" s="25">
        <v>825.84</v>
      </c>
      <c r="JW17" s="25">
        <v>963.48</v>
      </c>
      <c r="JX17" s="25">
        <v>1046.08</v>
      </c>
      <c r="JY17" s="25">
        <v>1176.8399999999999</v>
      </c>
      <c r="JZ17" s="25">
        <v>1307.5999999999999</v>
      </c>
      <c r="KA17" s="25">
        <v>1438.36</v>
      </c>
      <c r="KB17" s="28">
        <v>1569.12</v>
      </c>
      <c r="KC17" s="30" t="s">
        <v>265</v>
      </c>
      <c r="KD17" s="119">
        <v>1699.88</v>
      </c>
      <c r="KE17" s="119">
        <v>1830.64</v>
      </c>
      <c r="KF17" s="119">
        <v>1961.4</v>
      </c>
      <c r="KG17" s="119">
        <v>2092.16</v>
      </c>
      <c r="KH17" s="119">
        <v>2222.92</v>
      </c>
      <c r="KI17" s="119">
        <v>2353.6799999999998</v>
      </c>
      <c r="KJ17" s="119">
        <v>2484.44</v>
      </c>
      <c r="KK17" s="119">
        <v>2615.1999999999998</v>
      </c>
      <c r="KL17" s="119">
        <v>2745.96</v>
      </c>
      <c r="KM17" s="119">
        <v>2876.72</v>
      </c>
      <c r="KN17" s="119">
        <v>3007.48</v>
      </c>
      <c r="KO17" s="120">
        <v>3138.24</v>
      </c>
      <c r="KP17" s="49"/>
      <c r="KQ17" s="151">
        <v>70</v>
      </c>
      <c r="KR17" s="152">
        <v>74</v>
      </c>
      <c r="KS17" s="24">
        <v>114.33</v>
      </c>
      <c r="KT17" s="24">
        <v>0</v>
      </c>
      <c r="KU17" s="24" t="s">
        <v>98</v>
      </c>
      <c r="KV17" s="24" t="str">
        <f t="shared" si="10"/>
        <v>A-6-BASE-70-74</v>
      </c>
      <c r="KW17" s="25">
        <v>228.66</v>
      </c>
      <c r="KX17" s="25">
        <v>342.99</v>
      </c>
      <c r="KY17" s="25">
        <v>457.32</v>
      </c>
      <c r="KZ17" s="25">
        <v>571.65</v>
      </c>
      <c r="LA17" s="25">
        <v>685.98</v>
      </c>
      <c r="LB17" s="25">
        <v>800.31</v>
      </c>
      <c r="LC17" s="25">
        <v>868.88</v>
      </c>
      <c r="LD17" s="25">
        <v>977.49</v>
      </c>
      <c r="LE17" s="25">
        <v>1086.0999999999999</v>
      </c>
      <c r="LF17" s="25">
        <v>1194.71</v>
      </c>
      <c r="LG17" s="28">
        <v>1303.32</v>
      </c>
      <c r="LH17" s="30" t="s">
        <v>265</v>
      </c>
      <c r="LI17" s="25">
        <v>1411.93</v>
      </c>
      <c r="LJ17" s="25">
        <v>1520.54</v>
      </c>
      <c r="LK17" s="25">
        <v>1629.15</v>
      </c>
      <c r="LL17" s="25">
        <v>1737.76</v>
      </c>
      <c r="LM17" s="25">
        <v>1846.37</v>
      </c>
      <c r="LN17" s="25">
        <v>1954.98</v>
      </c>
      <c r="LO17" s="25">
        <v>2063.59</v>
      </c>
      <c r="LP17" s="25">
        <v>2172.1999999999998</v>
      </c>
      <c r="LQ17" s="25">
        <v>2280.81</v>
      </c>
      <c r="LR17" s="25">
        <v>2389.42</v>
      </c>
      <c r="LS17" s="49"/>
    </row>
    <row r="18" spans="1:331">
      <c r="B18">
        <v>18</v>
      </c>
      <c r="E18" s="128">
        <v>75</v>
      </c>
      <c r="F18" s="129">
        <v>79</v>
      </c>
      <c r="G18" s="24">
        <v>130.97999999999999</v>
      </c>
      <c r="H18" s="24">
        <v>0</v>
      </c>
      <c r="I18" s="24" t="s">
        <v>99</v>
      </c>
      <c r="J18" s="24" t="str">
        <f t="shared" si="0"/>
        <v>A-6-BASE-75-79</v>
      </c>
      <c r="K18" s="25">
        <v>314.14</v>
      </c>
      <c r="L18" s="25">
        <v>471.21</v>
      </c>
      <c r="M18" s="25">
        <v>628.28</v>
      </c>
      <c r="N18" s="25">
        <v>785.35</v>
      </c>
      <c r="O18" s="25">
        <v>942.42</v>
      </c>
      <c r="P18" s="25">
        <v>1099.49</v>
      </c>
      <c r="Q18" s="25">
        <v>1193.76</v>
      </c>
      <c r="R18" s="25">
        <v>1342.98</v>
      </c>
      <c r="S18" s="25">
        <v>1492.2</v>
      </c>
      <c r="T18" s="25">
        <v>1641.42</v>
      </c>
      <c r="U18" s="28">
        <v>1790.64</v>
      </c>
      <c r="V18" s="30" t="s">
        <v>265</v>
      </c>
      <c r="W18" s="25">
        <v>1939.86</v>
      </c>
      <c r="X18" s="25">
        <v>2089.08</v>
      </c>
      <c r="Y18" s="25">
        <v>2238.3000000000002</v>
      </c>
      <c r="Z18" s="25">
        <v>2387.52</v>
      </c>
      <c r="AA18" s="25">
        <v>2536.7399999999998</v>
      </c>
      <c r="AB18" s="25">
        <v>2685.96</v>
      </c>
      <c r="AC18" s="25">
        <v>2835.18</v>
      </c>
      <c r="AD18" s="25">
        <v>2984.4</v>
      </c>
      <c r="AE18" s="25">
        <v>3133.62</v>
      </c>
      <c r="AF18" s="25">
        <v>3282.84</v>
      </c>
      <c r="AH18" s="128">
        <v>75</v>
      </c>
      <c r="AI18" s="129">
        <v>79</v>
      </c>
      <c r="AJ18" s="24">
        <v>130.97999999999999</v>
      </c>
      <c r="AK18" s="24">
        <v>0</v>
      </c>
      <c r="AL18" s="24" t="s">
        <v>99</v>
      </c>
      <c r="AM18" s="24" t="str">
        <f t="shared" si="1"/>
        <v>A-6-75-79</v>
      </c>
      <c r="AN18" s="25">
        <v>314.14</v>
      </c>
      <c r="AO18" s="25">
        <v>471.21</v>
      </c>
      <c r="AP18" s="25">
        <v>628.28</v>
      </c>
      <c r="AQ18" s="25">
        <v>785.35</v>
      </c>
      <c r="AR18" s="25">
        <v>942.42</v>
      </c>
      <c r="AS18" s="25">
        <v>1099.49</v>
      </c>
      <c r="AT18" s="25">
        <v>1193.76</v>
      </c>
      <c r="AU18" s="25">
        <v>1342.98</v>
      </c>
      <c r="AV18" s="25">
        <v>1492.2</v>
      </c>
      <c r="AW18" s="25">
        <v>1641.42</v>
      </c>
      <c r="AX18" s="28">
        <v>1790.64</v>
      </c>
      <c r="AY18" s="30" t="s">
        <v>265</v>
      </c>
      <c r="AZ18" s="25">
        <v>1939.86</v>
      </c>
      <c r="BA18" s="25">
        <v>2089.08</v>
      </c>
      <c r="BB18" s="25">
        <v>2238.3000000000002</v>
      </c>
      <c r="BC18" s="25">
        <v>2387.52</v>
      </c>
      <c r="BD18" s="25">
        <v>2536.7399999999998</v>
      </c>
      <c r="BE18" s="25">
        <v>2685.96</v>
      </c>
      <c r="BF18" s="25">
        <v>2835.18</v>
      </c>
      <c r="BG18" s="25">
        <v>2984.4</v>
      </c>
      <c r="BH18" s="25">
        <v>3133.62</v>
      </c>
      <c r="BI18" s="25">
        <v>3282.84</v>
      </c>
      <c r="BJ18" s="25">
        <v>3432.06</v>
      </c>
      <c r="BK18" s="28">
        <v>3581.28</v>
      </c>
      <c r="BL18" s="49"/>
      <c r="BM18" s="128">
        <v>75</v>
      </c>
      <c r="BN18" s="129">
        <v>79</v>
      </c>
      <c r="BO18" s="24">
        <v>130.97999999999999</v>
      </c>
      <c r="BP18" s="24">
        <v>0</v>
      </c>
      <c r="BQ18" s="24" t="s">
        <v>99</v>
      </c>
      <c r="BR18" s="24" t="str">
        <f t="shared" si="2"/>
        <v>A-6-BASE-75-79</v>
      </c>
      <c r="BS18" s="25">
        <v>318.92</v>
      </c>
      <c r="BT18" s="25">
        <v>478.38</v>
      </c>
      <c r="BU18" s="25">
        <v>637.84</v>
      </c>
      <c r="BV18" s="25">
        <v>797.3</v>
      </c>
      <c r="BW18" s="25">
        <v>956.76</v>
      </c>
      <c r="BX18" s="25">
        <v>1116.22</v>
      </c>
      <c r="BY18" s="25">
        <v>1211.92</v>
      </c>
      <c r="BZ18" s="25">
        <v>1363.41</v>
      </c>
      <c r="CA18" s="25">
        <v>1514.9</v>
      </c>
      <c r="CB18" s="25">
        <v>1666.39</v>
      </c>
      <c r="CC18" s="28">
        <v>1817.88</v>
      </c>
      <c r="CD18" s="30" t="s">
        <v>265</v>
      </c>
      <c r="CE18" s="119">
        <v>1969.37</v>
      </c>
      <c r="CF18" s="119">
        <v>2120.86</v>
      </c>
      <c r="CG18" s="119">
        <v>2272.35</v>
      </c>
      <c r="CH18" s="119">
        <v>2423.84</v>
      </c>
      <c r="CI18" s="119">
        <v>2575.33</v>
      </c>
      <c r="CJ18" s="119">
        <v>2726.82</v>
      </c>
      <c r="CK18" s="119">
        <v>2878.31</v>
      </c>
      <c r="CL18" s="119">
        <v>3029.8</v>
      </c>
      <c r="CM18" s="119">
        <v>3181.29</v>
      </c>
      <c r="CN18" s="119">
        <v>3332.78</v>
      </c>
      <c r="CO18" s="119">
        <v>3484.27</v>
      </c>
      <c r="CP18" s="120">
        <v>3635.76</v>
      </c>
      <c r="CQ18" s="49"/>
      <c r="CR18" s="131">
        <v>75</v>
      </c>
      <c r="CS18" s="132">
        <v>79</v>
      </c>
      <c r="CT18" s="24">
        <v>130.97999999999999</v>
      </c>
      <c r="CU18" s="24">
        <v>0</v>
      </c>
      <c r="CV18" s="24" t="s">
        <v>99</v>
      </c>
      <c r="CW18" s="24" t="str">
        <f t="shared" si="3"/>
        <v>A-6-BASE-75-79</v>
      </c>
      <c r="CX18" s="25">
        <v>285.27999999999997</v>
      </c>
      <c r="CY18" s="25">
        <v>427.92</v>
      </c>
      <c r="CZ18" s="25">
        <v>570.55999999999995</v>
      </c>
      <c r="DA18" s="25">
        <v>713.2</v>
      </c>
      <c r="DB18" s="25">
        <v>855.84</v>
      </c>
      <c r="DC18" s="25">
        <v>998.48</v>
      </c>
      <c r="DD18" s="25">
        <v>1084.08</v>
      </c>
      <c r="DE18" s="25">
        <v>1219.5899999999999</v>
      </c>
      <c r="DF18" s="25">
        <v>1355.1</v>
      </c>
      <c r="DG18" s="25">
        <v>1490.61</v>
      </c>
      <c r="DH18" s="28">
        <v>1626.12</v>
      </c>
      <c r="DI18" s="30" t="s">
        <v>265</v>
      </c>
      <c r="DJ18" s="25">
        <v>1761.63</v>
      </c>
      <c r="DK18" s="25">
        <v>1897.14</v>
      </c>
      <c r="DL18" s="25">
        <v>2032.65</v>
      </c>
      <c r="DM18" s="25">
        <v>2168.16</v>
      </c>
      <c r="DN18" s="25">
        <v>2303.67</v>
      </c>
      <c r="DO18" s="25">
        <v>2439.1799999999998</v>
      </c>
      <c r="DP18" s="25">
        <v>2574.69</v>
      </c>
      <c r="DQ18" s="25">
        <v>2710.2</v>
      </c>
      <c r="DR18" s="25">
        <v>2845.71</v>
      </c>
      <c r="DS18" s="25">
        <v>2981.22</v>
      </c>
      <c r="DT18" s="49"/>
      <c r="DU18" s="145">
        <v>75</v>
      </c>
      <c r="DV18" s="146">
        <v>79</v>
      </c>
      <c r="DW18" s="24">
        <v>130.97999999999999</v>
      </c>
      <c r="DX18" s="24">
        <v>0</v>
      </c>
      <c r="DY18" s="24" t="s">
        <v>99</v>
      </c>
      <c r="DZ18" s="24" t="str">
        <f t="shared" si="4"/>
        <v>A-6-BASE-75-79</v>
      </c>
      <c r="EA18" s="25">
        <v>288.83999999999997</v>
      </c>
      <c r="EB18" s="25">
        <v>433.26</v>
      </c>
      <c r="EC18" s="25">
        <v>577.67999999999995</v>
      </c>
      <c r="ED18" s="25">
        <v>722.1</v>
      </c>
      <c r="EE18" s="25">
        <v>866.52</v>
      </c>
      <c r="EF18" s="25">
        <v>1010.94</v>
      </c>
      <c r="EG18" s="25">
        <v>1097.5999999999999</v>
      </c>
      <c r="EH18" s="25">
        <v>1234.8</v>
      </c>
      <c r="EI18" s="25">
        <v>1372</v>
      </c>
      <c r="EJ18" s="25">
        <v>1509.2</v>
      </c>
      <c r="EK18" s="28">
        <v>1646.4</v>
      </c>
      <c r="EL18" s="30" t="s">
        <v>265</v>
      </c>
      <c r="EM18" s="25">
        <v>1783.6</v>
      </c>
      <c r="EN18" s="25">
        <v>1920.8</v>
      </c>
      <c r="EO18" s="25">
        <v>2058</v>
      </c>
      <c r="EP18" s="25">
        <v>2195.1999999999998</v>
      </c>
      <c r="EQ18" s="25">
        <v>2332.4</v>
      </c>
      <c r="ER18" s="25">
        <v>2469.6</v>
      </c>
      <c r="ES18" s="25">
        <v>2606.8000000000002</v>
      </c>
      <c r="ET18" s="25">
        <v>2744</v>
      </c>
      <c r="EU18" s="25">
        <v>2881.2</v>
      </c>
      <c r="EV18" s="25">
        <v>3018.4</v>
      </c>
      <c r="EW18" s="49"/>
      <c r="EX18" s="145">
        <v>75</v>
      </c>
      <c r="EY18" s="146">
        <v>79</v>
      </c>
      <c r="EZ18" s="24">
        <v>130.97999999999999</v>
      </c>
      <c r="FA18" s="24">
        <v>0</v>
      </c>
      <c r="FB18" s="24" t="s">
        <v>99</v>
      </c>
      <c r="FC18" s="24" t="str">
        <f t="shared" si="5"/>
        <v>A-6-BASE-75-79</v>
      </c>
      <c r="FD18" s="25">
        <v>240.88</v>
      </c>
      <c r="FE18" s="25">
        <v>361.32</v>
      </c>
      <c r="FF18" s="25">
        <v>481.76</v>
      </c>
      <c r="FG18" s="25">
        <v>602.20000000000005</v>
      </c>
      <c r="FH18" s="25">
        <v>722.64</v>
      </c>
      <c r="FI18" s="25">
        <v>843.08</v>
      </c>
      <c r="FJ18" s="25">
        <v>915.36</v>
      </c>
      <c r="FK18" s="25">
        <v>1029.78</v>
      </c>
      <c r="FL18" s="25">
        <v>1144.2</v>
      </c>
      <c r="FM18" s="25">
        <v>1258.6199999999999</v>
      </c>
      <c r="FN18" s="28">
        <v>1373.04</v>
      </c>
      <c r="FO18" s="30" t="s">
        <v>265</v>
      </c>
      <c r="FP18" s="25">
        <v>1487.46</v>
      </c>
      <c r="FQ18" s="25">
        <v>1601.88</v>
      </c>
      <c r="FR18" s="25">
        <v>1716.3</v>
      </c>
      <c r="FS18" s="25">
        <v>1830.72</v>
      </c>
      <c r="FT18" s="25">
        <v>1945.14</v>
      </c>
      <c r="FU18" s="25">
        <v>2059.56</v>
      </c>
      <c r="FV18" s="25">
        <v>2173.98</v>
      </c>
      <c r="FW18" s="25">
        <v>2288.4</v>
      </c>
      <c r="FX18" s="25">
        <v>2402.8200000000002</v>
      </c>
      <c r="FY18" s="25">
        <v>2517.2399999999998</v>
      </c>
      <c r="FZ18" s="49"/>
      <c r="GA18" s="145">
        <v>75</v>
      </c>
      <c r="GB18" s="146">
        <v>79</v>
      </c>
      <c r="GC18" s="24">
        <v>130.97999999999999</v>
      </c>
      <c r="GD18" s="24">
        <v>0</v>
      </c>
      <c r="GE18" s="24" t="s">
        <v>99</v>
      </c>
      <c r="GF18" s="24" t="str">
        <f t="shared" si="6"/>
        <v>A-6-BASE-75-79</v>
      </c>
      <c r="GG18" s="25">
        <v>261.95999999999998</v>
      </c>
      <c r="GH18" s="25">
        <v>392.94</v>
      </c>
      <c r="GI18" s="25">
        <v>523.91999999999996</v>
      </c>
      <c r="GJ18" s="25">
        <v>654.9</v>
      </c>
      <c r="GK18" s="25">
        <v>785.88</v>
      </c>
      <c r="GL18" s="25">
        <v>916.86</v>
      </c>
      <c r="GM18" s="25">
        <v>995.44</v>
      </c>
      <c r="GN18" s="25">
        <v>1119.8699999999999</v>
      </c>
      <c r="GO18" s="25">
        <v>1244.3</v>
      </c>
      <c r="GP18" s="25">
        <v>1368.73</v>
      </c>
      <c r="GQ18" s="28">
        <v>1493.16</v>
      </c>
      <c r="GR18" s="30" t="s">
        <v>265</v>
      </c>
      <c r="GS18" s="119">
        <v>1617.59</v>
      </c>
      <c r="GT18" s="119">
        <v>1742.02</v>
      </c>
      <c r="GU18" s="119">
        <v>1866.45</v>
      </c>
      <c r="GV18" s="119">
        <v>1990.88</v>
      </c>
      <c r="GW18" s="119">
        <v>2115.31</v>
      </c>
      <c r="GX18" s="119">
        <v>2239.7399999999998</v>
      </c>
      <c r="GY18" s="119">
        <v>2364.17</v>
      </c>
      <c r="GZ18" s="119">
        <v>2488.6</v>
      </c>
      <c r="HA18" s="119">
        <v>2613.0300000000002</v>
      </c>
      <c r="HB18" s="119">
        <v>2737.46</v>
      </c>
      <c r="HC18" s="119">
        <v>2861.89</v>
      </c>
      <c r="HD18" s="120">
        <v>2986.32</v>
      </c>
      <c r="HE18" s="49"/>
      <c r="HF18" s="145">
        <v>75</v>
      </c>
      <c r="HG18" s="146">
        <v>79</v>
      </c>
      <c r="HH18" s="24">
        <v>130.97999999999999</v>
      </c>
      <c r="HI18" s="24">
        <v>0</v>
      </c>
      <c r="HJ18" s="24" t="s">
        <v>99</v>
      </c>
      <c r="HK18" s="24" t="str">
        <f t="shared" si="7"/>
        <v>A-6-BASE-75-79</v>
      </c>
      <c r="HL18" s="25">
        <v>261.95999999999998</v>
      </c>
      <c r="HM18" s="25">
        <v>392.94</v>
      </c>
      <c r="HN18" s="25">
        <v>523.91999999999996</v>
      </c>
      <c r="HO18" s="25">
        <v>654.9</v>
      </c>
      <c r="HP18" s="25">
        <v>785.88</v>
      </c>
      <c r="HQ18" s="25">
        <v>916.86</v>
      </c>
      <c r="HR18" s="25">
        <v>995.44</v>
      </c>
      <c r="HS18" s="25">
        <v>1119.8699999999999</v>
      </c>
      <c r="HT18" s="25">
        <v>1244.3</v>
      </c>
      <c r="HU18" s="25">
        <v>1368.73</v>
      </c>
      <c r="HV18" s="28">
        <v>1493.16</v>
      </c>
      <c r="HW18" s="30" t="s">
        <v>265</v>
      </c>
      <c r="HX18" s="25">
        <v>1617.59</v>
      </c>
      <c r="HY18" s="25">
        <v>1742.02</v>
      </c>
      <c r="HZ18" s="25">
        <v>1866.45</v>
      </c>
      <c r="IA18" s="25">
        <v>1990.88</v>
      </c>
      <c r="IB18" s="25">
        <v>2115.31</v>
      </c>
      <c r="IC18" s="25">
        <v>2239.7399999999998</v>
      </c>
      <c r="ID18" s="25">
        <v>2364.17</v>
      </c>
      <c r="IE18" s="25">
        <v>2488.6</v>
      </c>
      <c r="IF18" s="25">
        <v>2613.0300000000002</v>
      </c>
      <c r="IG18" s="25">
        <v>2737.46</v>
      </c>
      <c r="IH18" s="49"/>
      <c r="II18" s="151">
        <v>75</v>
      </c>
      <c r="IJ18" s="152">
        <v>79</v>
      </c>
      <c r="IK18" s="24">
        <v>130.97999999999999</v>
      </c>
      <c r="IL18" s="24">
        <v>0</v>
      </c>
      <c r="IM18" s="24" t="s">
        <v>99</v>
      </c>
      <c r="IN18" s="24" t="str">
        <f t="shared" si="8"/>
        <v>A-6-BASE-75-79</v>
      </c>
      <c r="IO18" s="25">
        <v>330.32</v>
      </c>
      <c r="IP18" s="25">
        <v>495.48</v>
      </c>
      <c r="IQ18" s="25">
        <v>660.64</v>
      </c>
      <c r="IR18" s="25">
        <v>825.8</v>
      </c>
      <c r="IS18" s="25">
        <v>990.96</v>
      </c>
      <c r="IT18" s="25">
        <v>1156.1199999999999</v>
      </c>
      <c r="IU18" s="25">
        <v>1255.2</v>
      </c>
      <c r="IV18" s="25">
        <v>1412.1</v>
      </c>
      <c r="IW18" s="25">
        <v>1569</v>
      </c>
      <c r="IX18" s="25">
        <v>1725.9</v>
      </c>
      <c r="IY18" s="28">
        <v>1882.8</v>
      </c>
      <c r="IZ18" s="30" t="s">
        <v>265</v>
      </c>
      <c r="JA18" s="25">
        <v>2039.7</v>
      </c>
      <c r="JB18" s="25">
        <v>2196.6</v>
      </c>
      <c r="JC18" s="25">
        <v>2353.5</v>
      </c>
      <c r="JD18" s="25">
        <v>2510.4</v>
      </c>
      <c r="JE18" s="25">
        <v>2667.3</v>
      </c>
      <c r="JF18" s="25">
        <v>2824.2</v>
      </c>
      <c r="JG18" s="25">
        <v>2981.1</v>
      </c>
      <c r="JH18" s="25">
        <v>3138</v>
      </c>
      <c r="JI18" s="25">
        <v>3294.9</v>
      </c>
      <c r="JJ18" s="25">
        <v>3451.8</v>
      </c>
      <c r="JK18" s="49"/>
      <c r="JL18" s="151">
        <v>75</v>
      </c>
      <c r="JM18" s="152">
        <v>79</v>
      </c>
      <c r="JN18" s="24">
        <v>130.97999999999999</v>
      </c>
      <c r="JO18" s="24">
        <v>0</v>
      </c>
      <c r="JP18" s="24" t="s">
        <v>99</v>
      </c>
      <c r="JQ18" s="24" t="str">
        <f t="shared" si="9"/>
        <v>A-6-BASE-75-79</v>
      </c>
      <c r="JR18" s="25">
        <v>314.14</v>
      </c>
      <c r="JS18" s="25">
        <v>471.21</v>
      </c>
      <c r="JT18" s="25">
        <v>628.28</v>
      </c>
      <c r="JU18" s="25">
        <v>785.35</v>
      </c>
      <c r="JV18" s="25">
        <v>942.42</v>
      </c>
      <c r="JW18" s="25">
        <v>1099.49</v>
      </c>
      <c r="JX18" s="25">
        <v>1193.76</v>
      </c>
      <c r="JY18" s="25">
        <v>1342.98</v>
      </c>
      <c r="JZ18" s="25">
        <v>1492.2</v>
      </c>
      <c r="KA18" s="25">
        <v>1641.42</v>
      </c>
      <c r="KB18" s="28">
        <v>1790.64</v>
      </c>
      <c r="KC18" s="30" t="s">
        <v>265</v>
      </c>
      <c r="KD18" s="119">
        <v>1939.86</v>
      </c>
      <c r="KE18" s="119">
        <v>2089.08</v>
      </c>
      <c r="KF18" s="119">
        <v>2238.3000000000002</v>
      </c>
      <c r="KG18" s="119">
        <v>2387.52</v>
      </c>
      <c r="KH18" s="119">
        <v>2536.7399999999998</v>
      </c>
      <c r="KI18" s="119">
        <v>2685.96</v>
      </c>
      <c r="KJ18" s="119">
        <v>2835.18</v>
      </c>
      <c r="KK18" s="119">
        <v>2984.4</v>
      </c>
      <c r="KL18" s="119">
        <v>3133.62</v>
      </c>
      <c r="KM18" s="119">
        <v>3282.84</v>
      </c>
      <c r="KN18" s="119">
        <v>3432.06</v>
      </c>
      <c r="KO18" s="120">
        <v>3581.28</v>
      </c>
      <c r="KP18" s="49"/>
      <c r="KQ18" s="151">
        <v>75</v>
      </c>
      <c r="KR18" s="152">
        <v>79</v>
      </c>
      <c r="KS18" s="24">
        <v>130.97999999999999</v>
      </c>
      <c r="KT18" s="24">
        <v>0</v>
      </c>
      <c r="KU18" s="24" t="s">
        <v>99</v>
      </c>
      <c r="KV18" s="24" t="str">
        <f t="shared" si="10"/>
        <v>A-6-BASE-75-79</v>
      </c>
      <c r="KW18" s="25">
        <v>261.95999999999998</v>
      </c>
      <c r="KX18" s="25">
        <v>392.94</v>
      </c>
      <c r="KY18" s="25">
        <v>523.91999999999996</v>
      </c>
      <c r="KZ18" s="25">
        <v>654.9</v>
      </c>
      <c r="LA18" s="25">
        <v>785.88</v>
      </c>
      <c r="LB18" s="25">
        <v>916.86</v>
      </c>
      <c r="LC18" s="25">
        <v>995.44</v>
      </c>
      <c r="LD18" s="25">
        <v>1119.8699999999999</v>
      </c>
      <c r="LE18" s="25">
        <v>1244.3</v>
      </c>
      <c r="LF18" s="25">
        <v>1368.73</v>
      </c>
      <c r="LG18" s="28">
        <v>1493.16</v>
      </c>
      <c r="LH18" s="30" t="s">
        <v>265</v>
      </c>
      <c r="LI18" s="25">
        <v>1617.59</v>
      </c>
      <c r="LJ18" s="25">
        <v>1742.02</v>
      </c>
      <c r="LK18" s="25">
        <v>1866.45</v>
      </c>
      <c r="LL18" s="25">
        <v>1990.88</v>
      </c>
      <c r="LM18" s="25">
        <v>2115.31</v>
      </c>
      <c r="LN18" s="25">
        <v>2239.7399999999998</v>
      </c>
      <c r="LO18" s="25">
        <v>2364.17</v>
      </c>
      <c r="LP18" s="25">
        <v>2488.6</v>
      </c>
      <c r="LQ18" s="25">
        <v>2613.0300000000002</v>
      </c>
      <c r="LR18" s="25">
        <v>2737.46</v>
      </c>
      <c r="LS18" s="49"/>
    </row>
    <row r="19" spans="1:331" ht="13.8" thickBot="1">
      <c r="E19" s="31">
        <v>80</v>
      </c>
      <c r="F19" s="32">
        <v>84</v>
      </c>
      <c r="G19" s="33">
        <v>138.19999999999999</v>
      </c>
      <c r="H19" s="24">
        <v>0</v>
      </c>
      <c r="I19" s="33" t="s">
        <v>100</v>
      </c>
      <c r="J19" s="24" t="str">
        <f t="shared" si="0"/>
        <v>A-6-BASE-80-84</v>
      </c>
      <c r="K19" s="34">
        <v>333</v>
      </c>
      <c r="L19" s="34">
        <v>499.5</v>
      </c>
      <c r="M19" s="34">
        <v>666</v>
      </c>
      <c r="N19" s="34">
        <v>832.5</v>
      </c>
      <c r="O19" s="34">
        <v>999</v>
      </c>
      <c r="P19" s="34">
        <v>1165.5</v>
      </c>
      <c r="Q19" s="34">
        <v>1265.44</v>
      </c>
      <c r="R19" s="34">
        <v>1423.62</v>
      </c>
      <c r="S19" s="34">
        <v>1581.8</v>
      </c>
      <c r="T19" s="34">
        <v>1739.98</v>
      </c>
      <c r="U19" s="35">
        <v>1898.16</v>
      </c>
      <c r="V19" s="36" t="s">
        <v>265</v>
      </c>
      <c r="W19" s="34">
        <v>2056.34</v>
      </c>
      <c r="X19" s="34">
        <v>2214.52</v>
      </c>
      <c r="Y19" s="34">
        <v>2372.6999999999998</v>
      </c>
      <c r="Z19" s="34">
        <v>2530.88</v>
      </c>
      <c r="AA19" s="34">
        <v>2689.06</v>
      </c>
      <c r="AB19" s="34">
        <v>2847.24</v>
      </c>
      <c r="AC19" s="34">
        <v>3005.42</v>
      </c>
      <c r="AD19" s="34">
        <v>3163.6</v>
      </c>
      <c r="AE19" s="34">
        <v>3321.78</v>
      </c>
      <c r="AF19" s="34">
        <v>3479.96</v>
      </c>
      <c r="AH19" s="31">
        <v>80</v>
      </c>
      <c r="AI19" s="32">
        <v>84</v>
      </c>
      <c r="AJ19" s="33">
        <v>138.19999999999999</v>
      </c>
      <c r="AK19" s="24">
        <v>0</v>
      </c>
      <c r="AL19" s="33" t="s">
        <v>100</v>
      </c>
      <c r="AM19" s="24" t="str">
        <f t="shared" si="1"/>
        <v>A-6-80-84</v>
      </c>
      <c r="AN19" s="34">
        <v>333</v>
      </c>
      <c r="AO19" s="34">
        <v>499.5</v>
      </c>
      <c r="AP19" s="34">
        <v>666</v>
      </c>
      <c r="AQ19" s="34">
        <v>832.5</v>
      </c>
      <c r="AR19" s="34">
        <v>999</v>
      </c>
      <c r="AS19" s="34">
        <v>1165.5</v>
      </c>
      <c r="AT19" s="34">
        <v>1265.44</v>
      </c>
      <c r="AU19" s="34">
        <v>1423.62</v>
      </c>
      <c r="AV19" s="34">
        <v>1581.8</v>
      </c>
      <c r="AW19" s="34">
        <v>1739.98</v>
      </c>
      <c r="AX19" s="35">
        <v>1898.16</v>
      </c>
      <c r="AY19" s="36" t="s">
        <v>265</v>
      </c>
      <c r="AZ19" s="34">
        <v>2056.34</v>
      </c>
      <c r="BA19" s="34">
        <v>2214.52</v>
      </c>
      <c r="BB19" s="34">
        <v>2372.6999999999998</v>
      </c>
      <c r="BC19" s="34">
        <v>2530.88</v>
      </c>
      <c r="BD19" s="34">
        <v>2689.06</v>
      </c>
      <c r="BE19" s="34">
        <v>2847.24</v>
      </c>
      <c r="BF19" s="34">
        <v>3005.42</v>
      </c>
      <c r="BG19" s="34">
        <v>3163.6</v>
      </c>
      <c r="BH19" s="34">
        <v>3321.78</v>
      </c>
      <c r="BI19" s="34">
        <v>3479.96</v>
      </c>
      <c r="BJ19" s="34">
        <v>3638.14</v>
      </c>
      <c r="BK19" s="35">
        <v>3796.32</v>
      </c>
      <c r="BL19" s="49"/>
      <c r="BM19" s="31">
        <v>80</v>
      </c>
      <c r="BN19" s="32">
        <v>84</v>
      </c>
      <c r="BO19" s="33">
        <v>138.19999999999999</v>
      </c>
      <c r="BP19" s="24">
        <v>0</v>
      </c>
      <c r="BQ19" s="33" t="s">
        <v>100</v>
      </c>
      <c r="BR19" s="24" t="str">
        <f t="shared" si="2"/>
        <v>A-6-BASE-80-84</v>
      </c>
      <c r="BS19" s="34">
        <v>322.42</v>
      </c>
      <c r="BT19" s="34">
        <v>483.63</v>
      </c>
      <c r="BU19" s="34">
        <v>644.84</v>
      </c>
      <c r="BV19" s="34">
        <v>806.05</v>
      </c>
      <c r="BW19" s="34">
        <v>967.26</v>
      </c>
      <c r="BX19" s="34">
        <v>1128.47</v>
      </c>
      <c r="BY19" s="34">
        <v>1225.2</v>
      </c>
      <c r="BZ19" s="34">
        <v>1378.35</v>
      </c>
      <c r="CA19" s="34">
        <v>1531.5</v>
      </c>
      <c r="CB19" s="34">
        <v>1684.65</v>
      </c>
      <c r="CC19" s="35">
        <v>1837.8</v>
      </c>
      <c r="CD19" s="36" t="s">
        <v>265</v>
      </c>
      <c r="CE19" s="121">
        <v>1990.95</v>
      </c>
      <c r="CF19" s="121">
        <v>2144.1</v>
      </c>
      <c r="CG19" s="121">
        <v>2297.25</v>
      </c>
      <c r="CH19" s="121">
        <v>2450.4</v>
      </c>
      <c r="CI19" s="121">
        <v>2603.5500000000002</v>
      </c>
      <c r="CJ19" s="121">
        <v>2756.7</v>
      </c>
      <c r="CK19" s="121">
        <v>2909.85</v>
      </c>
      <c r="CL19" s="121">
        <v>3063</v>
      </c>
      <c r="CM19" s="121">
        <v>3216.15</v>
      </c>
      <c r="CN19" s="121">
        <v>3369.3</v>
      </c>
      <c r="CO19" s="121">
        <v>3522.45</v>
      </c>
      <c r="CP19" s="122">
        <v>3675.6</v>
      </c>
      <c r="CQ19" s="49"/>
      <c r="CR19" s="31">
        <v>80</v>
      </c>
      <c r="CS19" s="32">
        <v>84</v>
      </c>
      <c r="CT19" s="33">
        <v>138.19999999999999</v>
      </c>
      <c r="CU19" s="24">
        <v>0</v>
      </c>
      <c r="CV19" s="33" t="s">
        <v>100</v>
      </c>
      <c r="CW19" s="24" t="str">
        <f t="shared" si="3"/>
        <v>A-6-BASE-80-84</v>
      </c>
      <c r="CX19" s="34">
        <v>301.92</v>
      </c>
      <c r="CY19" s="34">
        <v>452.88</v>
      </c>
      <c r="CZ19" s="34">
        <v>603.84</v>
      </c>
      <c r="DA19" s="34">
        <v>754.8</v>
      </c>
      <c r="DB19" s="34">
        <v>905.76</v>
      </c>
      <c r="DC19" s="34">
        <v>1056.72</v>
      </c>
      <c r="DD19" s="34">
        <v>1147.28</v>
      </c>
      <c r="DE19" s="34">
        <v>1290.69</v>
      </c>
      <c r="DF19" s="34">
        <v>1434.1</v>
      </c>
      <c r="DG19" s="34">
        <v>1577.51</v>
      </c>
      <c r="DH19" s="35">
        <v>1720.92</v>
      </c>
      <c r="DI19" s="36" t="s">
        <v>265</v>
      </c>
      <c r="DJ19" s="34">
        <v>1864.33</v>
      </c>
      <c r="DK19" s="34">
        <v>2007.74</v>
      </c>
      <c r="DL19" s="34">
        <v>2151.15</v>
      </c>
      <c r="DM19" s="34">
        <v>2294.56</v>
      </c>
      <c r="DN19" s="34">
        <v>2437.9699999999998</v>
      </c>
      <c r="DO19" s="34">
        <v>2581.38</v>
      </c>
      <c r="DP19" s="34">
        <v>2724.79</v>
      </c>
      <c r="DQ19" s="34">
        <v>2868.2</v>
      </c>
      <c r="DR19" s="34">
        <v>3011.61</v>
      </c>
      <c r="DS19" s="34">
        <v>3155.02</v>
      </c>
      <c r="DT19" s="49"/>
      <c r="DU19" s="31">
        <v>80</v>
      </c>
      <c r="DV19" s="32">
        <v>84</v>
      </c>
      <c r="DW19" s="33">
        <v>138.19999999999999</v>
      </c>
      <c r="DX19" s="24">
        <v>0</v>
      </c>
      <c r="DY19" s="33" t="s">
        <v>100</v>
      </c>
      <c r="DZ19" s="24" t="str">
        <f t="shared" si="4"/>
        <v>A-6-BASE-80-84</v>
      </c>
      <c r="EA19" s="34">
        <v>305.7</v>
      </c>
      <c r="EB19" s="34">
        <v>458.55</v>
      </c>
      <c r="EC19" s="34">
        <v>611.4</v>
      </c>
      <c r="ED19" s="34">
        <v>764.25</v>
      </c>
      <c r="EE19" s="34">
        <v>917.1</v>
      </c>
      <c r="EF19" s="34">
        <v>1069.95</v>
      </c>
      <c r="EG19" s="34">
        <v>1161.68</v>
      </c>
      <c r="EH19" s="34">
        <v>1306.8900000000001</v>
      </c>
      <c r="EI19" s="34">
        <v>1452.1</v>
      </c>
      <c r="EJ19" s="34">
        <v>1597.31</v>
      </c>
      <c r="EK19" s="35">
        <v>1742.52</v>
      </c>
      <c r="EL19" s="36" t="s">
        <v>265</v>
      </c>
      <c r="EM19" s="34">
        <v>1887.73</v>
      </c>
      <c r="EN19" s="34">
        <v>2032.94</v>
      </c>
      <c r="EO19" s="34">
        <v>2178.15</v>
      </c>
      <c r="EP19" s="34">
        <v>2323.36</v>
      </c>
      <c r="EQ19" s="34">
        <v>2468.5700000000002</v>
      </c>
      <c r="ER19" s="34">
        <v>2613.7800000000002</v>
      </c>
      <c r="ES19" s="34">
        <v>2758.99</v>
      </c>
      <c r="ET19" s="34">
        <v>2904.2</v>
      </c>
      <c r="EU19" s="34">
        <v>3049.41</v>
      </c>
      <c r="EV19" s="34">
        <v>3194.62</v>
      </c>
      <c r="EW19" s="49"/>
      <c r="EX19" s="31">
        <v>80</v>
      </c>
      <c r="EY19" s="32">
        <v>84</v>
      </c>
      <c r="EZ19" s="33">
        <v>138.19999999999999</v>
      </c>
      <c r="FA19" s="24">
        <v>0</v>
      </c>
      <c r="FB19" s="33" t="s">
        <v>100</v>
      </c>
      <c r="FC19" s="24" t="str">
        <f t="shared" si="5"/>
        <v>A-6-BASE-80-84</v>
      </c>
      <c r="FD19" s="34">
        <v>255.3</v>
      </c>
      <c r="FE19" s="34">
        <v>382.95</v>
      </c>
      <c r="FF19" s="34">
        <v>510.6</v>
      </c>
      <c r="FG19" s="34">
        <v>638.25</v>
      </c>
      <c r="FH19" s="34">
        <v>765.9</v>
      </c>
      <c r="FI19" s="34">
        <v>893.55</v>
      </c>
      <c r="FJ19" s="34">
        <v>970.16</v>
      </c>
      <c r="FK19" s="34">
        <v>1091.43</v>
      </c>
      <c r="FL19" s="34">
        <v>1212.7</v>
      </c>
      <c r="FM19" s="34">
        <v>1333.97</v>
      </c>
      <c r="FN19" s="35">
        <v>1455.24</v>
      </c>
      <c r="FO19" s="36" t="s">
        <v>265</v>
      </c>
      <c r="FP19" s="34">
        <v>1576.51</v>
      </c>
      <c r="FQ19" s="34">
        <v>1697.78</v>
      </c>
      <c r="FR19" s="34">
        <v>1819.05</v>
      </c>
      <c r="FS19" s="34">
        <v>1940.32</v>
      </c>
      <c r="FT19" s="34">
        <v>2061.59</v>
      </c>
      <c r="FU19" s="34">
        <v>2182.86</v>
      </c>
      <c r="FV19" s="34">
        <v>2304.13</v>
      </c>
      <c r="FW19" s="34">
        <v>2425.4</v>
      </c>
      <c r="FX19" s="34">
        <v>2546.67</v>
      </c>
      <c r="FY19" s="34">
        <v>2667.94</v>
      </c>
      <c r="FZ19" s="49"/>
      <c r="GA19" s="31">
        <v>80</v>
      </c>
      <c r="GB19" s="32">
        <v>84</v>
      </c>
      <c r="GC19" s="33">
        <v>138.19999999999999</v>
      </c>
      <c r="GD19" s="24">
        <v>0</v>
      </c>
      <c r="GE19" s="33" t="s">
        <v>100</v>
      </c>
      <c r="GF19" s="24" t="str">
        <f t="shared" si="6"/>
        <v>A-6-BASE-80-84</v>
      </c>
      <c r="GG19" s="34">
        <v>276.39999999999998</v>
      </c>
      <c r="GH19" s="34">
        <v>414.6</v>
      </c>
      <c r="GI19" s="34">
        <v>552.79999999999995</v>
      </c>
      <c r="GJ19" s="34">
        <v>691</v>
      </c>
      <c r="GK19" s="34">
        <v>829.2</v>
      </c>
      <c r="GL19" s="34">
        <v>967.4</v>
      </c>
      <c r="GM19" s="34">
        <v>1050.32</v>
      </c>
      <c r="GN19" s="34">
        <v>1181.6099999999999</v>
      </c>
      <c r="GO19" s="34">
        <v>1312.9</v>
      </c>
      <c r="GP19" s="34">
        <v>1444.19</v>
      </c>
      <c r="GQ19" s="35">
        <v>1575.48</v>
      </c>
      <c r="GR19" s="36" t="s">
        <v>265</v>
      </c>
      <c r="GS19" s="121">
        <v>1706.77</v>
      </c>
      <c r="GT19" s="121">
        <v>1838.06</v>
      </c>
      <c r="GU19" s="121">
        <v>1969.35</v>
      </c>
      <c r="GV19" s="121">
        <v>2100.64</v>
      </c>
      <c r="GW19" s="121">
        <v>2231.9299999999998</v>
      </c>
      <c r="GX19" s="121">
        <v>2363.2199999999998</v>
      </c>
      <c r="GY19" s="121">
        <v>2494.5100000000002</v>
      </c>
      <c r="GZ19" s="121">
        <v>2625.8</v>
      </c>
      <c r="HA19" s="121">
        <v>2757.09</v>
      </c>
      <c r="HB19" s="121">
        <v>2888.38</v>
      </c>
      <c r="HC19" s="121">
        <v>3019.67</v>
      </c>
      <c r="HD19" s="122">
        <v>3150.96</v>
      </c>
      <c r="HE19" s="49"/>
      <c r="HF19" s="31">
        <v>80</v>
      </c>
      <c r="HG19" s="32">
        <v>84</v>
      </c>
      <c r="HH19" s="33">
        <v>138.19999999999999</v>
      </c>
      <c r="HI19" s="24">
        <v>0</v>
      </c>
      <c r="HJ19" s="33" t="s">
        <v>100</v>
      </c>
      <c r="HK19" s="24" t="str">
        <f t="shared" si="7"/>
        <v>A-6-BASE-80-84</v>
      </c>
      <c r="HL19" s="34">
        <v>276.39999999999998</v>
      </c>
      <c r="HM19" s="34">
        <v>414.6</v>
      </c>
      <c r="HN19" s="34">
        <v>552.79999999999995</v>
      </c>
      <c r="HO19" s="34">
        <v>691</v>
      </c>
      <c r="HP19" s="34">
        <v>829.2</v>
      </c>
      <c r="HQ19" s="34">
        <v>967.4</v>
      </c>
      <c r="HR19" s="34">
        <v>1050.32</v>
      </c>
      <c r="HS19" s="34">
        <v>1181.6099999999999</v>
      </c>
      <c r="HT19" s="34">
        <v>1312.9</v>
      </c>
      <c r="HU19" s="34">
        <v>1444.19</v>
      </c>
      <c r="HV19" s="35">
        <v>1575.48</v>
      </c>
      <c r="HW19" s="36" t="s">
        <v>265</v>
      </c>
      <c r="HX19" s="34">
        <v>1706.77</v>
      </c>
      <c r="HY19" s="34">
        <v>1838.06</v>
      </c>
      <c r="HZ19" s="34">
        <v>1969.35</v>
      </c>
      <c r="IA19" s="34">
        <v>2100.64</v>
      </c>
      <c r="IB19" s="34">
        <v>2231.9299999999998</v>
      </c>
      <c r="IC19" s="34">
        <v>2363.2199999999998</v>
      </c>
      <c r="ID19" s="34">
        <v>2494.5100000000002</v>
      </c>
      <c r="IE19" s="34">
        <v>2625.8</v>
      </c>
      <c r="IF19" s="34">
        <v>2757.09</v>
      </c>
      <c r="IG19" s="34">
        <v>2888.38</v>
      </c>
      <c r="IH19" s="49"/>
      <c r="II19" s="31">
        <v>80</v>
      </c>
      <c r="IJ19" s="32">
        <v>84</v>
      </c>
      <c r="IK19" s="33">
        <v>138.19999999999999</v>
      </c>
      <c r="IL19" s="24">
        <v>0</v>
      </c>
      <c r="IM19" s="33" t="s">
        <v>100</v>
      </c>
      <c r="IN19" s="24" t="str">
        <f t="shared" si="8"/>
        <v>A-6-BASE-80-84</v>
      </c>
      <c r="IO19" s="34">
        <v>349.34</v>
      </c>
      <c r="IP19" s="34">
        <v>524.01</v>
      </c>
      <c r="IQ19" s="34">
        <v>698.68</v>
      </c>
      <c r="IR19" s="34">
        <v>873.35</v>
      </c>
      <c r="IS19" s="34">
        <v>1048.02</v>
      </c>
      <c r="IT19" s="34">
        <v>1222.69</v>
      </c>
      <c r="IU19" s="34">
        <v>1327.52</v>
      </c>
      <c r="IV19" s="34">
        <v>1493.46</v>
      </c>
      <c r="IW19" s="34">
        <v>1659.4</v>
      </c>
      <c r="IX19" s="34">
        <v>1825.34</v>
      </c>
      <c r="IY19" s="35">
        <v>1991.28</v>
      </c>
      <c r="IZ19" s="36" t="s">
        <v>265</v>
      </c>
      <c r="JA19" s="34">
        <v>2157.2199999999998</v>
      </c>
      <c r="JB19" s="34">
        <v>2323.16</v>
      </c>
      <c r="JC19" s="34">
        <v>2489.1</v>
      </c>
      <c r="JD19" s="34">
        <v>2655.04</v>
      </c>
      <c r="JE19" s="34">
        <v>2820.98</v>
      </c>
      <c r="JF19" s="34">
        <v>2986.92</v>
      </c>
      <c r="JG19" s="34">
        <v>3152.86</v>
      </c>
      <c r="JH19" s="34">
        <v>3318.8</v>
      </c>
      <c r="JI19" s="34">
        <v>3484.74</v>
      </c>
      <c r="JJ19" s="34">
        <v>3650.68</v>
      </c>
      <c r="JK19" s="49"/>
      <c r="JL19" s="31">
        <v>80</v>
      </c>
      <c r="JM19" s="32">
        <v>84</v>
      </c>
      <c r="JN19" s="33">
        <v>138.19999999999999</v>
      </c>
      <c r="JO19" s="24">
        <v>0</v>
      </c>
      <c r="JP19" s="33" t="s">
        <v>100</v>
      </c>
      <c r="JQ19" s="24" t="str">
        <f t="shared" si="9"/>
        <v>A-6-BASE-80-84</v>
      </c>
      <c r="JR19" s="34">
        <v>333</v>
      </c>
      <c r="JS19" s="34">
        <v>499.5</v>
      </c>
      <c r="JT19" s="34">
        <v>666</v>
      </c>
      <c r="JU19" s="34">
        <v>832.5</v>
      </c>
      <c r="JV19" s="34">
        <v>999</v>
      </c>
      <c r="JW19" s="34">
        <v>1165.5</v>
      </c>
      <c r="JX19" s="34">
        <v>1265.44</v>
      </c>
      <c r="JY19" s="34">
        <v>1423.62</v>
      </c>
      <c r="JZ19" s="34">
        <v>1581.8</v>
      </c>
      <c r="KA19" s="34">
        <v>1739.98</v>
      </c>
      <c r="KB19" s="35">
        <v>1898.16</v>
      </c>
      <c r="KC19" s="36" t="s">
        <v>265</v>
      </c>
      <c r="KD19" s="121">
        <v>2056.34</v>
      </c>
      <c r="KE19" s="121">
        <v>2214.52</v>
      </c>
      <c r="KF19" s="121">
        <v>2372.6999999999998</v>
      </c>
      <c r="KG19" s="121">
        <v>2530.88</v>
      </c>
      <c r="KH19" s="121">
        <v>2689.06</v>
      </c>
      <c r="KI19" s="121">
        <v>2847.24</v>
      </c>
      <c r="KJ19" s="121">
        <v>3005.42</v>
      </c>
      <c r="KK19" s="121">
        <v>3163.6</v>
      </c>
      <c r="KL19" s="121">
        <v>3321.78</v>
      </c>
      <c r="KM19" s="121">
        <v>3479.96</v>
      </c>
      <c r="KN19" s="121">
        <v>3638.14</v>
      </c>
      <c r="KO19" s="122">
        <v>3796.32</v>
      </c>
      <c r="KP19" s="49"/>
      <c r="KQ19" s="31">
        <v>80</v>
      </c>
      <c r="KR19" s="32">
        <v>84</v>
      </c>
      <c r="KS19" s="33">
        <v>138.19999999999999</v>
      </c>
      <c r="KT19" s="24">
        <v>0</v>
      </c>
      <c r="KU19" s="33" t="s">
        <v>100</v>
      </c>
      <c r="KV19" s="24" t="str">
        <f t="shared" si="10"/>
        <v>A-6-BASE-80-84</v>
      </c>
      <c r="KW19" s="34">
        <v>276.39999999999998</v>
      </c>
      <c r="KX19" s="34">
        <v>414.6</v>
      </c>
      <c r="KY19" s="34">
        <v>552.79999999999995</v>
      </c>
      <c r="KZ19" s="34">
        <v>691</v>
      </c>
      <c r="LA19" s="34">
        <v>829.2</v>
      </c>
      <c r="LB19" s="34">
        <v>967.4</v>
      </c>
      <c r="LC19" s="34">
        <v>1050.32</v>
      </c>
      <c r="LD19" s="34">
        <v>1181.6099999999999</v>
      </c>
      <c r="LE19" s="34">
        <v>1312.9</v>
      </c>
      <c r="LF19" s="34">
        <v>1444.19</v>
      </c>
      <c r="LG19" s="35">
        <v>1575.48</v>
      </c>
      <c r="LH19" s="36" t="s">
        <v>265</v>
      </c>
      <c r="LI19" s="34">
        <v>1706.77</v>
      </c>
      <c r="LJ19" s="34">
        <v>1838.06</v>
      </c>
      <c r="LK19" s="34">
        <v>1969.35</v>
      </c>
      <c r="LL19" s="34">
        <v>2100.64</v>
      </c>
      <c r="LM19" s="34">
        <v>2231.9299999999998</v>
      </c>
      <c r="LN19" s="34">
        <v>2363.2199999999998</v>
      </c>
      <c r="LO19" s="34">
        <v>2494.5100000000002</v>
      </c>
      <c r="LP19" s="34">
        <v>2625.8</v>
      </c>
      <c r="LQ19" s="34">
        <v>2757.09</v>
      </c>
      <c r="LR19" s="34">
        <v>2888.38</v>
      </c>
      <c r="LS19" s="49"/>
    </row>
    <row r="20" spans="1:331" ht="16.2" thickBot="1">
      <c r="A20" t="s">
        <v>135</v>
      </c>
      <c r="B20" t="s">
        <v>129</v>
      </c>
      <c r="C20" t="s">
        <v>129</v>
      </c>
      <c r="E20" s="37"/>
      <c r="F20" s="37"/>
      <c r="G20" s="37"/>
      <c r="H20" s="37"/>
      <c r="I20" s="37"/>
      <c r="J20" s="37"/>
      <c r="K20" s="38"/>
      <c r="L20" s="38"/>
      <c r="M20" s="38"/>
      <c r="N20" s="38"/>
      <c r="O20" s="38"/>
      <c r="P20" s="38"/>
      <c r="Q20" s="38"/>
      <c r="R20" s="38"/>
      <c r="S20" s="38"/>
      <c r="T20" s="39"/>
      <c r="U20" s="40"/>
      <c r="V20" s="126"/>
      <c r="AH20" s="37"/>
      <c r="AI20" s="37"/>
      <c r="AJ20" s="37"/>
      <c r="AK20" s="37"/>
      <c r="AL20" s="37"/>
      <c r="AM20" s="37"/>
      <c r="AN20" s="38"/>
      <c r="AO20" s="38"/>
      <c r="AP20" s="38"/>
      <c r="AQ20" s="38"/>
      <c r="AR20" s="38"/>
      <c r="AS20" s="38"/>
      <c r="AT20" s="38"/>
      <c r="AU20" s="38"/>
      <c r="AV20" s="38"/>
      <c r="AW20" s="39"/>
      <c r="AX20" s="40"/>
      <c r="AY20" s="126"/>
      <c r="BL20" s="49"/>
      <c r="BM20" s="37"/>
      <c r="BN20" s="37"/>
      <c r="BO20" s="37"/>
      <c r="BP20" s="37"/>
      <c r="BQ20" s="37"/>
      <c r="BR20" s="37"/>
      <c r="BS20" s="38"/>
      <c r="BT20" s="38"/>
      <c r="BU20" s="38"/>
      <c r="BV20" s="38"/>
      <c r="BW20" s="38"/>
      <c r="BX20" s="38"/>
      <c r="BY20" s="38"/>
      <c r="BZ20" s="38"/>
      <c r="CA20" s="38"/>
      <c r="CB20" s="39"/>
      <c r="CC20" s="40"/>
      <c r="CD20" s="126"/>
      <c r="CQ20" s="49"/>
      <c r="CR20" s="37"/>
      <c r="CS20" s="37"/>
      <c r="CT20" s="37"/>
      <c r="CU20" s="37"/>
      <c r="CV20" s="37"/>
      <c r="CW20" s="37"/>
      <c r="CX20" s="38"/>
      <c r="CY20" s="38"/>
      <c r="CZ20" s="38"/>
      <c r="DA20" s="38"/>
      <c r="DB20" s="38"/>
      <c r="DC20" s="38"/>
      <c r="DD20" s="38"/>
      <c r="DE20" s="38"/>
      <c r="DF20" s="38"/>
      <c r="DG20" s="39"/>
      <c r="DH20" s="40"/>
      <c r="DI20" s="133"/>
      <c r="DT20" s="49"/>
      <c r="DU20" s="37"/>
      <c r="DV20" s="37"/>
      <c r="DW20" s="37"/>
      <c r="DX20" s="37"/>
      <c r="DY20" s="37"/>
      <c r="DZ20" s="37"/>
      <c r="EA20" s="38"/>
      <c r="EB20" s="38"/>
      <c r="EC20" s="38"/>
      <c r="ED20" s="38"/>
      <c r="EE20" s="38"/>
      <c r="EF20" s="38"/>
      <c r="EG20" s="38"/>
      <c r="EH20" s="38"/>
      <c r="EI20" s="38"/>
      <c r="EJ20" s="39"/>
      <c r="EK20" s="40"/>
      <c r="EL20" s="143"/>
      <c r="EW20" s="49"/>
      <c r="EX20" s="37"/>
      <c r="EY20" s="37"/>
      <c r="EZ20" s="37"/>
      <c r="FA20" s="37"/>
      <c r="FB20" s="37"/>
      <c r="FC20" s="37"/>
      <c r="FD20" s="38"/>
      <c r="FE20" s="38"/>
      <c r="FF20" s="38"/>
      <c r="FG20" s="38"/>
      <c r="FH20" s="38"/>
      <c r="FI20" s="38"/>
      <c r="FJ20" s="38"/>
      <c r="FK20" s="38"/>
      <c r="FL20" s="38"/>
      <c r="FM20" s="39"/>
      <c r="FN20" s="40"/>
      <c r="FO20" s="143"/>
      <c r="FZ20" s="49"/>
      <c r="GA20" s="37"/>
      <c r="GB20" s="37"/>
      <c r="GC20" s="37"/>
      <c r="GD20" s="37"/>
      <c r="GE20" s="37"/>
      <c r="GF20" s="37"/>
      <c r="GG20" s="38"/>
      <c r="GH20" s="38"/>
      <c r="GI20" s="38"/>
      <c r="GJ20" s="38"/>
      <c r="GK20" s="38"/>
      <c r="GL20" s="38"/>
      <c r="GM20" s="38"/>
      <c r="GN20" s="38"/>
      <c r="GO20" s="38"/>
      <c r="GP20" s="39"/>
      <c r="GQ20" s="40"/>
      <c r="GR20" s="143"/>
      <c r="HE20" s="49"/>
      <c r="HF20" s="37"/>
      <c r="HG20" s="37"/>
      <c r="HH20" s="37"/>
      <c r="HI20" s="37"/>
      <c r="HJ20" s="37"/>
      <c r="HK20" s="37"/>
      <c r="HL20" s="38"/>
      <c r="HM20" s="38"/>
      <c r="HN20" s="38"/>
      <c r="HO20" s="38"/>
      <c r="HP20" s="38"/>
      <c r="HQ20" s="38"/>
      <c r="HR20" s="38"/>
      <c r="HS20" s="38"/>
      <c r="HT20" s="38"/>
      <c r="HU20" s="39"/>
      <c r="HV20" s="40"/>
      <c r="HW20" s="143"/>
      <c r="IH20" s="49"/>
      <c r="II20" s="37"/>
      <c r="IJ20" s="37"/>
      <c r="IK20" s="37"/>
      <c r="IL20" s="37"/>
      <c r="IM20" s="37"/>
      <c r="IN20" s="37"/>
      <c r="IO20" s="38"/>
      <c r="IP20" s="38"/>
      <c r="IQ20" s="38"/>
      <c r="IR20" s="38"/>
      <c r="IS20" s="38"/>
      <c r="IT20" s="38"/>
      <c r="IU20" s="38"/>
      <c r="IV20" s="38"/>
      <c r="IW20" s="38"/>
      <c r="IX20" s="39"/>
      <c r="IY20" s="40"/>
      <c r="IZ20" s="153"/>
      <c r="JK20" s="49"/>
      <c r="JL20" s="37"/>
      <c r="JM20" s="37"/>
      <c r="JN20" s="37"/>
      <c r="JO20" s="37"/>
      <c r="JP20" s="37"/>
      <c r="JQ20" s="37"/>
      <c r="JR20" s="38"/>
      <c r="JS20" s="38"/>
      <c r="JT20" s="38"/>
      <c r="JU20" s="38"/>
      <c r="JV20" s="38"/>
      <c r="JW20" s="38"/>
      <c r="JX20" s="38"/>
      <c r="JY20" s="38"/>
      <c r="JZ20" s="38"/>
      <c r="KA20" s="39"/>
      <c r="KB20" s="40"/>
      <c r="KC20" s="153"/>
      <c r="KP20" s="49"/>
      <c r="KQ20" s="37"/>
      <c r="KR20" s="37"/>
      <c r="KS20" s="37"/>
      <c r="KT20" s="37"/>
      <c r="KU20" s="37"/>
      <c r="KV20" s="37"/>
      <c r="KW20" s="38"/>
      <c r="KX20" s="38"/>
      <c r="KY20" s="38"/>
      <c r="KZ20" s="38"/>
      <c r="LA20" s="38"/>
      <c r="LB20" s="38"/>
      <c r="LC20" s="38"/>
      <c r="LD20" s="38"/>
      <c r="LE20" s="38"/>
      <c r="LF20" s="39"/>
      <c r="LG20" s="40"/>
      <c r="LH20" s="153"/>
      <c r="LS20" s="49"/>
    </row>
    <row r="21" spans="1:331">
      <c r="B21">
        <v>24</v>
      </c>
      <c r="C21">
        <v>24</v>
      </c>
      <c r="E21" s="9"/>
      <c r="F21" s="10"/>
      <c r="G21" s="10"/>
      <c r="H21" s="10"/>
      <c r="I21" s="10"/>
      <c r="J21" s="10"/>
      <c r="K21" s="11">
        <v>500</v>
      </c>
      <c r="L21" s="12">
        <v>750</v>
      </c>
      <c r="M21" s="11">
        <v>1000</v>
      </c>
      <c r="N21" s="11">
        <v>1250</v>
      </c>
      <c r="O21" s="11">
        <v>1500</v>
      </c>
      <c r="P21" s="11">
        <v>1750</v>
      </c>
      <c r="Q21" s="11">
        <v>2000</v>
      </c>
      <c r="R21" s="11">
        <v>2250</v>
      </c>
      <c r="S21" s="11">
        <v>2500</v>
      </c>
      <c r="T21" s="11">
        <v>2750</v>
      </c>
      <c r="U21" s="14">
        <v>3000</v>
      </c>
      <c r="V21" s="15" t="s">
        <v>74</v>
      </c>
      <c r="W21" s="11">
        <v>3250</v>
      </c>
      <c r="X21" s="12">
        <v>3500</v>
      </c>
      <c r="Y21" s="11">
        <v>3750</v>
      </c>
      <c r="Z21" s="11">
        <v>4000</v>
      </c>
      <c r="AA21" s="11">
        <v>4250</v>
      </c>
      <c r="AB21" s="11">
        <v>4500</v>
      </c>
      <c r="AC21" s="11">
        <v>4750</v>
      </c>
      <c r="AD21" s="11">
        <v>5000</v>
      </c>
      <c r="AE21" s="11">
        <v>5250</v>
      </c>
      <c r="AF21" s="11">
        <v>5500</v>
      </c>
      <c r="AH21" s="9"/>
      <c r="AI21" s="10"/>
      <c r="AJ21" s="10"/>
      <c r="AK21" s="10"/>
      <c r="AL21" s="10"/>
      <c r="AM21" s="10"/>
      <c r="AN21" s="11">
        <v>500</v>
      </c>
      <c r="AO21" s="12">
        <v>750</v>
      </c>
      <c r="AP21" s="11">
        <v>1000</v>
      </c>
      <c r="AQ21" s="11">
        <v>1250</v>
      </c>
      <c r="AR21" s="11">
        <v>1500</v>
      </c>
      <c r="AS21" s="11">
        <v>1750</v>
      </c>
      <c r="AT21" s="11">
        <v>2000</v>
      </c>
      <c r="AU21" s="11">
        <v>2250</v>
      </c>
      <c r="AV21" s="11">
        <v>2500</v>
      </c>
      <c r="AW21" s="11">
        <v>2750</v>
      </c>
      <c r="AX21" s="14">
        <v>3000</v>
      </c>
      <c r="AY21" s="15" t="s">
        <v>74</v>
      </c>
      <c r="AZ21" s="11">
        <v>3250</v>
      </c>
      <c r="BA21" s="12">
        <v>3500</v>
      </c>
      <c r="BB21" s="11">
        <v>3750</v>
      </c>
      <c r="BC21" s="11">
        <v>4000</v>
      </c>
      <c r="BD21" s="11">
        <v>4250</v>
      </c>
      <c r="BE21" s="11">
        <v>4500</v>
      </c>
      <c r="BF21" s="11">
        <v>4750</v>
      </c>
      <c r="BG21" s="11">
        <v>5000</v>
      </c>
      <c r="BH21" s="11">
        <v>5250</v>
      </c>
      <c r="BI21" s="11">
        <v>5500</v>
      </c>
      <c r="BJ21" s="11">
        <v>5750</v>
      </c>
      <c r="BK21" s="14">
        <v>6000</v>
      </c>
      <c r="BL21" s="49"/>
      <c r="BM21" s="9"/>
      <c r="BN21" s="10"/>
      <c r="BO21" s="10"/>
      <c r="BP21" s="10"/>
      <c r="BQ21" s="10"/>
      <c r="BR21" s="10"/>
      <c r="BS21" s="11">
        <v>500</v>
      </c>
      <c r="BT21" s="12">
        <v>750</v>
      </c>
      <c r="BU21" s="11">
        <v>1000</v>
      </c>
      <c r="BV21" s="11">
        <v>1250</v>
      </c>
      <c r="BW21" s="11">
        <v>1500</v>
      </c>
      <c r="BX21" s="11">
        <v>1750</v>
      </c>
      <c r="BY21" s="11">
        <v>2000</v>
      </c>
      <c r="BZ21" s="11">
        <v>2250</v>
      </c>
      <c r="CA21" s="11">
        <v>2500</v>
      </c>
      <c r="CB21" s="11">
        <v>2750</v>
      </c>
      <c r="CC21" s="14">
        <v>3000</v>
      </c>
      <c r="CD21" s="15" t="s">
        <v>74</v>
      </c>
      <c r="CE21" s="11">
        <v>3250</v>
      </c>
      <c r="CF21" s="12">
        <v>3500</v>
      </c>
      <c r="CG21" s="11">
        <v>3750</v>
      </c>
      <c r="CH21" s="11">
        <v>4000</v>
      </c>
      <c r="CI21" s="11">
        <v>4250</v>
      </c>
      <c r="CJ21" s="11">
        <v>4500</v>
      </c>
      <c r="CK21" s="11">
        <v>4750</v>
      </c>
      <c r="CL21" s="11">
        <v>5000</v>
      </c>
      <c r="CM21" s="11">
        <v>5250</v>
      </c>
      <c r="CN21" s="11">
        <v>5500</v>
      </c>
      <c r="CO21" s="11">
        <v>5750</v>
      </c>
      <c r="CP21" s="14">
        <v>6000</v>
      </c>
      <c r="CQ21" s="49"/>
      <c r="CR21" s="9"/>
      <c r="CS21" s="10"/>
      <c r="CT21" s="10"/>
      <c r="CU21" s="10"/>
      <c r="CV21" s="10"/>
      <c r="CW21" s="10"/>
      <c r="CX21" s="11">
        <v>500</v>
      </c>
      <c r="CY21" s="12">
        <v>750</v>
      </c>
      <c r="CZ21" s="11">
        <v>1000</v>
      </c>
      <c r="DA21" s="11">
        <v>1250</v>
      </c>
      <c r="DB21" s="11">
        <v>1500</v>
      </c>
      <c r="DC21" s="11">
        <v>1750</v>
      </c>
      <c r="DD21" s="11">
        <v>2000</v>
      </c>
      <c r="DE21" s="11">
        <v>2250</v>
      </c>
      <c r="DF21" s="11">
        <v>2500</v>
      </c>
      <c r="DG21" s="11">
        <v>2750</v>
      </c>
      <c r="DH21" s="14">
        <v>3000</v>
      </c>
      <c r="DI21" s="15" t="s">
        <v>74</v>
      </c>
      <c r="DJ21" s="11">
        <v>3250</v>
      </c>
      <c r="DK21" s="12">
        <v>3500</v>
      </c>
      <c r="DL21" s="11">
        <v>3750</v>
      </c>
      <c r="DM21" s="11">
        <v>4000</v>
      </c>
      <c r="DN21" s="11">
        <v>4250</v>
      </c>
      <c r="DO21" s="11">
        <v>4500</v>
      </c>
      <c r="DP21" s="11">
        <v>4750</v>
      </c>
      <c r="DQ21" s="11">
        <v>5000</v>
      </c>
      <c r="DR21" s="11">
        <v>5250</v>
      </c>
      <c r="DS21" s="11">
        <v>5500</v>
      </c>
      <c r="DT21" s="49"/>
      <c r="DU21" s="9"/>
      <c r="DV21" s="10"/>
      <c r="DW21" s="10"/>
      <c r="DX21" s="10"/>
      <c r="DY21" s="10"/>
      <c r="DZ21" s="10"/>
      <c r="EA21" s="11">
        <v>500</v>
      </c>
      <c r="EB21" s="12">
        <v>750</v>
      </c>
      <c r="EC21" s="11">
        <v>1000</v>
      </c>
      <c r="ED21" s="11">
        <v>1250</v>
      </c>
      <c r="EE21" s="11">
        <v>1500</v>
      </c>
      <c r="EF21" s="11">
        <v>1750</v>
      </c>
      <c r="EG21" s="11">
        <v>2000</v>
      </c>
      <c r="EH21" s="11">
        <v>2250</v>
      </c>
      <c r="EI21" s="11">
        <v>2500</v>
      </c>
      <c r="EJ21" s="11">
        <v>2750</v>
      </c>
      <c r="EK21" s="14">
        <v>3000</v>
      </c>
      <c r="EL21" s="15" t="s">
        <v>74</v>
      </c>
      <c r="EM21" s="11">
        <v>3250</v>
      </c>
      <c r="EN21" s="12">
        <v>3500</v>
      </c>
      <c r="EO21" s="11">
        <v>3750</v>
      </c>
      <c r="EP21" s="11">
        <v>4000</v>
      </c>
      <c r="EQ21" s="11">
        <v>4250</v>
      </c>
      <c r="ER21" s="11">
        <v>4500</v>
      </c>
      <c r="ES21" s="11">
        <v>4750</v>
      </c>
      <c r="ET21" s="11">
        <v>5000</v>
      </c>
      <c r="EU21" s="11">
        <v>5250</v>
      </c>
      <c r="EV21" s="11">
        <v>5500</v>
      </c>
      <c r="EW21" s="49"/>
      <c r="EX21" s="9"/>
      <c r="EY21" s="10"/>
      <c r="EZ21" s="10"/>
      <c r="FA21" s="10"/>
      <c r="FB21" s="10"/>
      <c r="FC21" s="10"/>
      <c r="FD21" s="11">
        <v>500</v>
      </c>
      <c r="FE21" s="12">
        <v>750</v>
      </c>
      <c r="FF21" s="11">
        <v>1000</v>
      </c>
      <c r="FG21" s="11">
        <v>1250</v>
      </c>
      <c r="FH21" s="11">
        <v>1500</v>
      </c>
      <c r="FI21" s="11">
        <v>1750</v>
      </c>
      <c r="FJ21" s="11">
        <v>2000</v>
      </c>
      <c r="FK21" s="11">
        <v>2250</v>
      </c>
      <c r="FL21" s="11">
        <v>2500</v>
      </c>
      <c r="FM21" s="11">
        <v>2750</v>
      </c>
      <c r="FN21" s="14">
        <v>3000</v>
      </c>
      <c r="FO21" s="15" t="s">
        <v>74</v>
      </c>
      <c r="FP21" s="11">
        <v>3250</v>
      </c>
      <c r="FQ21" s="12">
        <v>3500</v>
      </c>
      <c r="FR21" s="11">
        <v>3750</v>
      </c>
      <c r="FS21" s="11">
        <v>4000</v>
      </c>
      <c r="FT21" s="11">
        <v>4250</v>
      </c>
      <c r="FU21" s="11">
        <v>4500</v>
      </c>
      <c r="FV21" s="11">
        <v>4750</v>
      </c>
      <c r="FW21" s="11">
        <v>5000</v>
      </c>
      <c r="FX21" s="11">
        <v>5250</v>
      </c>
      <c r="FY21" s="11">
        <v>5500</v>
      </c>
      <c r="FZ21" s="49"/>
      <c r="GA21" s="9"/>
      <c r="GB21" s="10"/>
      <c r="GC21" s="10"/>
      <c r="GD21" s="10"/>
      <c r="GE21" s="10"/>
      <c r="GF21" s="10"/>
      <c r="GG21" s="11">
        <v>500</v>
      </c>
      <c r="GH21" s="12">
        <v>750</v>
      </c>
      <c r="GI21" s="11">
        <v>1000</v>
      </c>
      <c r="GJ21" s="11">
        <v>1250</v>
      </c>
      <c r="GK21" s="11">
        <v>1500</v>
      </c>
      <c r="GL21" s="11">
        <v>1750</v>
      </c>
      <c r="GM21" s="11">
        <v>2000</v>
      </c>
      <c r="GN21" s="11">
        <v>2250</v>
      </c>
      <c r="GO21" s="11">
        <v>2500</v>
      </c>
      <c r="GP21" s="11">
        <v>2750</v>
      </c>
      <c r="GQ21" s="14">
        <v>3000</v>
      </c>
      <c r="GR21" s="15" t="s">
        <v>74</v>
      </c>
      <c r="GS21" s="11">
        <v>3250</v>
      </c>
      <c r="GT21" s="12">
        <v>3500</v>
      </c>
      <c r="GU21" s="11">
        <v>3750</v>
      </c>
      <c r="GV21" s="11">
        <v>4000</v>
      </c>
      <c r="GW21" s="11">
        <v>4250</v>
      </c>
      <c r="GX21" s="11">
        <v>4500</v>
      </c>
      <c r="GY21" s="11">
        <v>4750</v>
      </c>
      <c r="GZ21" s="11">
        <v>5000</v>
      </c>
      <c r="HA21" s="11">
        <v>5250</v>
      </c>
      <c r="HB21" s="11">
        <v>5500</v>
      </c>
      <c r="HC21" s="11">
        <v>5750</v>
      </c>
      <c r="HD21" s="14">
        <v>6000</v>
      </c>
      <c r="HE21" s="49"/>
      <c r="HF21" s="9"/>
      <c r="HG21" s="10"/>
      <c r="HH21" s="10"/>
      <c r="HI21" s="10"/>
      <c r="HJ21" s="10"/>
      <c r="HK21" s="10"/>
      <c r="HL21" s="11">
        <v>500</v>
      </c>
      <c r="HM21" s="12">
        <v>750</v>
      </c>
      <c r="HN21" s="11">
        <v>1000</v>
      </c>
      <c r="HO21" s="11">
        <v>1250</v>
      </c>
      <c r="HP21" s="11">
        <v>1500</v>
      </c>
      <c r="HQ21" s="11">
        <v>1750</v>
      </c>
      <c r="HR21" s="11">
        <v>2000</v>
      </c>
      <c r="HS21" s="11">
        <v>2250</v>
      </c>
      <c r="HT21" s="11">
        <v>2500</v>
      </c>
      <c r="HU21" s="11">
        <v>2750</v>
      </c>
      <c r="HV21" s="14">
        <v>3000</v>
      </c>
      <c r="HW21" s="15" t="s">
        <v>74</v>
      </c>
      <c r="HX21" s="11">
        <v>3250</v>
      </c>
      <c r="HY21" s="12">
        <v>3500</v>
      </c>
      <c r="HZ21" s="11">
        <v>3750</v>
      </c>
      <c r="IA21" s="11">
        <v>4000</v>
      </c>
      <c r="IB21" s="11">
        <v>4250</v>
      </c>
      <c r="IC21" s="11">
        <v>4500</v>
      </c>
      <c r="ID21" s="11">
        <v>4750</v>
      </c>
      <c r="IE21" s="11">
        <v>5000</v>
      </c>
      <c r="IF21" s="11">
        <v>5250</v>
      </c>
      <c r="IG21" s="11">
        <v>5500</v>
      </c>
      <c r="IH21" s="49"/>
      <c r="II21" s="9"/>
      <c r="IJ21" s="10"/>
      <c r="IK21" s="10"/>
      <c r="IL21" s="10"/>
      <c r="IM21" s="10"/>
      <c r="IN21" s="10"/>
      <c r="IO21" s="11">
        <v>500</v>
      </c>
      <c r="IP21" s="12">
        <v>750</v>
      </c>
      <c r="IQ21" s="11">
        <v>1000</v>
      </c>
      <c r="IR21" s="11">
        <v>1250</v>
      </c>
      <c r="IS21" s="11">
        <v>1500</v>
      </c>
      <c r="IT21" s="11">
        <v>1750</v>
      </c>
      <c r="IU21" s="11">
        <v>2000</v>
      </c>
      <c r="IV21" s="11">
        <v>2250</v>
      </c>
      <c r="IW21" s="11">
        <v>2500</v>
      </c>
      <c r="IX21" s="11">
        <v>2750</v>
      </c>
      <c r="IY21" s="14">
        <v>3000</v>
      </c>
      <c r="IZ21" s="15" t="s">
        <v>74</v>
      </c>
      <c r="JA21" s="11">
        <v>3250</v>
      </c>
      <c r="JB21" s="12">
        <v>3500</v>
      </c>
      <c r="JC21" s="11">
        <v>3750</v>
      </c>
      <c r="JD21" s="11">
        <v>4000</v>
      </c>
      <c r="JE21" s="11">
        <v>4250</v>
      </c>
      <c r="JF21" s="11">
        <v>4500</v>
      </c>
      <c r="JG21" s="11">
        <v>4750</v>
      </c>
      <c r="JH21" s="11">
        <v>5000</v>
      </c>
      <c r="JI21" s="11">
        <v>5250</v>
      </c>
      <c r="JJ21" s="11">
        <v>5500</v>
      </c>
      <c r="JK21" s="49"/>
      <c r="JL21" s="9"/>
      <c r="JM21" s="10"/>
      <c r="JN21" s="10"/>
      <c r="JO21" s="10"/>
      <c r="JP21" s="10"/>
      <c r="JQ21" s="10"/>
      <c r="JR21" s="11">
        <v>500</v>
      </c>
      <c r="JS21" s="12">
        <v>750</v>
      </c>
      <c r="JT21" s="11">
        <v>1000</v>
      </c>
      <c r="JU21" s="11">
        <v>1250</v>
      </c>
      <c r="JV21" s="11">
        <v>1500</v>
      </c>
      <c r="JW21" s="11">
        <v>1750</v>
      </c>
      <c r="JX21" s="11">
        <v>2000</v>
      </c>
      <c r="JY21" s="11">
        <v>2250</v>
      </c>
      <c r="JZ21" s="11">
        <v>2500</v>
      </c>
      <c r="KA21" s="11">
        <v>2750</v>
      </c>
      <c r="KB21" s="14">
        <v>3000</v>
      </c>
      <c r="KC21" s="15" t="s">
        <v>74</v>
      </c>
      <c r="KD21" s="11">
        <v>3250</v>
      </c>
      <c r="KE21" s="12">
        <v>3500</v>
      </c>
      <c r="KF21" s="11">
        <v>3750</v>
      </c>
      <c r="KG21" s="11">
        <v>4000</v>
      </c>
      <c r="KH21" s="11">
        <v>4250</v>
      </c>
      <c r="KI21" s="11">
        <v>4500</v>
      </c>
      <c r="KJ21" s="11">
        <v>4750</v>
      </c>
      <c r="KK21" s="11">
        <v>5000</v>
      </c>
      <c r="KL21" s="11">
        <v>5250</v>
      </c>
      <c r="KM21" s="11">
        <v>5500</v>
      </c>
      <c r="KN21" s="11">
        <v>5750</v>
      </c>
      <c r="KO21" s="14">
        <v>6000</v>
      </c>
      <c r="KP21" s="49"/>
      <c r="KQ21" s="9"/>
      <c r="KR21" s="10"/>
      <c r="KS21" s="10"/>
      <c r="KT21" s="10"/>
      <c r="KU21" s="10"/>
      <c r="KV21" s="10"/>
      <c r="KW21" s="11">
        <v>500</v>
      </c>
      <c r="KX21" s="12">
        <v>750</v>
      </c>
      <c r="KY21" s="11">
        <v>1000</v>
      </c>
      <c r="KZ21" s="11">
        <v>1250</v>
      </c>
      <c r="LA21" s="11">
        <v>1500</v>
      </c>
      <c r="LB21" s="11">
        <v>1750</v>
      </c>
      <c r="LC21" s="11">
        <v>2000</v>
      </c>
      <c r="LD21" s="11">
        <v>2250</v>
      </c>
      <c r="LE21" s="11">
        <v>2500</v>
      </c>
      <c r="LF21" s="11">
        <v>2750</v>
      </c>
      <c r="LG21" s="14">
        <v>3000</v>
      </c>
      <c r="LH21" s="15" t="s">
        <v>74</v>
      </c>
      <c r="LI21" s="11">
        <v>3250</v>
      </c>
      <c r="LJ21" s="12">
        <v>3500</v>
      </c>
      <c r="LK21" s="11">
        <v>3750</v>
      </c>
      <c r="LL21" s="11">
        <v>4000</v>
      </c>
      <c r="LM21" s="11">
        <v>4250</v>
      </c>
      <c r="LN21" s="11">
        <v>4500</v>
      </c>
      <c r="LO21" s="11">
        <v>4750</v>
      </c>
      <c r="LP21" s="11">
        <v>5000</v>
      </c>
      <c r="LQ21" s="11">
        <v>5250</v>
      </c>
      <c r="LR21" s="11">
        <v>5500</v>
      </c>
      <c r="LS21" s="49"/>
    </row>
    <row r="22" spans="1:331">
      <c r="B22" t="s">
        <v>93</v>
      </c>
      <c r="C22" t="s">
        <v>95</v>
      </c>
      <c r="E22" s="16"/>
      <c r="F22" s="17"/>
      <c r="G22" s="17"/>
      <c r="H22" s="17"/>
      <c r="I22" s="17"/>
      <c r="J22" s="141" t="s">
        <v>290</v>
      </c>
      <c r="K22" s="18">
        <v>2</v>
      </c>
      <c r="L22" s="19">
        <v>3</v>
      </c>
      <c r="M22" s="18">
        <v>4</v>
      </c>
      <c r="N22" s="18">
        <v>5</v>
      </c>
      <c r="O22" s="18">
        <v>6</v>
      </c>
      <c r="P22" s="18">
        <v>7</v>
      </c>
      <c r="Q22" s="18">
        <v>8</v>
      </c>
      <c r="R22" s="18">
        <v>9</v>
      </c>
      <c r="S22" s="18">
        <v>10</v>
      </c>
      <c r="T22" s="18">
        <v>11</v>
      </c>
      <c r="U22" s="20">
        <v>12</v>
      </c>
      <c r="V22" s="21"/>
      <c r="W22" s="18">
        <v>13</v>
      </c>
      <c r="X22" s="19">
        <v>14</v>
      </c>
      <c r="Y22" s="18">
        <v>15</v>
      </c>
      <c r="Z22" s="18">
        <v>16</v>
      </c>
      <c r="AA22" s="18">
        <v>17</v>
      </c>
      <c r="AB22" s="18">
        <v>18</v>
      </c>
      <c r="AC22" s="18">
        <v>19</v>
      </c>
      <c r="AD22" s="18">
        <v>20</v>
      </c>
      <c r="AE22" s="18">
        <v>21</v>
      </c>
      <c r="AF22" s="18">
        <v>22</v>
      </c>
      <c r="AH22" s="16"/>
      <c r="AI22" s="17"/>
      <c r="AJ22" s="17"/>
      <c r="AK22" s="17"/>
      <c r="AL22" s="17"/>
      <c r="AM22" s="70" t="s">
        <v>145</v>
      </c>
      <c r="AN22" s="18">
        <v>2</v>
      </c>
      <c r="AO22" s="19">
        <v>3</v>
      </c>
      <c r="AP22" s="18">
        <v>4</v>
      </c>
      <c r="AQ22" s="18">
        <v>5</v>
      </c>
      <c r="AR22" s="18">
        <v>6</v>
      </c>
      <c r="AS22" s="18">
        <v>7</v>
      </c>
      <c r="AT22" s="18">
        <v>8</v>
      </c>
      <c r="AU22" s="18">
        <v>9</v>
      </c>
      <c r="AV22" s="18">
        <v>10</v>
      </c>
      <c r="AW22" s="18">
        <v>11</v>
      </c>
      <c r="AX22" s="20">
        <v>12</v>
      </c>
      <c r="AY22" s="21"/>
      <c r="AZ22" s="18">
        <v>13</v>
      </c>
      <c r="BA22" s="19">
        <v>14</v>
      </c>
      <c r="BB22" s="18">
        <v>15</v>
      </c>
      <c r="BC22" s="18">
        <v>16</v>
      </c>
      <c r="BD22" s="18">
        <v>17</v>
      </c>
      <c r="BE22" s="18">
        <v>18</v>
      </c>
      <c r="BF22" s="18">
        <v>19</v>
      </c>
      <c r="BG22" s="18">
        <v>20</v>
      </c>
      <c r="BH22" s="18">
        <v>21</v>
      </c>
      <c r="BI22" s="18">
        <v>22</v>
      </c>
      <c r="BJ22" s="18">
        <v>23</v>
      </c>
      <c r="BK22" s="20">
        <v>24</v>
      </c>
      <c r="BL22" s="49"/>
      <c r="BM22" s="16"/>
      <c r="BN22" s="17"/>
      <c r="BO22" s="17"/>
      <c r="BP22" s="17"/>
      <c r="BQ22" s="17"/>
      <c r="BR22" s="141" t="s">
        <v>291</v>
      </c>
      <c r="BS22" s="18">
        <v>2</v>
      </c>
      <c r="BT22" s="19">
        <v>3</v>
      </c>
      <c r="BU22" s="18">
        <v>4</v>
      </c>
      <c r="BV22" s="18">
        <v>5</v>
      </c>
      <c r="BW22" s="18">
        <v>6</v>
      </c>
      <c r="BX22" s="18">
        <v>7</v>
      </c>
      <c r="BY22" s="18">
        <v>8</v>
      </c>
      <c r="BZ22" s="18">
        <v>9</v>
      </c>
      <c r="CA22" s="18">
        <v>10</v>
      </c>
      <c r="CB22" s="18">
        <v>11</v>
      </c>
      <c r="CC22" s="20">
        <v>12</v>
      </c>
      <c r="CD22" s="21"/>
      <c r="CE22" s="18">
        <v>13</v>
      </c>
      <c r="CF22" s="19">
        <v>14</v>
      </c>
      <c r="CG22" s="18">
        <v>15</v>
      </c>
      <c r="CH22" s="18">
        <v>16</v>
      </c>
      <c r="CI22" s="18">
        <v>17</v>
      </c>
      <c r="CJ22" s="18">
        <v>18</v>
      </c>
      <c r="CK22" s="18">
        <v>19</v>
      </c>
      <c r="CL22" s="18">
        <v>20</v>
      </c>
      <c r="CM22" s="18">
        <v>21</v>
      </c>
      <c r="CN22" s="18">
        <v>22</v>
      </c>
      <c r="CO22" s="18">
        <v>23</v>
      </c>
      <c r="CP22" s="20">
        <v>24</v>
      </c>
      <c r="CQ22" s="49"/>
      <c r="CR22" s="16"/>
      <c r="CS22" s="17"/>
      <c r="CT22" s="17"/>
      <c r="CU22" s="17"/>
      <c r="CV22" s="17"/>
      <c r="CW22" s="157" t="s">
        <v>290</v>
      </c>
      <c r="CX22" s="18">
        <v>2</v>
      </c>
      <c r="CY22" s="19">
        <v>3</v>
      </c>
      <c r="CZ22" s="18">
        <v>4</v>
      </c>
      <c r="DA22" s="18">
        <v>5</v>
      </c>
      <c r="DB22" s="18">
        <v>6</v>
      </c>
      <c r="DC22" s="18">
        <v>7</v>
      </c>
      <c r="DD22" s="18">
        <v>8</v>
      </c>
      <c r="DE22" s="18">
        <v>9</v>
      </c>
      <c r="DF22" s="18">
        <v>10</v>
      </c>
      <c r="DG22" s="18">
        <v>11</v>
      </c>
      <c r="DH22" s="20">
        <v>12</v>
      </c>
      <c r="DI22" s="21"/>
      <c r="DJ22" s="18">
        <v>13</v>
      </c>
      <c r="DK22" s="19">
        <v>14</v>
      </c>
      <c r="DL22" s="18">
        <v>15</v>
      </c>
      <c r="DM22" s="18">
        <v>16</v>
      </c>
      <c r="DN22" s="18">
        <v>17</v>
      </c>
      <c r="DO22" s="18">
        <v>18</v>
      </c>
      <c r="DP22" s="18">
        <v>19</v>
      </c>
      <c r="DQ22" s="18">
        <v>20</v>
      </c>
      <c r="DR22" s="18">
        <v>21</v>
      </c>
      <c r="DS22" s="18">
        <v>22</v>
      </c>
      <c r="DT22" s="49"/>
      <c r="DU22" s="16"/>
      <c r="DV22" s="17"/>
      <c r="DW22" s="17"/>
      <c r="DX22" s="17"/>
      <c r="DY22" s="17"/>
      <c r="DZ22" s="157" t="s">
        <v>290</v>
      </c>
      <c r="EA22" s="18">
        <v>2</v>
      </c>
      <c r="EB22" s="19">
        <v>3</v>
      </c>
      <c r="EC22" s="18">
        <v>4</v>
      </c>
      <c r="ED22" s="18">
        <v>5</v>
      </c>
      <c r="EE22" s="18">
        <v>6</v>
      </c>
      <c r="EF22" s="18">
        <v>7</v>
      </c>
      <c r="EG22" s="18">
        <v>8</v>
      </c>
      <c r="EH22" s="18">
        <v>9</v>
      </c>
      <c r="EI22" s="18">
        <v>10</v>
      </c>
      <c r="EJ22" s="18">
        <v>11</v>
      </c>
      <c r="EK22" s="20">
        <v>12</v>
      </c>
      <c r="EL22" s="21"/>
      <c r="EM22" s="18">
        <v>13</v>
      </c>
      <c r="EN22" s="19">
        <v>14</v>
      </c>
      <c r="EO22" s="18">
        <v>15</v>
      </c>
      <c r="EP22" s="18">
        <v>16</v>
      </c>
      <c r="EQ22" s="18">
        <v>17</v>
      </c>
      <c r="ER22" s="18">
        <v>18</v>
      </c>
      <c r="ES22" s="18">
        <v>19</v>
      </c>
      <c r="ET22" s="18">
        <v>20</v>
      </c>
      <c r="EU22" s="18">
        <v>21</v>
      </c>
      <c r="EV22" s="18">
        <v>22</v>
      </c>
      <c r="EW22" s="49"/>
      <c r="EX22" s="16"/>
      <c r="EY22" s="17"/>
      <c r="EZ22" s="17"/>
      <c r="FA22" s="17"/>
      <c r="FB22" s="17"/>
      <c r="FC22" s="157" t="s">
        <v>290</v>
      </c>
      <c r="FD22" s="18">
        <v>2</v>
      </c>
      <c r="FE22" s="19">
        <v>3</v>
      </c>
      <c r="FF22" s="18">
        <v>4</v>
      </c>
      <c r="FG22" s="18">
        <v>5</v>
      </c>
      <c r="FH22" s="18">
        <v>6</v>
      </c>
      <c r="FI22" s="18">
        <v>7</v>
      </c>
      <c r="FJ22" s="18">
        <v>8</v>
      </c>
      <c r="FK22" s="18">
        <v>9</v>
      </c>
      <c r="FL22" s="18">
        <v>10</v>
      </c>
      <c r="FM22" s="18">
        <v>11</v>
      </c>
      <c r="FN22" s="20">
        <v>12</v>
      </c>
      <c r="FO22" s="21"/>
      <c r="FP22" s="18">
        <v>13</v>
      </c>
      <c r="FQ22" s="19">
        <v>14</v>
      </c>
      <c r="FR22" s="18">
        <v>15</v>
      </c>
      <c r="FS22" s="18">
        <v>16</v>
      </c>
      <c r="FT22" s="18">
        <v>17</v>
      </c>
      <c r="FU22" s="18">
        <v>18</v>
      </c>
      <c r="FV22" s="18">
        <v>19</v>
      </c>
      <c r="FW22" s="18">
        <v>20</v>
      </c>
      <c r="FX22" s="18">
        <v>21</v>
      </c>
      <c r="FY22" s="18">
        <v>22</v>
      </c>
      <c r="FZ22" s="49"/>
      <c r="GA22" s="16"/>
      <c r="GB22" s="17"/>
      <c r="GC22" s="17"/>
      <c r="GD22" s="17"/>
      <c r="GE22" s="17"/>
      <c r="GF22" s="157" t="s">
        <v>291</v>
      </c>
      <c r="GG22" s="18">
        <v>2</v>
      </c>
      <c r="GH22" s="19">
        <v>3</v>
      </c>
      <c r="GI22" s="18">
        <v>4</v>
      </c>
      <c r="GJ22" s="18">
        <v>5</v>
      </c>
      <c r="GK22" s="18">
        <v>6</v>
      </c>
      <c r="GL22" s="18">
        <v>7</v>
      </c>
      <c r="GM22" s="18">
        <v>8</v>
      </c>
      <c r="GN22" s="18">
        <v>9</v>
      </c>
      <c r="GO22" s="18">
        <v>10</v>
      </c>
      <c r="GP22" s="18">
        <v>11</v>
      </c>
      <c r="GQ22" s="20">
        <v>12</v>
      </c>
      <c r="GR22" s="21"/>
      <c r="GS22" s="18">
        <v>13</v>
      </c>
      <c r="GT22" s="19">
        <v>14</v>
      </c>
      <c r="GU22" s="18">
        <v>15</v>
      </c>
      <c r="GV22" s="18">
        <v>16</v>
      </c>
      <c r="GW22" s="18">
        <v>17</v>
      </c>
      <c r="GX22" s="18">
        <v>18</v>
      </c>
      <c r="GY22" s="18">
        <v>19</v>
      </c>
      <c r="GZ22" s="18">
        <v>20</v>
      </c>
      <c r="HA22" s="18">
        <v>21</v>
      </c>
      <c r="HB22" s="18">
        <v>22</v>
      </c>
      <c r="HC22" s="18">
        <v>23</v>
      </c>
      <c r="HD22" s="20">
        <v>24</v>
      </c>
      <c r="HE22" s="49"/>
      <c r="HF22" s="16"/>
      <c r="HG22" s="17"/>
      <c r="HH22" s="17"/>
      <c r="HI22" s="17"/>
      <c r="HJ22" s="17"/>
      <c r="HK22" s="163" t="s">
        <v>290</v>
      </c>
      <c r="HL22" s="18">
        <v>2</v>
      </c>
      <c r="HM22" s="19">
        <v>3</v>
      </c>
      <c r="HN22" s="18">
        <v>4</v>
      </c>
      <c r="HO22" s="18">
        <v>5</v>
      </c>
      <c r="HP22" s="18">
        <v>6</v>
      </c>
      <c r="HQ22" s="18">
        <v>7</v>
      </c>
      <c r="HR22" s="18">
        <v>8</v>
      </c>
      <c r="HS22" s="18">
        <v>9</v>
      </c>
      <c r="HT22" s="18">
        <v>10</v>
      </c>
      <c r="HU22" s="18">
        <v>11</v>
      </c>
      <c r="HV22" s="20">
        <v>12</v>
      </c>
      <c r="HW22" s="21"/>
      <c r="HX22" s="18">
        <v>13</v>
      </c>
      <c r="HY22" s="19">
        <v>14</v>
      </c>
      <c r="HZ22" s="18">
        <v>15</v>
      </c>
      <c r="IA22" s="18">
        <v>16</v>
      </c>
      <c r="IB22" s="18">
        <v>17</v>
      </c>
      <c r="IC22" s="18">
        <v>18</v>
      </c>
      <c r="ID22" s="18">
        <v>19</v>
      </c>
      <c r="IE22" s="18">
        <v>20</v>
      </c>
      <c r="IF22" s="18">
        <v>21</v>
      </c>
      <c r="IG22" s="18">
        <v>22</v>
      </c>
      <c r="IH22" s="49"/>
      <c r="II22" s="16"/>
      <c r="IJ22" s="17"/>
      <c r="IK22" s="17"/>
      <c r="IL22" s="17"/>
      <c r="IM22" s="17"/>
      <c r="IN22" s="163" t="s">
        <v>290</v>
      </c>
      <c r="IO22" s="18">
        <v>2</v>
      </c>
      <c r="IP22" s="19">
        <v>3</v>
      </c>
      <c r="IQ22" s="18">
        <v>4</v>
      </c>
      <c r="IR22" s="18">
        <v>5</v>
      </c>
      <c r="IS22" s="18">
        <v>6</v>
      </c>
      <c r="IT22" s="18">
        <v>7</v>
      </c>
      <c r="IU22" s="18">
        <v>8</v>
      </c>
      <c r="IV22" s="18">
        <v>9</v>
      </c>
      <c r="IW22" s="18">
        <v>10</v>
      </c>
      <c r="IX22" s="18">
        <v>11</v>
      </c>
      <c r="IY22" s="20">
        <v>12</v>
      </c>
      <c r="IZ22" s="21"/>
      <c r="JA22" s="18">
        <v>13</v>
      </c>
      <c r="JB22" s="19">
        <v>14</v>
      </c>
      <c r="JC22" s="18">
        <v>15</v>
      </c>
      <c r="JD22" s="18">
        <v>16</v>
      </c>
      <c r="JE22" s="18">
        <v>17</v>
      </c>
      <c r="JF22" s="18">
        <v>18</v>
      </c>
      <c r="JG22" s="18">
        <v>19</v>
      </c>
      <c r="JH22" s="18">
        <v>20</v>
      </c>
      <c r="JI22" s="18">
        <v>21</v>
      </c>
      <c r="JJ22" s="18">
        <v>22</v>
      </c>
      <c r="JK22" s="49"/>
      <c r="JL22" s="16"/>
      <c r="JM22" s="17"/>
      <c r="JN22" s="17"/>
      <c r="JO22" s="17"/>
      <c r="JP22" s="17"/>
      <c r="JQ22" s="141" t="s">
        <v>291</v>
      </c>
      <c r="JR22" s="18">
        <v>2</v>
      </c>
      <c r="JS22" s="19">
        <v>3</v>
      </c>
      <c r="JT22" s="18">
        <v>4</v>
      </c>
      <c r="JU22" s="18">
        <v>5</v>
      </c>
      <c r="JV22" s="18">
        <v>6</v>
      </c>
      <c r="JW22" s="18">
        <v>7</v>
      </c>
      <c r="JX22" s="18">
        <v>8</v>
      </c>
      <c r="JY22" s="18">
        <v>9</v>
      </c>
      <c r="JZ22" s="18">
        <v>10</v>
      </c>
      <c r="KA22" s="18">
        <v>11</v>
      </c>
      <c r="KB22" s="20">
        <v>12</v>
      </c>
      <c r="KC22" s="21"/>
      <c r="KD22" s="18">
        <v>13</v>
      </c>
      <c r="KE22" s="19">
        <v>14</v>
      </c>
      <c r="KF22" s="18">
        <v>15</v>
      </c>
      <c r="KG22" s="18">
        <v>16</v>
      </c>
      <c r="KH22" s="18">
        <v>17</v>
      </c>
      <c r="KI22" s="18">
        <v>18</v>
      </c>
      <c r="KJ22" s="18">
        <v>19</v>
      </c>
      <c r="KK22" s="18">
        <v>20</v>
      </c>
      <c r="KL22" s="18">
        <v>21</v>
      </c>
      <c r="KM22" s="18">
        <v>22</v>
      </c>
      <c r="KN22" s="18">
        <v>23</v>
      </c>
      <c r="KO22" s="20">
        <v>24</v>
      </c>
      <c r="KP22" s="49"/>
      <c r="KQ22" s="16"/>
      <c r="KR22" s="17"/>
      <c r="KS22" s="17"/>
      <c r="KT22" s="17"/>
      <c r="KU22" s="17"/>
      <c r="KV22" s="163" t="s">
        <v>290</v>
      </c>
      <c r="KW22" s="18">
        <v>2</v>
      </c>
      <c r="KX22" s="19">
        <v>3</v>
      </c>
      <c r="KY22" s="18">
        <v>4</v>
      </c>
      <c r="KZ22" s="18">
        <v>5</v>
      </c>
      <c r="LA22" s="18">
        <v>6</v>
      </c>
      <c r="LB22" s="18">
        <v>7</v>
      </c>
      <c r="LC22" s="18">
        <v>8</v>
      </c>
      <c r="LD22" s="18">
        <v>9</v>
      </c>
      <c r="LE22" s="18">
        <v>10</v>
      </c>
      <c r="LF22" s="18">
        <v>11</v>
      </c>
      <c r="LG22" s="20">
        <v>12</v>
      </c>
      <c r="LH22" s="21"/>
      <c r="LI22" s="18">
        <v>13</v>
      </c>
      <c r="LJ22" s="19">
        <v>14</v>
      </c>
      <c r="LK22" s="18">
        <v>15</v>
      </c>
      <c r="LL22" s="18">
        <v>16</v>
      </c>
      <c r="LM22" s="18">
        <v>17</v>
      </c>
      <c r="LN22" s="18">
        <v>18</v>
      </c>
      <c r="LO22" s="18">
        <v>19</v>
      </c>
      <c r="LP22" s="18">
        <v>20</v>
      </c>
      <c r="LQ22" s="18">
        <v>21</v>
      </c>
      <c r="LR22" s="18">
        <v>22</v>
      </c>
      <c r="LS22" s="49"/>
    </row>
    <row r="23" spans="1:331">
      <c r="B23" t="s">
        <v>141</v>
      </c>
      <c r="C23" t="s">
        <v>142</v>
      </c>
      <c r="E23" s="254" t="s">
        <v>85</v>
      </c>
      <c r="F23" s="255"/>
      <c r="G23" s="41">
        <v>6.23</v>
      </c>
      <c r="H23" s="43">
        <v>0</v>
      </c>
      <c r="I23" s="43" t="s">
        <v>110</v>
      </c>
      <c r="J23" s="24" t="str">
        <f>CONCATENATE(J$22,"-",I23)</f>
        <v>A-6-NH-D</v>
      </c>
      <c r="K23" s="25">
        <v>0.28000000000000003</v>
      </c>
      <c r="L23" s="252" t="s">
        <v>84</v>
      </c>
      <c r="M23" s="252"/>
      <c r="N23" s="252"/>
      <c r="O23" s="252"/>
      <c r="P23" s="252"/>
      <c r="Q23" s="252"/>
      <c r="R23" s="252"/>
      <c r="S23" s="252"/>
      <c r="T23" s="252"/>
      <c r="U23" s="253"/>
      <c r="V23" s="27">
        <v>1.1000000000000001</v>
      </c>
      <c r="W23" s="25"/>
      <c r="X23" s="252" t="s">
        <v>84</v>
      </c>
      <c r="Y23" s="252"/>
      <c r="Z23" s="252"/>
      <c r="AA23" s="252"/>
      <c r="AB23" s="252"/>
      <c r="AC23" s="252"/>
      <c r="AD23" s="252"/>
      <c r="AE23" s="252"/>
      <c r="AF23" s="252"/>
      <c r="AH23" s="254" t="s">
        <v>85</v>
      </c>
      <c r="AI23" s="255"/>
      <c r="AJ23" s="41">
        <v>6.23</v>
      </c>
      <c r="AK23" s="43">
        <v>0</v>
      </c>
      <c r="AL23" s="43" t="s">
        <v>110</v>
      </c>
      <c r="AM23" s="24" t="str">
        <f>CONCATENATE(AM$22,"-",AL23)</f>
        <v>A-12-D</v>
      </c>
      <c r="AN23" s="25">
        <v>15</v>
      </c>
      <c r="AO23" s="252" t="s">
        <v>84</v>
      </c>
      <c r="AP23" s="252"/>
      <c r="AQ23" s="252"/>
      <c r="AR23" s="252"/>
      <c r="AS23" s="252"/>
      <c r="AT23" s="252"/>
      <c r="AU23" s="252"/>
      <c r="AV23" s="252"/>
      <c r="AW23" s="252"/>
      <c r="AX23" s="253"/>
      <c r="AY23" s="27">
        <v>1.1000000000000001</v>
      </c>
      <c r="AZ23" s="25"/>
      <c r="BA23" s="252" t="s">
        <v>84</v>
      </c>
      <c r="BB23" s="252"/>
      <c r="BC23" s="252"/>
      <c r="BD23" s="252"/>
      <c r="BE23" s="252"/>
      <c r="BF23" s="252"/>
      <c r="BG23" s="252"/>
      <c r="BH23" s="252"/>
      <c r="BI23" s="252"/>
      <c r="BJ23" s="252"/>
      <c r="BK23" s="58"/>
      <c r="BL23" s="49"/>
      <c r="BM23" s="254" t="s">
        <v>85</v>
      </c>
      <c r="BN23" s="255"/>
      <c r="BO23" s="41">
        <v>6.23</v>
      </c>
      <c r="BP23" s="43">
        <v>0</v>
      </c>
      <c r="BQ23" s="43" t="s">
        <v>110</v>
      </c>
      <c r="BR23" s="24" t="str">
        <f>CONCATENATE(BR$22,"-",BQ23)</f>
        <v>A-12-BASE-D</v>
      </c>
      <c r="BS23" s="25">
        <v>14.26</v>
      </c>
      <c r="BT23" s="252" t="s">
        <v>84</v>
      </c>
      <c r="BU23" s="252"/>
      <c r="BV23" s="252"/>
      <c r="BW23" s="252"/>
      <c r="BX23" s="252"/>
      <c r="BY23" s="252"/>
      <c r="BZ23" s="252"/>
      <c r="CA23" s="252"/>
      <c r="CB23" s="252"/>
      <c r="CC23" s="253"/>
      <c r="CD23" s="27">
        <v>100</v>
      </c>
      <c r="CE23" s="25"/>
      <c r="CF23" s="252" t="s">
        <v>84</v>
      </c>
      <c r="CG23" s="252"/>
      <c r="CH23" s="252"/>
      <c r="CI23" s="252"/>
      <c r="CJ23" s="252"/>
      <c r="CK23" s="252"/>
      <c r="CL23" s="252"/>
      <c r="CM23" s="252"/>
      <c r="CN23" s="252"/>
      <c r="CO23" s="252"/>
      <c r="CP23" s="58"/>
      <c r="CQ23" s="49"/>
      <c r="CR23" s="254" t="s">
        <v>85</v>
      </c>
      <c r="CS23" s="255"/>
      <c r="CT23" s="41">
        <v>6.23</v>
      </c>
      <c r="CU23" s="43">
        <v>0</v>
      </c>
      <c r="CV23" s="43" t="s">
        <v>110</v>
      </c>
      <c r="CW23" s="24" t="str">
        <f>CONCATENATE(CW$22,"-",CV23)</f>
        <v>A-6-NH-D</v>
      </c>
      <c r="CX23" s="25">
        <v>0.24</v>
      </c>
      <c r="CY23" s="252" t="s">
        <v>84</v>
      </c>
      <c r="CZ23" s="252"/>
      <c r="DA23" s="252"/>
      <c r="DB23" s="252"/>
      <c r="DC23" s="252"/>
      <c r="DD23" s="252"/>
      <c r="DE23" s="252"/>
      <c r="DF23" s="252"/>
      <c r="DG23" s="252"/>
      <c r="DH23" s="253"/>
      <c r="DI23" s="27">
        <v>1.1000000000000001</v>
      </c>
      <c r="DJ23" s="25"/>
      <c r="DK23" s="252" t="s">
        <v>84</v>
      </c>
      <c r="DL23" s="252"/>
      <c r="DM23" s="252"/>
      <c r="DN23" s="252"/>
      <c r="DO23" s="252"/>
      <c r="DP23" s="252"/>
      <c r="DQ23" s="252"/>
      <c r="DR23" s="252"/>
      <c r="DS23" s="252"/>
      <c r="DT23" s="49"/>
      <c r="DU23" s="254" t="s">
        <v>85</v>
      </c>
      <c r="DV23" s="255"/>
      <c r="DW23" s="41">
        <v>6.23</v>
      </c>
      <c r="DX23" s="43">
        <v>0</v>
      </c>
      <c r="DY23" s="43" t="s">
        <v>110</v>
      </c>
      <c r="DZ23" s="24" t="str">
        <f>CONCATENATE(DZ$22,"-",DY23)</f>
        <v>A-6-NH-D</v>
      </c>
      <c r="EA23" s="25">
        <v>0.24</v>
      </c>
      <c r="EB23" s="252" t="s">
        <v>84</v>
      </c>
      <c r="EC23" s="252"/>
      <c r="ED23" s="252"/>
      <c r="EE23" s="252"/>
      <c r="EF23" s="252"/>
      <c r="EG23" s="252"/>
      <c r="EH23" s="252"/>
      <c r="EI23" s="252"/>
      <c r="EJ23" s="252"/>
      <c r="EK23" s="253"/>
      <c r="EL23" s="27">
        <v>1.1000000000000001</v>
      </c>
      <c r="EM23" s="25"/>
      <c r="EN23" s="252" t="s">
        <v>84</v>
      </c>
      <c r="EO23" s="252"/>
      <c r="EP23" s="252"/>
      <c r="EQ23" s="252"/>
      <c r="ER23" s="252"/>
      <c r="ES23" s="252"/>
      <c r="ET23" s="252"/>
      <c r="EU23" s="252"/>
      <c r="EV23" s="252"/>
      <c r="EW23" s="49"/>
      <c r="EX23" s="254" t="s">
        <v>85</v>
      </c>
      <c r="EY23" s="255"/>
      <c r="EZ23" s="41">
        <v>6.23</v>
      </c>
      <c r="FA23" s="43">
        <v>0</v>
      </c>
      <c r="FB23" s="43" t="s">
        <v>110</v>
      </c>
      <c r="FC23" s="24" t="str">
        <f>CONCATENATE(FC$22,"-",FB23)</f>
        <v>A-6-NH-D</v>
      </c>
      <c r="FD23" s="25">
        <v>0.22</v>
      </c>
      <c r="FE23" s="252" t="s">
        <v>84</v>
      </c>
      <c r="FF23" s="252"/>
      <c r="FG23" s="252"/>
      <c r="FH23" s="252"/>
      <c r="FI23" s="252"/>
      <c r="FJ23" s="252"/>
      <c r="FK23" s="252"/>
      <c r="FL23" s="252"/>
      <c r="FM23" s="252"/>
      <c r="FN23" s="253"/>
      <c r="FO23" s="27">
        <v>1.1000000000000001</v>
      </c>
      <c r="FP23" s="25"/>
      <c r="FQ23" s="252" t="s">
        <v>84</v>
      </c>
      <c r="FR23" s="252"/>
      <c r="FS23" s="252"/>
      <c r="FT23" s="252"/>
      <c r="FU23" s="252"/>
      <c r="FV23" s="252"/>
      <c r="FW23" s="252"/>
      <c r="FX23" s="252"/>
      <c r="FY23" s="252"/>
      <c r="FZ23" s="49"/>
      <c r="GA23" s="254" t="s">
        <v>85</v>
      </c>
      <c r="GB23" s="255"/>
      <c r="GC23" s="41">
        <v>6.23</v>
      </c>
      <c r="GD23" s="43">
        <v>0</v>
      </c>
      <c r="GE23" s="43" t="s">
        <v>110</v>
      </c>
      <c r="GF23" s="24" t="str">
        <f>CONCATENATE(GF$22,"-",GE23)</f>
        <v>A-12-BASE-D</v>
      </c>
      <c r="GG23" s="25">
        <v>12.46</v>
      </c>
      <c r="GH23" s="252" t="s">
        <v>84</v>
      </c>
      <c r="GI23" s="252"/>
      <c r="GJ23" s="252"/>
      <c r="GK23" s="252"/>
      <c r="GL23" s="252"/>
      <c r="GM23" s="252"/>
      <c r="GN23" s="252"/>
      <c r="GO23" s="252"/>
      <c r="GP23" s="252"/>
      <c r="GQ23" s="253"/>
      <c r="GR23" s="27">
        <v>1.1000000000000001</v>
      </c>
      <c r="GS23" s="25"/>
      <c r="GT23" s="252" t="s">
        <v>84</v>
      </c>
      <c r="GU23" s="252"/>
      <c r="GV23" s="252"/>
      <c r="GW23" s="252"/>
      <c r="GX23" s="252"/>
      <c r="GY23" s="252"/>
      <c r="GZ23" s="252"/>
      <c r="HA23" s="252"/>
      <c r="HB23" s="252"/>
      <c r="HC23" s="252"/>
      <c r="HD23" s="58"/>
      <c r="HE23" s="49"/>
      <c r="HF23" s="254" t="s">
        <v>85</v>
      </c>
      <c r="HG23" s="255"/>
      <c r="HH23" s="41">
        <v>6.23</v>
      </c>
      <c r="HI23" s="43">
        <v>0</v>
      </c>
      <c r="HJ23" s="43" t="s">
        <v>110</v>
      </c>
      <c r="HK23" s="24" t="str">
        <f>CONCATENATE(HK$22,"-",HJ23)</f>
        <v>A-6-NH-D</v>
      </c>
      <c r="HL23" s="25">
        <v>0.22</v>
      </c>
      <c r="HM23" s="252" t="s">
        <v>84</v>
      </c>
      <c r="HN23" s="252"/>
      <c r="HO23" s="252"/>
      <c r="HP23" s="252"/>
      <c r="HQ23" s="252"/>
      <c r="HR23" s="252"/>
      <c r="HS23" s="252"/>
      <c r="HT23" s="252"/>
      <c r="HU23" s="252"/>
      <c r="HV23" s="253"/>
      <c r="HW23" s="27">
        <v>100</v>
      </c>
      <c r="HX23" s="25"/>
      <c r="HY23" s="252" t="s">
        <v>84</v>
      </c>
      <c r="HZ23" s="252"/>
      <c r="IA23" s="252"/>
      <c r="IB23" s="252"/>
      <c r="IC23" s="252"/>
      <c r="ID23" s="252"/>
      <c r="IE23" s="252"/>
      <c r="IF23" s="252"/>
      <c r="IG23" s="252"/>
      <c r="IH23" s="49"/>
      <c r="II23" s="254" t="s">
        <v>85</v>
      </c>
      <c r="IJ23" s="255"/>
      <c r="IK23" s="41">
        <v>6.23</v>
      </c>
      <c r="IL23" s="43">
        <v>0</v>
      </c>
      <c r="IM23" s="43" t="s">
        <v>110</v>
      </c>
      <c r="IN23" s="24" t="str">
        <f>CONCATENATE(IN$22,"-",IM23)</f>
        <v>A-6-NH-D</v>
      </c>
      <c r="IO23" s="25">
        <v>99999</v>
      </c>
      <c r="IP23" s="252" t="s">
        <v>84</v>
      </c>
      <c r="IQ23" s="252"/>
      <c r="IR23" s="252"/>
      <c r="IS23" s="252"/>
      <c r="IT23" s="252"/>
      <c r="IU23" s="252"/>
      <c r="IV23" s="252"/>
      <c r="IW23" s="252"/>
      <c r="IX23" s="252"/>
      <c r="IY23" s="253"/>
      <c r="IZ23" s="27">
        <v>100</v>
      </c>
      <c r="JA23" s="25"/>
      <c r="JB23" s="252" t="s">
        <v>84</v>
      </c>
      <c r="JC23" s="252"/>
      <c r="JD23" s="252"/>
      <c r="JE23" s="252"/>
      <c r="JF23" s="252"/>
      <c r="JG23" s="252"/>
      <c r="JH23" s="252"/>
      <c r="JI23" s="252"/>
      <c r="JJ23" s="252"/>
      <c r="JK23" s="49"/>
      <c r="JL23" s="254" t="s">
        <v>85</v>
      </c>
      <c r="JM23" s="255"/>
      <c r="JN23" s="41">
        <v>6.23</v>
      </c>
      <c r="JO23" s="43">
        <v>0</v>
      </c>
      <c r="JP23" s="43" t="s">
        <v>110</v>
      </c>
      <c r="JQ23" s="24" t="str">
        <f>CONCATENATE(JQ$22,"-",JP23)</f>
        <v>A-12-BASE-D</v>
      </c>
      <c r="JR23" s="25">
        <v>15</v>
      </c>
      <c r="JS23" s="252" t="s">
        <v>84</v>
      </c>
      <c r="JT23" s="252"/>
      <c r="JU23" s="252"/>
      <c r="JV23" s="252"/>
      <c r="JW23" s="252"/>
      <c r="JX23" s="252"/>
      <c r="JY23" s="252"/>
      <c r="JZ23" s="252"/>
      <c r="KA23" s="252"/>
      <c r="KB23" s="253"/>
      <c r="KC23" s="27">
        <v>1.1000000000000001</v>
      </c>
      <c r="KD23" s="25"/>
      <c r="KE23" s="252" t="s">
        <v>84</v>
      </c>
      <c r="KF23" s="252"/>
      <c r="KG23" s="252"/>
      <c r="KH23" s="252"/>
      <c r="KI23" s="252"/>
      <c r="KJ23" s="252"/>
      <c r="KK23" s="252"/>
      <c r="KL23" s="252"/>
      <c r="KM23" s="252"/>
      <c r="KN23" s="252"/>
      <c r="KO23" s="58"/>
      <c r="KP23" s="49"/>
      <c r="KQ23" s="254" t="s">
        <v>85</v>
      </c>
      <c r="KR23" s="255"/>
      <c r="KS23" s="41">
        <v>6.23</v>
      </c>
      <c r="KT23" s="43">
        <v>0</v>
      </c>
      <c r="KU23" s="43" t="s">
        <v>110</v>
      </c>
      <c r="KV23" s="24" t="str">
        <f>CONCATENATE(KV$22,"-",KU23)</f>
        <v>A-6-NH-D</v>
      </c>
      <c r="KW23" s="25">
        <v>0.22</v>
      </c>
      <c r="KX23" s="252" t="s">
        <v>84</v>
      </c>
      <c r="KY23" s="252"/>
      <c r="KZ23" s="252"/>
      <c r="LA23" s="252"/>
      <c r="LB23" s="252"/>
      <c r="LC23" s="252"/>
      <c r="LD23" s="252"/>
      <c r="LE23" s="252"/>
      <c r="LF23" s="252"/>
      <c r="LG23" s="253"/>
      <c r="LH23" s="27">
        <v>100</v>
      </c>
      <c r="LI23" s="25"/>
      <c r="LJ23" s="252" t="s">
        <v>84</v>
      </c>
      <c r="LK23" s="252"/>
      <c r="LL23" s="252"/>
      <c r="LM23" s="252"/>
      <c r="LN23" s="252"/>
      <c r="LO23" s="252"/>
      <c r="LP23" s="252"/>
      <c r="LQ23" s="252"/>
      <c r="LR23" s="252"/>
      <c r="LS23" s="49"/>
    </row>
    <row r="24" spans="1:331" ht="14.4">
      <c r="A24" t="s">
        <v>155</v>
      </c>
      <c r="B24">
        <v>2500</v>
      </c>
      <c r="E24" s="128">
        <v>18</v>
      </c>
      <c r="F24" s="129">
        <v>29</v>
      </c>
      <c r="G24" s="41">
        <v>15</v>
      </c>
      <c r="H24" s="43">
        <v>0</v>
      </c>
      <c r="I24" s="24" t="s">
        <v>91</v>
      </c>
      <c r="J24" s="24" t="str">
        <f t="shared" ref="J24:J33" si="11">CONCATENATE(J$22,"-",I24)</f>
        <v>A-6-NH-18-29</v>
      </c>
      <c r="K24" s="140">
        <v>0.28000000000000003</v>
      </c>
      <c r="L24" s="25">
        <v>0.42</v>
      </c>
      <c r="M24" s="25">
        <v>0.56000000000000005</v>
      </c>
      <c r="N24" s="25">
        <v>0.7</v>
      </c>
      <c r="O24" s="25">
        <v>0.84</v>
      </c>
      <c r="P24" s="25">
        <v>0.98</v>
      </c>
      <c r="Q24" s="25">
        <v>1.1200000000000001</v>
      </c>
      <c r="R24" s="25">
        <v>1.26</v>
      </c>
      <c r="S24" s="25">
        <v>1.4</v>
      </c>
      <c r="T24" s="25">
        <v>1.54</v>
      </c>
      <c r="U24" s="28">
        <v>1.68</v>
      </c>
      <c r="V24" s="29">
        <v>1.1000000000000001</v>
      </c>
      <c r="W24" s="140">
        <v>1.82</v>
      </c>
      <c r="X24" s="25">
        <v>1.96</v>
      </c>
      <c r="Y24" s="25">
        <v>2.1</v>
      </c>
      <c r="Z24" s="25">
        <v>2.2400000000000002</v>
      </c>
      <c r="AA24" s="25">
        <v>2.38</v>
      </c>
      <c r="AB24" s="25">
        <v>2.52</v>
      </c>
      <c r="AC24" s="25">
        <v>2.66</v>
      </c>
      <c r="AD24" s="25">
        <v>2.8</v>
      </c>
      <c r="AE24" s="25">
        <v>2.94</v>
      </c>
      <c r="AF24" s="25">
        <v>3.08</v>
      </c>
      <c r="AH24" s="128">
        <v>18</v>
      </c>
      <c r="AI24" s="129">
        <v>29</v>
      </c>
      <c r="AJ24" s="41">
        <v>15</v>
      </c>
      <c r="AK24" s="43">
        <v>0</v>
      </c>
      <c r="AL24" s="24" t="s">
        <v>91</v>
      </c>
      <c r="AM24" s="24" t="str">
        <f t="shared" ref="AM24:AM33" si="12">CONCATENATE(AM$22,"-",AL24)</f>
        <v>A-12-18-29</v>
      </c>
      <c r="AN24" s="25">
        <v>36</v>
      </c>
      <c r="AO24" s="25">
        <v>54</v>
      </c>
      <c r="AP24" s="25">
        <v>72</v>
      </c>
      <c r="AQ24" s="25">
        <v>90</v>
      </c>
      <c r="AR24" s="25">
        <v>108</v>
      </c>
      <c r="AS24" s="25">
        <v>126</v>
      </c>
      <c r="AT24" s="25">
        <v>136.80000000000001</v>
      </c>
      <c r="AU24" s="25">
        <v>153.9</v>
      </c>
      <c r="AV24" s="25">
        <v>171</v>
      </c>
      <c r="AW24" s="25">
        <v>188.1</v>
      </c>
      <c r="AX24" s="28">
        <v>205.2</v>
      </c>
      <c r="AY24" s="29">
        <v>1.1000000000000001</v>
      </c>
      <c r="AZ24" s="25">
        <v>222.3</v>
      </c>
      <c r="BA24" s="25">
        <v>239.4</v>
      </c>
      <c r="BB24" s="25">
        <v>256.5</v>
      </c>
      <c r="BC24" s="25">
        <v>273.60000000000002</v>
      </c>
      <c r="BD24" s="25">
        <v>290.7</v>
      </c>
      <c r="BE24" s="25">
        <v>307.8</v>
      </c>
      <c r="BF24" s="25">
        <v>324.89999999999998</v>
      </c>
      <c r="BG24" s="25">
        <v>342</v>
      </c>
      <c r="BH24" s="25">
        <v>359.1</v>
      </c>
      <c r="BI24" s="25">
        <v>376.2</v>
      </c>
      <c r="BJ24" s="25">
        <v>393.3</v>
      </c>
      <c r="BK24" s="28">
        <v>410.4</v>
      </c>
      <c r="BL24" s="49"/>
      <c r="BM24" s="128">
        <v>18</v>
      </c>
      <c r="BN24" s="129">
        <v>29</v>
      </c>
      <c r="BO24" s="41">
        <v>15</v>
      </c>
      <c r="BP24" s="43">
        <v>0</v>
      </c>
      <c r="BQ24" s="24" t="s">
        <v>91</v>
      </c>
      <c r="BR24" s="24" t="str">
        <f t="shared" ref="BR24:BR33" si="13">CONCATENATE(BR$22,"-",BQ24)</f>
        <v>A-12-BASE-18-29</v>
      </c>
      <c r="BS24" s="140">
        <v>47.02</v>
      </c>
      <c r="BT24" s="25">
        <v>70.53</v>
      </c>
      <c r="BU24" s="25">
        <v>94.04</v>
      </c>
      <c r="BV24" s="25">
        <v>117.55</v>
      </c>
      <c r="BW24" s="25">
        <v>141.06</v>
      </c>
      <c r="BX24" s="25">
        <v>164.57</v>
      </c>
      <c r="BY24" s="25">
        <v>178.64</v>
      </c>
      <c r="BZ24" s="25">
        <v>200.97</v>
      </c>
      <c r="CA24" s="25">
        <v>223.3</v>
      </c>
      <c r="CB24" s="25">
        <v>245.63</v>
      </c>
      <c r="CC24" s="28">
        <v>267.95999999999998</v>
      </c>
      <c r="CD24" s="29">
        <v>100</v>
      </c>
      <c r="CE24" s="148">
        <v>290.29000000000002</v>
      </c>
      <c r="CF24" s="148">
        <v>312.62</v>
      </c>
      <c r="CG24" s="119">
        <v>334.95</v>
      </c>
      <c r="CH24" s="119">
        <v>357.28</v>
      </c>
      <c r="CI24" s="119">
        <v>379.61</v>
      </c>
      <c r="CJ24" s="119">
        <v>401.94</v>
      </c>
      <c r="CK24" s="119">
        <v>424.27</v>
      </c>
      <c r="CL24" s="119">
        <v>446.6</v>
      </c>
      <c r="CM24" s="119">
        <v>468.93</v>
      </c>
      <c r="CN24" s="119">
        <v>491.26</v>
      </c>
      <c r="CO24" s="119">
        <v>513.59</v>
      </c>
      <c r="CP24" s="120">
        <v>535.91999999999996</v>
      </c>
      <c r="CQ24" s="49"/>
      <c r="CR24" s="131">
        <v>18</v>
      </c>
      <c r="CS24" s="132">
        <v>29</v>
      </c>
      <c r="CT24" s="41">
        <v>15</v>
      </c>
      <c r="CU24" s="43">
        <v>0</v>
      </c>
      <c r="CV24" s="24" t="s">
        <v>91</v>
      </c>
      <c r="CW24" s="24" t="str">
        <f t="shared" ref="CW24:CW33" si="14">CONCATENATE(CW$22,"-",CV24)</f>
        <v>A-6-NH-18-29</v>
      </c>
      <c r="CX24" s="156">
        <v>0.24</v>
      </c>
      <c r="CY24" s="25">
        <v>0.36</v>
      </c>
      <c r="CZ24" s="25">
        <v>0.48</v>
      </c>
      <c r="DA24" s="25">
        <v>0.6</v>
      </c>
      <c r="DB24" s="25">
        <v>0.72</v>
      </c>
      <c r="DC24" s="25">
        <v>0.84</v>
      </c>
      <c r="DD24" s="25">
        <v>0.96</v>
      </c>
      <c r="DE24" s="25">
        <v>1.08</v>
      </c>
      <c r="DF24" s="25">
        <v>1.2</v>
      </c>
      <c r="DG24" s="25">
        <v>1.32</v>
      </c>
      <c r="DH24" s="28">
        <v>1.44</v>
      </c>
      <c r="DI24" s="29">
        <v>1.1000000000000001</v>
      </c>
      <c r="DJ24" s="156">
        <v>1.56</v>
      </c>
      <c r="DK24" s="25">
        <v>1.68</v>
      </c>
      <c r="DL24" s="25">
        <v>1.8</v>
      </c>
      <c r="DM24" s="25">
        <v>1.92</v>
      </c>
      <c r="DN24" s="25">
        <v>2.04</v>
      </c>
      <c r="DO24" s="25">
        <v>2.16</v>
      </c>
      <c r="DP24" s="25">
        <v>2.2799999999999998</v>
      </c>
      <c r="DQ24" s="25">
        <v>2.4</v>
      </c>
      <c r="DR24" s="25">
        <v>2.52</v>
      </c>
      <c r="DS24" s="25">
        <v>2.64</v>
      </c>
      <c r="DT24" s="49"/>
      <c r="DU24" s="145">
        <v>18</v>
      </c>
      <c r="DV24" s="146">
        <v>29</v>
      </c>
      <c r="DW24" s="41">
        <v>15</v>
      </c>
      <c r="DX24" s="43">
        <v>0</v>
      </c>
      <c r="DY24" s="24" t="s">
        <v>91</v>
      </c>
      <c r="DZ24" s="24" t="str">
        <f t="shared" ref="DZ24:DZ33" si="15">CONCATENATE(DZ$22,"-",DY24)</f>
        <v>A-6-NH-18-29</v>
      </c>
      <c r="EA24" s="156">
        <v>0.24</v>
      </c>
      <c r="EB24" s="25">
        <v>0.36</v>
      </c>
      <c r="EC24" s="25">
        <v>0.48</v>
      </c>
      <c r="ED24" s="25">
        <v>0.6</v>
      </c>
      <c r="EE24" s="25">
        <v>0.72</v>
      </c>
      <c r="EF24" s="25">
        <v>0.84</v>
      </c>
      <c r="EG24" s="25">
        <v>0.96</v>
      </c>
      <c r="EH24" s="25">
        <v>1.08</v>
      </c>
      <c r="EI24" s="25">
        <v>1.2</v>
      </c>
      <c r="EJ24" s="25">
        <v>1.32</v>
      </c>
      <c r="EK24" s="28">
        <v>1.44</v>
      </c>
      <c r="EL24" s="29">
        <v>1.1000000000000001</v>
      </c>
      <c r="EM24" s="156">
        <v>1.56</v>
      </c>
      <c r="EN24" s="25">
        <v>1.68</v>
      </c>
      <c r="EO24" s="25">
        <v>1.8</v>
      </c>
      <c r="EP24" s="25">
        <v>1.92</v>
      </c>
      <c r="EQ24" s="25">
        <v>2.04</v>
      </c>
      <c r="ER24" s="25">
        <v>2.16</v>
      </c>
      <c r="ES24" s="25">
        <v>2.2799999999999998</v>
      </c>
      <c r="ET24" s="25">
        <v>2.4</v>
      </c>
      <c r="EU24" s="25">
        <v>2.52</v>
      </c>
      <c r="EV24" s="25">
        <v>2.64</v>
      </c>
      <c r="EW24" s="49"/>
      <c r="EX24" s="145">
        <v>18</v>
      </c>
      <c r="EY24" s="146">
        <v>29</v>
      </c>
      <c r="EZ24" s="41">
        <v>15</v>
      </c>
      <c r="FA24" s="43">
        <v>0</v>
      </c>
      <c r="FB24" s="24" t="s">
        <v>91</v>
      </c>
      <c r="FC24" s="24" t="str">
        <f t="shared" ref="FC24:FC33" si="16">CONCATENATE(FC$22,"-",FB24)</f>
        <v>A-6-NH-18-29</v>
      </c>
      <c r="FD24" s="156">
        <v>0.22</v>
      </c>
      <c r="FE24" s="25">
        <v>0.33</v>
      </c>
      <c r="FF24" s="25">
        <v>0.44</v>
      </c>
      <c r="FG24" s="25">
        <v>0.55000000000000004</v>
      </c>
      <c r="FH24" s="25">
        <v>0.66</v>
      </c>
      <c r="FI24" s="25">
        <v>0.77</v>
      </c>
      <c r="FJ24" s="25">
        <v>0.88</v>
      </c>
      <c r="FK24" s="25">
        <v>0.99</v>
      </c>
      <c r="FL24" s="25">
        <v>1.1000000000000001</v>
      </c>
      <c r="FM24" s="25">
        <v>1.21</v>
      </c>
      <c r="FN24" s="28">
        <v>1.32</v>
      </c>
      <c r="FO24" s="29">
        <v>1.1000000000000001</v>
      </c>
      <c r="FP24" s="156">
        <v>1.43</v>
      </c>
      <c r="FQ24" s="25">
        <v>1.54</v>
      </c>
      <c r="FR24" s="25">
        <v>1.65</v>
      </c>
      <c r="FS24" s="25">
        <v>1.76</v>
      </c>
      <c r="FT24" s="25">
        <v>1.87</v>
      </c>
      <c r="FU24" s="25">
        <v>1.98</v>
      </c>
      <c r="FV24" s="25">
        <v>2.09</v>
      </c>
      <c r="FW24" s="25">
        <v>2.2000000000000002</v>
      </c>
      <c r="FX24" s="25">
        <v>2.31</v>
      </c>
      <c r="FY24" s="25">
        <v>2.42</v>
      </c>
      <c r="FZ24" s="49"/>
      <c r="GA24" s="145">
        <v>18</v>
      </c>
      <c r="GB24" s="146">
        <v>29</v>
      </c>
      <c r="GC24" s="41">
        <v>15</v>
      </c>
      <c r="GD24" s="43">
        <v>0</v>
      </c>
      <c r="GE24" s="24" t="s">
        <v>91</v>
      </c>
      <c r="GF24" s="24" t="str">
        <f t="shared" ref="GF24:GF33" si="17">CONCATENATE(GF$22,"-",GE24)</f>
        <v>A-12-BASE-18-29</v>
      </c>
      <c r="GG24" s="156">
        <v>30</v>
      </c>
      <c r="GH24" s="25">
        <v>45</v>
      </c>
      <c r="GI24" s="25">
        <v>60</v>
      </c>
      <c r="GJ24" s="25">
        <v>75</v>
      </c>
      <c r="GK24" s="25">
        <v>90</v>
      </c>
      <c r="GL24" s="25">
        <v>105</v>
      </c>
      <c r="GM24" s="25">
        <v>114</v>
      </c>
      <c r="GN24" s="25">
        <v>128.25</v>
      </c>
      <c r="GO24" s="25">
        <v>142.5</v>
      </c>
      <c r="GP24" s="25">
        <v>156.75</v>
      </c>
      <c r="GQ24" s="28">
        <v>171</v>
      </c>
      <c r="GR24" s="29">
        <v>1.1000000000000001</v>
      </c>
      <c r="GS24" s="159">
        <v>185.25</v>
      </c>
      <c r="GT24" s="159">
        <v>199.5</v>
      </c>
      <c r="GU24" s="119">
        <v>213.75</v>
      </c>
      <c r="GV24" s="119">
        <v>228</v>
      </c>
      <c r="GW24" s="119">
        <v>242.25</v>
      </c>
      <c r="GX24" s="119">
        <v>256.5</v>
      </c>
      <c r="GY24" s="119">
        <v>270.75</v>
      </c>
      <c r="GZ24" s="119">
        <v>285</v>
      </c>
      <c r="HA24" s="119">
        <v>299.25</v>
      </c>
      <c r="HB24" s="119">
        <v>313.5</v>
      </c>
      <c r="HC24" s="119">
        <v>327.75</v>
      </c>
      <c r="HD24" s="120">
        <v>342</v>
      </c>
      <c r="HE24" s="49"/>
      <c r="HF24" s="145">
        <v>18</v>
      </c>
      <c r="HG24" s="146">
        <v>29</v>
      </c>
      <c r="HH24" s="41">
        <v>15</v>
      </c>
      <c r="HI24" s="43">
        <v>0</v>
      </c>
      <c r="HJ24" s="24" t="s">
        <v>91</v>
      </c>
      <c r="HK24" s="24" t="str">
        <f t="shared" ref="HK24:HK33" si="18">CONCATENATE(HK$22,"-",HJ24)</f>
        <v>A-6-NH-18-29</v>
      </c>
      <c r="HL24" s="162">
        <v>0.22</v>
      </c>
      <c r="HM24" s="25">
        <v>0.33</v>
      </c>
      <c r="HN24" s="25">
        <v>0.44</v>
      </c>
      <c r="HO24" s="25">
        <v>0.55000000000000004</v>
      </c>
      <c r="HP24" s="25">
        <v>0.66</v>
      </c>
      <c r="HQ24" s="25">
        <v>0.77</v>
      </c>
      <c r="HR24" s="25">
        <v>0.88</v>
      </c>
      <c r="HS24" s="25">
        <v>0.99</v>
      </c>
      <c r="HT24" s="25">
        <v>1.1000000000000001</v>
      </c>
      <c r="HU24" s="25">
        <v>1.21</v>
      </c>
      <c r="HV24" s="28">
        <v>1.32</v>
      </c>
      <c r="HW24" s="29">
        <v>100</v>
      </c>
      <c r="HX24" s="162">
        <v>1.43</v>
      </c>
      <c r="HY24" s="25">
        <v>1.54</v>
      </c>
      <c r="HZ24" s="25">
        <v>1.65</v>
      </c>
      <c r="IA24" s="25">
        <v>1.76</v>
      </c>
      <c r="IB24" s="25">
        <v>1.87</v>
      </c>
      <c r="IC24" s="25">
        <v>1.98</v>
      </c>
      <c r="ID24" s="25">
        <v>2.09</v>
      </c>
      <c r="IE24" s="25">
        <v>2.2000000000000002</v>
      </c>
      <c r="IF24" s="25">
        <v>2.31</v>
      </c>
      <c r="IG24" s="25">
        <v>2.42</v>
      </c>
      <c r="IH24" s="49"/>
      <c r="II24" s="151">
        <v>18</v>
      </c>
      <c r="IJ24" s="152">
        <v>29</v>
      </c>
      <c r="IK24" s="41">
        <v>15</v>
      </c>
      <c r="IL24" s="43">
        <v>0</v>
      </c>
      <c r="IM24" s="24" t="s">
        <v>91</v>
      </c>
      <c r="IN24" s="24" t="str">
        <f t="shared" ref="IN24:IN33" si="19">CONCATENATE(IN$22,"-",IM24)</f>
        <v>A-6-NH-18-29</v>
      </c>
      <c r="IO24" s="165">
        <v>99999</v>
      </c>
      <c r="IP24" s="25">
        <v>99999</v>
      </c>
      <c r="IQ24" s="25">
        <v>99999</v>
      </c>
      <c r="IR24" s="25">
        <v>99999</v>
      </c>
      <c r="IS24" s="25">
        <v>99999</v>
      </c>
      <c r="IT24" s="25">
        <v>99999</v>
      </c>
      <c r="IU24" s="25">
        <v>99999</v>
      </c>
      <c r="IV24" s="25">
        <v>99999</v>
      </c>
      <c r="IW24" s="25">
        <v>99999</v>
      </c>
      <c r="IX24" s="25">
        <v>99999</v>
      </c>
      <c r="IY24" s="28">
        <v>99999</v>
      </c>
      <c r="IZ24" s="29">
        <v>100</v>
      </c>
      <c r="JA24" s="165">
        <v>99999</v>
      </c>
      <c r="JB24" s="25">
        <v>99999</v>
      </c>
      <c r="JC24" s="25">
        <v>99999</v>
      </c>
      <c r="JD24" s="25">
        <v>99999</v>
      </c>
      <c r="JE24" s="25">
        <v>99999</v>
      </c>
      <c r="JF24" s="25">
        <v>99999</v>
      </c>
      <c r="JG24" s="25">
        <v>99999</v>
      </c>
      <c r="JH24" s="25">
        <v>99999</v>
      </c>
      <c r="JI24" s="25">
        <v>99999</v>
      </c>
      <c r="JJ24" s="25">
        <v>99999</v>
      </c>
      <c r="JK24" s="49"/>
      <c r="JL24" s="151">
        <v>18</v>
      </c>
      <c r="JM24" s="152">
        <v>29</v>
      </c>
      <c r="JN24" s="41">
        <v>15</v>
      </c>
      <c r="JO24" s="43">
        <v>0</v>
      </c>
      <c r="JP24" s="24" t="s">
        <v>91</v>
      </c>
      <c r="JQ24" s="24" t="str">
        <f t="shared" ref="JQ24:JQ33" si="20">CONCATENATE(JQ$22,"-",JP24)</f>
        <v>A-12-BASE-18-29</v>
      </c>
      <c r="JR24" s="140">
        <v>36</v>
      </c>
      <c r="JS24" s="25">
        <v>54</v>
      </c>
      <c r="JT24" s="25">
        <v>72</v>
      </c>
      <c r="JU24" s="25">
        <v>90</v>
      </c>
      <c r="JV24" s="25">
        <v>108</v>
      </c>
      <c r="JW24" s="25">
        <v>126</v>
      </c>
      <c r="JX24" s="25">
        <v>136.80000000000001</v>
      </c>
      <c r="JY24" s="25">
        <v>153.9</v>
      </c>
      <c r="JZ24" s="25">
        <v>171</v>
      </c>
      <c r="KA24" s="25">
        <v>188.1</v>
      </c>
      <c r="KB24" s="28">
        <v>205.2</v>
      </c>
      <c r="KC24" s="29">
        <v>1.1000000000000001</v>
      </c>
      <c r="KD24" s="148">
        <v>222.3</v>
      </c>
      <c r="KE24" s="148">
        <v>239.4</v>
      </c>
      <c r="KF24" s="119">
        <v>256.5</v>
      </c>
      <c r="KG24" s="119">
        <v>273.60000000000002</v>
      </c>
      <c r="KH24" s="119">
        <v>290.7</v>
      </c>
      <c r="KI24" s="119">
        <v>307.8</v>
      </c>
      <c r="KJ24" s="119">
        <v>324.89999999999998</v>
      </c>
      <c r="KK24" s="119">
        <v>342</v>
      </c>
      <c r="KL24" s="119">
        <v>359.1</v>
      </c>
      <c r="KM24" s="119">
        <v>376.2</v>
      </c>
      <c r="KN24" s="119">
        <v>393.3</v>
      </c>
      <c r="KO24" s="120">
        <v>410.4</v>
      </c>
      <c r="KP24" s="49"/>
      <c r="KQ24" s="151">
        <v>18</v>
      </c>
      <c r="KR24" s="152">
        <v>29</v>
      </c>
      <c r="KS24" s="41">
        <v>15</v>
      </c>
      <c r="KT24" s="43">
        <v>0</v>
      </c>
      <c r="KU24" s="24" t="s">
        <v>91</v>
      </c>
      <c r="KV24" s="24" t="str">
        <f t="shared" ref="KV24:KV33" si="21">CONCATENATE(KV$22,"-",KU24)</f>
        <v>A-6-NH-18-29</v>
      </c>
      <c r="KW24" s="162">
        <v>0.22</v>
      </c>
      <c r="KX24" s="25">
        <v>0.33</v>
      </c>
      <c r="KY24" s="25">
        <v>0.44</v>
      </c>
      <c r="KZ24" s="25">
        <v>0.55000000000000004</v>
      </c>
      <c r="LA24" s="25">
        <v>0.66</v>
      </c>
      <c r="LB24" s="25">
        <v>0.77</v>
      </c>
      <c r="LC24" s="25">
        <v>0.88</v>
      </c>
      <c r="LD24" s="25">
        <v>0.99</v>
      </c>
      <c r="LE24" s="25">
        <v>1.1000000000000001</v>
      </c>
      <c r="LF24" s="25">
        <v>1.21</v>
      </c>
      <c r="LG24" s="28">
        <v>1.32</v>
      </c>
      <c r="LH24" s="29">
        <v>100</v>
      </c>
      <c r="LI24" s="162">
        <v>1.43</v>
      </c>
      <c r="LJ24" s="25">
        <v>1.54</v>
      </c>
      <c r="LK24" s="25">
        <v>1.65</v>
      </c>
      <c r="LL24" s="25">
        <v>1.76</v>
      </c>
      <c r="LM24" s="25">
        <v>1.87</v>
      </c>
      <c r="LN24" s="25">
        <v>1.98</v>
      </c>
      <c r="LO24" s="25">
        <v>2.09</v>
      </c>
      <c r="LP24" s="25">
        <v>2.2000000000000002</v>
      </c>
      <c r="LQ24" s="25">
        <v>2.31</v>
      </c>
      <c r="LR24" s="25">
        <v>2.42</v>
      </c>
      <c r="LS24" s="49"/>
    </row>
    <row r="25" spans="1:331" ht="14.4">
      <c r="B25" t="s">
        <v>157</v>
      </c>
      <c r="E25" s="128">
        <v>30</v>
      </c>
      <c r="F25" s="129">
        <v>39</v>
      </c>
      <c r="G25" s="41">
        <v>23</v>
      </c>
      <c r="H25" s="43">
        <v>0</v>
      </c>
      <c r="I25" s="24" t="s">
        <v>92</v>
      </c>
      <c r="J25" s="24" t="str">
        <f t="shared" si="11"/>
        <v>A-6-NH-30-39</v>
      </c>
      <c r="K25" s="25">
        <v>0.34</v>
      </c>
      <c r="L25" s="25">
        <v>0.51</v>
      </c>
      <c r="M25" s="25">
        <v>0.68</v>
      </c>
      <c r="N25" s="25">
        <v>0.85</v>
      </c>
      <c r="O25" s="25">
        <v>1.02</v>
      </c>
      <c r="P25" s="25">
        <v>1.19</v>
      </c>
      <c r="Q25" s="25">
        <v>1.36</v>
      </c>
      <c r="R25" s="25">
        <v>1.53</v>
      </c>
      <c r="S25" s="25">
        <v>1.7</v>
      </c>
      <c r="T25" s="25">
        <v>1.87</v>
      </c>
      <c r="U25" s="28">
        <v>2.04</v>
      </c>
      <c r="V25" s="29">
        <v>1.1000000000000001</v>
      </c>
      <c r="W25" s="25">
        <v>2.21</v>
      </c>
      <c r="X25" s="25">
        <v>2.38</v>
      </c>
      <c r="Y25" s="25">
        <v>2.5499999999999998</v>
      </c>
      <c r="Z25" s="25">
        <v>2.72</v>
      </c>
      <c r="AA25" s="25">
        <v>2.89</v>
      </c>
      <c r="AB25" s="25">
        <v>3.06</v>
      </c>
      <c r="AC25" s="25">
        <v>3.23</v>
      </c>
      <c r="AD25" s="25">
        <v>3.4</v>
      </c>
      <c r="AE25" s="25">
        <v>3.57</v>
      </c>
      <c r="AF25" s="25">
        <v>3.74</v>
      </c>
      <c r="AH25" s="128">
        <v>30</v>
      </c>
      <c r="AI25" s="129">
        <v>39</v>
      </c>
      <c r="AJ25" s="41">
        <v>23</v>
      </c>
      <c r="AK25" s="43">
        <v>0</v>
      </c>
      <c r="AL25" s="24" t="s">
        <v>92</v>
      </c>
      <c r="AM25" s="24" t="str">
        <f t="shared" si="12"/>
        <v>A-12-30-39</v>
      </c>
      <c r="AN25" s="25">
        <v>54</v>
      </c>
      <c r="AO25" s="25">
        <v>81</v>
      </c>
      <c r="AP25" s="25">
        <v>108</v>
      </c>
      <c r="AQ25" s="25">
        <v>135</v>
      </c>
      <c r="AR25" s="25">
        <v>162</v>
      </c>
      <c r="AS25" s="25">
        <v>189</v>
      </c>
      <c r="AT25" s="25">
        <v>205.2</v>
      </c>
      <c r="AU25" s="25">
        <v>230.85</v>
      </c>
      <c r="AV25" s="25">
        <v>256.5</v>
      </c>
      <c r="AW25" s="25">
        <v>282.14999999999998</v>
      </c>
      <c r="AX25" s="28">
        <v>307.8</v>
      </c>
      <c r="AY25" s="29">
        <v>1.1000000000000001</v>
      </c>
      <c r="AZ25" s="25">
        <v>333.45</v>
      </c>
      <c r="BA25" s="25">
        <v>359.1</v>
      </c>
      <c r="BB25" s="25">
        <v>384.75</v>
      </c>
      <c r="BC25" s="25">
        <v>410.4</v>
      </c>
      <c r="BD25" s="25">
        <v>436.05</v>
      </c>
      <c r="BE25" s="25">
        <v>461.7</v>
      </c>
      <c r="BF25" s="25">
        <v>487.35</v>
      </c>
      <c r="BG25" s="25">
        <v>513</v>
      </c>
      <c r="BH25" s="25">
        <v>538.65</v>
      </c>
      <c r="BI25" s="25">
        <v>564.29999999999995</v>
      </c>
      <c r="BJ25" s="25">
        <v>589.95000000000005</v>
      </c>
      <c r="BK25" s="28">
        <v>615.6</v>
      </c>
      <c r="BL25" s="49"/>
      <c r="BM25" s="128">
        <v>30</v>
      </c>
      <c r="BN25" s="129">
        <v>39</v>
      </c>
      <c r="BO25" s="41">
        <v>23</v>
      </c>
      <c r="BP25" s="43">
        <v>0</v>
      </c>
      <c r="BQ25" s="24" t="s">
        <v>92</v>
      </c>
      <c r="BR25" s="24" t="str">
        <f t="shared" si="13"/>
        <v>A-12-BASE-30-39</v>
      </c>
      <c r="BS25" s="25">
        <v>103.56</v>
      </c>
      <c r="BT25" s="25">
        <v>155.34</v>
      </c>
      <c r="BU25" s="25">
        <v>207.12</v>
      </c>
      <c r="BV25" s="25">
        <v>258.89999999999998</v>
      </c>
      <c r="BW25" s="25">
        <v>310.68</v>
      </c>
      <c r="BX25" s="25">
        <v>362.46</v>
      </c>
      <c r="BY25" s="25">
        <v>393.52</v>
      </c>
      <c r="BZ25" s="25">
        <v>442.71</v>
      </c>
      <c r="CA25" s="25">
        <v>491.9</v>
      </c>
      <c r="CB25" s="25">
        <v>541.09</v>
      </c>
      <c r="CC25" s="28">
        <v>590.28</v>
      </c>
      <c r="CD25" s="29">
        <v>100</v>
      </c>
      <c r="CE25" s="119">
        <v>639.47</v>
      </c>
      <c r="CF25" s="119">
        <v>688.66</v>
      </c>
      <c r="CG25" s="119">
        <v>737.85</v>
      </c>
      <c r="CH25" s="119">
        <v>787.04</v>
      </c>
      <c r="CI25" s="119">
        <v>836.23</v>
      </c>
      <c r="CJ25" s="119">
        <v>885.42</v>
      </c>
      <c r="CK25" s="119">
        <v>934.61</v>
      </c>
      <c r="CL25" s="119">
        <v>983.8</v>
      </c>
      <c r="CM25" s="119">
        <v>1032.99</v>
      </c>
      <c r="CN25" s="119">
        <v>1082.18</v>
      </c>
      <c r="CO25" s="119">
        <v>1131.3699999999999</v>
      </c>
      <c r="CP25" s="120">
        <v>1180.56</v>
      </c>
      <c r="CQ25" s="49"/>
      <c r="CR25" s="131">
        <v>30</v>
      </c>
      <c r="CS25" s="132">
        <v>39</v>
      </c>
      <c r="CT25" s="41">
        <v>23</v>
      </c>
      <c r="CU25" s="43">
        <v>0</v>
      </c>
      <c r="CV25" s="24" t="s">
        <v>92</v>
      </c>
      <c r="CW25" s="24" t="str">
        <f t="shared" si="14"/>
        <v>A-6-NH-30-39</v>
      </c>
      <c r="CX25" s="25">
        <v>0.3</v>
      </c>
      <c r="CY25" s="25">
        <v>0.45</v>
      </c>
      <c r="CZ25" s="25">
        <v>0.6</v>
      </c>
      <c r="DA25" s="25">
        <v>0.75</v>
      </c>
      <c r="DB25" s="25">
        <v>0.9</v>
      </c>
      <c r="DC25" s="25">
        <v>1.05</v>
      </c>
      <c r="DD25" s="25">
        <v>1.2</v>
      </c>
      <c r="DE25" s="25">
        <v>1.35</v>
      </c>
      <c r="DF25" s="25">
        <v>1.5</v>
      </c>
      <c r="DG25" s="25">
        <v>1.65</v>
      </c>
      <c r="DH25" s="28">
        <v>1.8</v>
      </c>
      <c r="DI25" s="29">
        <v>1.1000000000000001</v>
      </c>
      <c r="DJ25" s="25">
        <v>1.95</v>
      </c>
      <c r="DK25" s="25">
        <v>2.1</v>
      </c>
      <c r="DL25" s="25">
        <v>2.25</v>
      </c>
      <c r="DM25" s="25">
        <v>2.4</v>
      </c>
      <c r="DN25" s="25">
        <v>2.5499999999999998</v>
      </c>
      <c r="DO25" s="25">
        <v>2.7</v>
      </c>
      <c r="DP25" s="25">
        <v>2.85</v>
      </c>
      <c r="DQ25" s="25">
        <v>3</v>
      </c>
      <c r="DR25" s="25">
        <v>3.15</v>
      </c>
      <c r="DS25" s="25">
        <v>3.3</v>
      </c>
      <c r="DT25" s="49"/>
      <c r="DU25" s="145">
        <v>30</v>
      </c>
      <c r="DV25" s="146">
        <v>39</v>
      </c>
      <c r="DW25" s="41">
        <v>23</v>
      </c>
      <c r="DX25" s="43">
        <v>0</v>
      </c>
      <c r="DY25" s="24" t="s">
        <v>92</v>
      </c>
      <c r="DZ25" s="24" t="str">
        <f t="shared" si="15"/>
        <v>A-6-NH-30-39</v>
      </c>
      <c r="EA25" s="25">
        <v>0.3</v>
      </c>
      <c r="EB25" s="25">
        <v>0.45</v>
      </c>
      <c r="EC25" s="25">
        <v>0.6</v>
      </c>
      <c r="ED25" s="25">
        <v>0.75</v>
      </c>
      <c r="EE25" s="25">
        <v>0.9</v>
      </c>
      <c r="EF25" s="25">
        <v>1.05</v>
      </c>
      <c r="EG25" s="25">
        <v>1.2</v>
      </c>
      <c r="EH25" s="25">
        <v>1.35</v>
      </c>
      <c r="EI25" s="25">
        <v>1.5</v>
      </c>
      <c r="EJ25" s="25">
        <v>1.65</v>
      </c>
      <c r="EK25" s="28">
        <v>1.8</v>
      </c>
      <c r="EL25" s="29">
        <v>1.1000000000000001</v>
      </c>
      <c r="EM25" s="25">
        <v>1.95</v>
      </c>
      <c r="EN25" s="25">
        <v>2.1</v>
      </c>
      <c r="EO25" s="25">
        <v>2.25</v>
      </c>
      <c r="EP25" s="25">
        <v>2.4</v>
      </c>
      <c r="EQ25" s="25">
        <v>2.5499999999999998</v>
      </c>
      <c r="ER25" s="25">
        <v>2.7</v>
      </c>
      <c r="ES25" s="25">
        <v>2.85</v>
      </c>
      <c r="ET25" s="25">
        <v>3</v>
      </c>
      <c r="EU25" s="25">
        <v>3.15</v>
      </c>
      <c r="EV25" s="25">
        <v>3.3</v>
      </c>
      <c r="EW25" s="49"/>
      <c r="EX25" s="145">
        <v>30</v>
      </c>
      <c r="EY25" s="146">
        <v>39</v>
      </c>
      <c r="EZ25" s="41">
        <v>23</v>
      </c>
      <c r="FA25" s="43">
        <v>0</v>
      </c>
      <c r="FB25" s="24" t="s">
        <v>92</v>
      </c>
      <c r="FC25" s="24" t="str">
        <f t="shared" si="16"/>
        <v>A-6-NH-30-39</v>
      </c>
      <c r="FD25" s="25">
        <v>0.26</v>
      </c>
      <c r="FE25" s="25">
        <v>0.39</v>
      </c>
      <c r="FF25" s="25">
        <v>0.52</v>
      </c>
      <c r="FG25" s="25">
        <v>0.65</v>
      </c>
      <c r="FH25" s="25">
        <v>0.78</v>
      </c>
      <c r="FI25" s="25">
        <v>0.91</v>
      </c>
      <c r="FJ25" s="25">
        <v>1.04</v>
      </c>
      <c r="FK25" s="25">
        <v>1.17</v>
      </c>
      <c r="FL25" s="25">
        <v>1.3</v>
      </c>
      <c r="FM25" s="25">
        <v>1.43</v>
      </c>
      <c r="FN25" s="28">
        <v>1.56</v>
      </c>
      <c r="FO25" s="29">
        <v>1.1000000000000001</v>
      </c>
      <c r="FP25" s="25">
        <v>1.69</v>
      </c>
      <c r="FQ25" s="25">
        <v>1.82</v>
      </c>
      <c r="FR25" s="25">
        <v>1.95</v>
      </c>
      <c r="FS25" s="25">
        <v>2.08</v>
      </c>
      <c r="FT25" s="25">
        <v>2.21</v>
      </c>
      <c r="FU25" s="25">
        <v>2.34</v>
      </c>
      <c r="FV25" s="25">
        <v>2.4700000000000002</v>
      </c>
      <c r="FW25" s="25">
        <v>2.6</v>
      </c>
      <c r="FX25" s="25">
        <v>2.73</v>
      </c>
      <c r="FY25" s="25">
        <v>2.86</v>
      </c>
      <c r="FZ25" s="49"/>
      <c r="GA25" s="145">
        <v>30</v>
      </c>
      <c r="GB25" s="146">
        <v>39</v>
      </c>
      <c r="GC25" s="41">
        <v>23</v>
      </c>
      <c r="GD25" s="43">
        <v>0</v>
      </c>
      <c r="GE25" s="24" t="s">
        <v>92</v>
      </c>
      <c r="GF25" s="24" t="str">
        <f t="shared" si="17"/>
        <v>A-12-BASE-30-39</v>
      </c>
      <c r="GG25" s="25">
        <v>46</v>
      </c>
      <c r="GH25" s="25">
        <v>69</v>
      </c>
      <c r="GI25" s="25">
        <v>92</v>
      </c>
      <c r="GJ25" s="25">
        <v>115</v>
      </c>
      <c r="GK25" s="25">
        <v>138</v>
      </c>
      <c r="GL25" s="25">
        <v>161</v>
      </c>
      <c r="GM25" s="25">
        <v>174.8</v>
      </c>
      <c r="GN25" s="25">
        <v>196.65</v>
      </c>
      <c r="GO25" s="25">
        <v>218.5</v>
      </c>
      <c r="GP25" s="25">
        <v>240.35</v>
      </c>
      <c r="GQ25" s="28">
        <v>262.2</v>
      </c>
      <c r="GR25" s="29">
        <v>1.1000000000000001</v>
      </c>
      <c r="GS25" s="119">
        <v>284.05</v>
      </c>
      <c r="GT25" s="119">
        <v>305.89999999999998</v>
      </c>
      <c r="GU25" s="119">
        <v>327.75</v>
      </c>
      <c r="GV25" s="119">
        <v>349.6</v>
      </c>
      <c r="GW25" s="119">
        <v>371.45</v>
      </c>
      <c r="GX25" s="119">
        <v>393.3</v>
      </c>
      <c r="GY25" s="119">
        <v>415.15</v>
      </c>
      <c r="GZ25" s="119">
        <v>437</v>
      </c>
      <c r="HA25" s="119">
        <v>458.85</v>
      </c>
      <c r="HB25" s="119">
        <v>480.7</v>
      </c>
      <c r="HC25" s="119">
        <v>502.55</v>
      </c>
      <c r="HD25" s="120">
        <v>524.4</v>
      </c>
      <c r="HE25" s="49"/>
      <c r="HF25" s="145">
        <v>30</v>
      </c>
      <c r="HG25" s="146">
        <v>39</v>
      </c>
      <c r="HH25" s="41">
        <v>23</v>
      </c>
      <c r="HI25" s="43">
        <v>0</v>
      </c>
      <c r="HJ25" s="24" t="s">
        <v>92</v>
      </c>
      <c r="HK25" s="24" t="str">
        <f t="shared" si="18"/>
        <v>A-6-NH-30-39</v>
      </c>
      <c r="HL25" s="25">
        <v>0.28000000000000003</v>
      </c>
      <c r="HM25" s="25">
        <v>0.42</v>
      </c>
      <c r="HN25" s="25">
        <v>0.56000000000000005</v>
      </c>
      <c r="HO25" s="25">
        <v>0.7</v>
      </c>
      <c r="HP25" s="25">
        <v>0.84</v>
      </c>
      <c r="HQ25" s="25">
        <v>0.98</v>
      </c>
      <c r="HR25" s="25">
        <v>1.1200000000000001</v>
      </c>
      <c r="HS25" s="25">
        <v>1.26</v>
      </c>
      <c r="HT25" s="25">
        <v>1.4</v>
      </c>
      <c r="HU25" s="25">
        <v>1.54</v>
      </c>
      <c r="HV25" s="28">
        <v>1.68</v>
      </c>
      <c r="HW25" s="29">
        <v>100</v>
      </c>
      <c r="HX25" s="25">
        <v>1.82</v>
      </c>
      <c r="HY25" s="25">
        <v>1.96</v>
      </c>
      <c r="HZ25" s="25">
        <v>2.1</v>
      </c>
      <c r="IA25" s="25">
        <v>2.2400000000000002</v>
      </c>
      <c r="IB25" s="25">
        <v>2.38</v>
      </c>
      <c r="IC25" s="25">
        <v>2.52</v>
      </c>
      <c r="ID25" s="25">
        <v>2.66</v>
      </c>
      <c r="IE25" s="25">
        <v>2.8</v>
      </c>
      <c r="IF25" s="25">
        <v>2.94</v>
      </c>
      <c r="IG25" s="25">
        <v>3.08</v>
      </c>
      <c r="IH25" s="49"/>
      <c r="II25" s="151">
        <v>30</v>
      </c>
      <c r="IJ25" s="152">
        <v>39</v>
      </c>
      <c r="IK25" s="41">
        <v>23</v>
      </c>
      <c r="IL25" s="43">
        <v>0</v>
      </c>
      <c r="IM25" s="24" t="s">
        <v>92</v>
      </c>
      <c r="IN25" s="24" t="str">
        <f t="shared" si="19"/>
        <v>A-6-NH-30-39</v>
      </c>
      <c r="IO25" s="165">
        <v>99999</v>
      </c>
      <c r="IP25" s="25">
        <v>99999</v>
      </c>
      <c r="IQ25" s="25">
        <v>99999</v>
      </c>
      <c r="IR25" s="25">
        <v>99999</v>
      </c>
      <c r="IS25" s="25">
        <v>99999</v>
      </c>
      <c r="IT25" s="25">
        <v>99999</v>
      </c>
      <c r="IU25" s="25">
        <v>99999</v>
      </c>
      <c r="IV25" s="25">
        <v>99999</v>
      </c>
      <c r="IW25" s="25">
        <v>99999</v>
      </c>
      <c r="IX25" s="25">
        <v>99999</v>
      </c>
      <c r="IY25" s="28">
        <v>99999</v>
      </c>
      <c r="IZ25" s="29">
        <v>100</v>
      </c>
      <c r="JA25" s="165">
        <v>99999</v>
      </c>
      <c r="JB25" s="25">
        <v>99999</v>
      </c>
      <c r="JC25" s="25">
        <v>99999</v>
      </c>
      <c r="JD25" s="25">
        <v>99999</v>
      </c>
      <c r="JE25" s="25">
        <v>99999</v>
      </c>
      <c r="JF25" s="25">
        <v>99999</v>
      </c>
      <c r="JG25" s="25">
        <v>99999</v>
      </c>
      <c r="JH25" s="25">
        <v>99999</v>
      </c>
      <c r="JI25" s="25">
        <v>99999</v>
      </c>
      <c r="JJ25" s="25">
        <v>99999</v>
      </c>
      <c r="JK25" s="49"/>
      <c r="JL25" s="151">
        <v>30</v>
      </c>
      <c r="JM25" s="152">
        <v>39</v>
      </c>
      <c r="JN25" s="41">
        <v>23</v>
      </c>
      <c r="JO25" s="43">
        <v>0</v>
      </c>
      <c r="JP25" s="24" t="s">
        <v>92</v>
      </c>
      <c r="JQ25" s="24" t="str">
        <f t="shared" si="20"/>
        <v>A-12-BASE-30-39</v>
      </c>
      <c r="JR25" s="25">
        <v>54</v>
      </c>
      <c r="JS25" s="25">
        <v>81</v>
      </c>
      <c r="JT25" s="25">
        <v>108</v>
      </c>
      <c r="JU25" s="25">
        <v>135</v>
      </c>
      <c r="JV25" s="25">
        <v>162</v>
      </c>
      <c r="JW25" s="25">
        <v>189</v>
      </c>
      <c r="JX25" s="25">
        <v>205.2</v>
      </c>
      <c r="JY25" s="25">
        <v>230.85</v>
      </c>
      <c r="JZ25" s="25">
        <v>256.5</v>
      </c>
      <c r="KA25" s="25">
        <v>282.14999999999998</v>
      </c>
      <c r="KB25" s="28">
        <v>307.8</v>
      </c>
      <c r="KC25" s="29">
        <v>1.1000000000000001</v>
      </c>
      <c r="KD25" s="119">
        <v>333.45</v>
      </c>
      <c r="KE25" s="119">
        <v>359.1</v>
      </c>
      <c r="KF25" s="119">
        <v>384.75</v>
      </c>
      <c r="KG25" s="119">
        <v>410.4</v>
      </c>
      <c r="KH25" s="119">
        <v>436.05</v>
      </c>
      <c r="KI25" s="119">
        <v>461.7</v>
      </c>
      <c r="KJ25" s="119">
        <v>487.35</v>
      </c>
      <c r="KK25" s="119">
        <v>513</v>
      </c>
      <c r="KL25" s="119">
        <v>538.65</v>
      </c>
      <c r="KM25" s="119">
        <v>564.29999999999995</v>
      </c>
      <c r="KN25" s="119">
        <v>589.95000000000005</v>
      </c>
      <c r="KO25" s="120">
        <v>615.6</v>
      </c>
      <c r="KP25" s="49"/>
      <c r="KQ25" s="151">
        <v>30</v>
      </c>
      <c r="KR25" s="152">
        <v>39</v>
      </c>
      <c r="KS25" s="41">
        <v>23</v>
      </c>
      <c r="KT25" s="43">
        <v>0</v>
      </c>
      <c r="KU25" s="24" t="s">
        <v>92</v>
      </c>
      <c r="KV25" s="24" t="str">
        <f t="shared" si="21"/>
        <v>A-6-NH-30-39</v>
      </c>
      <c r="KW25" s="25">
        <v>0.28000000000000003</v>
      </c>
      <c r="KX25" s="25">
        <v>0.42</v>
      </c>
      <c r="KY25" s="25">
        <v>0.56000000000000005</v>
      </c>
      <c r="KZ25" s="25">
        <v>0.7</v>
      </c>
      <c r="LA25" s="25">
        <v>0.84</v>
      </c>
      <c r="LB25" s="25">
        <v>0.98</v>
      </c>
      <c r="LC25" s="25">
        <v>1.1200000000000001</v>
      </c>
      <c r="LD25" s="25">
        <v>1.26</v>
      </c>
      <c r="LE25" s="25">
        <v>1.4</v>
      </c>
      <c r="LF25" s="25">
        <v>1.54</v>
      </c>
      <c r="LG25" s="28">
        <v>1.68</v>
      </c>
      <c r="LH25" s="29">
        <v>100</v>
      </c>
      <c r="LI25" s="25">
        <v>1.82</v>
      </c>
      <c r="LJ25" s="25">
        <v>1.96</v>
      </c>
      <c r="LK25" s="25">
        <v>2.1</v>
      </c>
      <c r="LL25" s="25">
        <v>2.2400000000000002</v>
      </c>
      <c r="LM25" s="25">
        <v>2.38</v>
      </c>
      <c r="LN25" s="25">
        <v>2.52</v>
      </c>
      <c r="LO25" s="25">
        <v>2.66</v>
      </c>
      <c r="LP25" s="25">
        <v>2.8</v>
      </c>
      <c r="LQ25" s="25">
        <v>2.94</v>
      </c>
      <c r="LR25" s="25">
        <v>3.08</v>
      </c>
      <c r="LS25" s="49"/>
    </row>
    <row r="26" spans="1:331" ht="14.4">
      <c r="B26" t="e">
        <f>VLOOKUP(B25,TEST2,MATCH(B24,#REF!,0),FALSE)</f>
        <v>#REF!</v>
      </c>
      <c r="E26" s="128">
        <v>40</v>
      </c>
      <c r="F26" s="129">
        <v>49</v>
      </c>
      <c r="G26" s="41">
        <v>46</v>
      </c>
      <c r="H26" s="43">
        <v>0</v>
      </c>
      <c r="I26" s="24" t="s">
        <v>93</v>
      </c>
      <c r="J26" s="24" t="str">
        <f t="shared" si="11"/>
        <v>A-6-NH-40-49</v>
      </c>
      <c r="K26" s="25">
        <v>0.68</v>
      </c>
      <c r="L26" s="25">
        <v>1.02</v>
      </c>
      <c r="M26" s="25">
        <v>1.36</v>
      </c>
      <c r="N26" s="25">
        <v>1.7</v>
      </c>
      <c r="O26" s="25">
        <v>2.04</v>
      </c>
      <c r="P26" s="25">
        <v>2.38</v>
      </c>
      <c r="Q26" s="25">
        <v>2.72</v>
      </c>
      <c r="R26" s="25">
        <v>3.06</v>
      </c>
      <c r="S26" s="25">
        <v>3.4</v>
      </c>
      <c r="T26" s="25">
        <v>3.74</v>
      </c>
      <c r="U26" s="28">
        <v>4.08</v>
      </c>
      <c r="V26" s="29">
        <v>1.1499999999999999</v>
      </c>
      <c r="W26" s="25">
        <v>4.42</v>
      </c>
      <c r="X26" s="25">
        <v>4.76</v>
      </c>
      <c r="Y26" s="25">
        <v>5.0999999999999996</v>
      </c>
      <c r="Z26" s="25">
        <v>5.44</v>
      </c>
      <c r="AA26" s="25">
        <v>5.78</v>
      </c>
      <c r="AB26" s="25">
        <v>6.12</v>
      </c>
      <c r="AC26" s="25">
        <v>6.46</v>
      </c>
      <c r="AD26" s="25">
        <v>6.8</v>
      </c>
      <c r="AE26" s="25">
        <v>7.14</v>
      </c>
      <c r="AF26" s="25">
        <v>7.48</v>
      </c>
      <c r="AH26" s="128">
        <v>40</v>
      </c>
      <c r="AI26" s="129">
        <v>49</v>
      </c>
      <c r="AJ26" s="41">
        <v>46</v>
      </c>
      <c r="AK26" s="43">
        <v>0</v>
      </c>
      <c r="AL26" s="24" t="s">
        <v>93</v>
      </c>
      <c r="AM26" s="24" t="str">
        <f t="shared" si="12"/>
        <v>A-12-40-49</v>
      </c>
      <c r="AN26" s="25">
        <v>112</v>
      </c>
      <c r="AO26" s="25">
        <v>168</v>
      </c>
      <c r="AP26" s="25">
        <v>224</v>
      </c>
      <c r="AQ26" s="25">
        <v>280</v>
      </c>
      <c r="AR26" s="25">
        <v>336</v>
      </c>
      <c r="AS26" s="25">
        <v>392</v>
      </c>
      <c r="AT26" s="25">
        <v>425.6</v>
      </c>
      <c r="AU26" s="25">
        <v>478.8</v>
      </c>
      <c r="AV26" s="25">
        <v>532</v>
      </c>
      <c r="AW26" s="25">
        <v>585.20000000000005</v>
      </c>
      <c r="AX26" s="28">
        <v>638.4</v>
      </c>
      <c r="AY26" s="29">
        <v>1.1499999999999999</v>
      </c>
      <c r="AZ26" s="25">
        <v>691.6</v>
      </c>
      <c r="BA26" s="25">
        <v>744.8</v>
      </c>
      <c r="BB26" s="25">
        <v>798</v>
      </c>
      <c r="BC26" s="25">
        <v>851.2</v>
      </c>
      <c r="BD26" s="25">
        <v>904.4</v>
      </c>
      <c r="BE26" s="25">
        <v>957.6</v>
      </c>
      <c r="BF26" s="25">
        <v>1010.8</v>
      </c>
      <c r="BG26" s="25">
        <v>1064</v>
      </c>
      <c r="BH26" s="25">
        <v>1117.2</v>
      </c>
      <c r="BI26" s="25">
        <v>1170.4000000000001</v>
      </c>
      <c r="BJ26" s="25">
        <v>1223.5999999999999</v>
      </c>
      <c r="BK26" s="28">
        <v>1276.8</v>
      </c>
      <c r="BL26" s="49"/>
      <c r="BM26" s="128">
        <v>40</v>
      </c>
      <c r="BN26" s="129">
        <v>49</v>
      </c>
      <c r="BO26" s="41">
        <v>46</v>
      </c>
      <c r="BP26" s="43">
        <v>0</v>
      </c>
      <c r="BQ26" s="24" t="s">
        <v>93</v>
      </c>
      <c r="BR26" s="24" t="str">
        <f t="shared" si="13"/>
        <v>A-12-BASE-40-49</v>
      </c>
      <c r="BS26" s="25">
        <v>199.36</v>
      </c>
      <c r="BT26" s="25">
        <v>299.04000000000002</v>
      </c>
      <c r="BU26" s="25">
        <v>398.72</v>
      </c>
      <c r="BV26" s="25">
        <v>498.4</v>
      </c>
      <c r="BW26" s="25">
        <v>598.08000000000004</v>
      </c>
      <c r="BX26" s="25">
        <v>697.76</v>
      </c>
      <c r="BY26" s="25">
        <v>757.6</v>
      </c>
      <c r="BZ26" s="25">
        <v>852.3</v>
      </c>
      <c r="CA26" s="25">
        <v>947</v>
      </c>
      <c r="CB26" s="25">
        <v>1041.7</v>
      </c>
      <c r="CC26" s="28">
        <v>1136.4000000000001</v>
      </c>
      <c r="CD26" s="29">
        <v>100</v>
      </c>
      <c r="CE26" s="119">
        <v>1231.0999999999999</v>
      </c>
      <c r="CF26" s="119">
        <v>1325.8</v>
      </c>
      <c r="CG26" s="119">
        <v>1420.5</v>
      </c>
      <c r="CH26" s="119">
        <v>1515.2</v>
      </c>
      <c r="CI26" s="119">
        <v>1609.9</v>
      </c>
      <c r="CJ26" s="119">
        <v>1704.6</v>
      </c>
      <c r="CK26" s="119">
        <v>1799.3</v>
      </c>
      <c r="CL26" s="119">
        <v>1894</v>
      </c>
      <c r="CM26" s="119">
        <v>1988.7</v>
      </c>
      <c r="CN26" s="119">
        <v>2083.4</v>
      </c>
      <c r="CO26" s="119">
        <v>2178.1</v>
      </c>
      <c r="CP26" s="120">
        <v>2272.8000000000002</v>
      </c>
      <c r="CQ26" s="49"/>
      <c r="CR26" s="131">
        <v>40</v>
      </c>
      <c r="CS26" s="132">
        <v>49</v>
      </c>
      <c r="CT26" s="41">
        <v>46</v>
      </c>
      <c r="CU26" s="43">
        <v>0</v>
      </c>
      <c r="CV26" s="24" t="s">
        <v>93</v>
      </c>
      <c r="CW26" s="24" t="str">
        <f t="shared" si="14"/>
        <v>A-6-NH-40-49</v>
      </c>
      <c r="CX26" s="25">
        <v>0.62</v>
      </c>
      <c r="CY26" s="25">
        <v>0.93</v>
      </c>
      <c r="CZ26" s="25">
        <v>1.24</v>
      </c>
      <c r="DA26" s="25">
        <v>1.55</v>
      </c>
      <c r="DB26" s="25">
        <v>1.86</v>
      </c>
      <c r="DC26" s="25">
        <v>2.17</v>
      </c>
      <c r="DD26" s="25">
        <v>2.48</v>
      </c>
      <c r="DE26" s="25">
        <v>2.79</v>
      </c>
      <c r="DF26" s="25">
        <v>3.1</v>
      </c>
      <c r="DG26" s="25">
        <v>3.41</v>
      </c>
      <c r="DH26" s="28">
        <v>3.72</v>
      </c>
      <c r="DI26" s="29">
        <v>1.1499999999999999</v>
      </c>
      <c r="DJ26" s="25">
        <v>4.03</v>
      </c>
      <c r="DK26" s="25">
        <v>4.34</v>
      </c>
      <c r="DL26" s="25">
        <v>4.6500000000000004</v>
      </c>
      <c r="DM26" s="25">
        <v>4.96</v>
      </c>
      <c r="DN26" s="25">
        <v>5.27</v>
      </c>
      <c r="DO26" s="25">
        <v>5.58</v>
      </c>
      <c r="DP26" s="25">
        <v>5.89</v>
      </c>
      <c r="DQ26" s="25">
        <v>6.2</v>
      </c>
      <c r="DR26" s="25">
        <v>6.51</v>
      </c>
      <c r="DS26" s="25">
        <v>6.82</v>
      </c>
      <c r="DT26" s="49"/>
      <c r="DU26" s="145">
        <v>40</v>
      </c>
      <c r="DV26" s="146">
        <v>49</v>
      </c>
      <c r="DW26" s="41">
        <v>46</v>
      </c>
      <c r="DX26" s="43">
        <v>0</v>
      </c>
      <c r="DY26" s="24" t="s">
        <v>93</v>
      </c>
      <c r="DZ26" s="24" t="str">
        <f t="shared" si="15"/>
        <v>A-6-NH-40-49</v>
      </c>
      <c r="EA26" s="25">
        <v>0.62</v>
      </c>
      <c r="EB26" s="25">
        <v>0.93</v>
      </c>
      <c r="EC26" s="25">
        <v>1.24</v>
      </c>
      <c r="ED26" s="25">
        <v>1.55</v>
      </c>
      <c r="EE26" s="25">
        <v>1.86</v>
      </c>
      <c r="EF26" s="25">
        <v>2.17</v>
      </c>
      <c r="EG26" s="25">
        <v>2.48</v>
      </c>
      <c r="EH26" s="25">
        <v>2.79</v>
      </c>
      <c r="EI26" s="25">
        <v>3.1</v>
      </c>
      <c r="EJ26" s="25">
        <v>3.41</v>
      </c>
      <c r="EK26" s="28">
        <v>3.72</v>
      </c>
      <c r="EL26" s="29">
        <v>1.1499999999999999</v>
      </c>
      <c r="EM26" s="25">
        <v>4.03</v>
      </c>
      <c r="EN26" s="25">
        <v>4.34</v>
      </c>
      <c r="EO26" s="25">
        <v>4.6500000000000004</v>
      </c>
      <c r="EP26" s="25">
        <v>4.96</v>
      </c>
      <c r="EQ26" s="25">
        <v>5.27</v>
      </c>
      <c r="ER26" s="25">
        <v>5.58</v>
      </c>
      <c r="ES26" s="25">
        <v>5.89</v>
      </c>
      <c r="ET26" s="25">
        <v>6.2</v>
      </c>
      <c r="EU26" s="25">
        <v>6.51</v>
      </c>
      <c r="EV26" s="25">
        <v>6.82</v>
      </c>
      <c r="EW26" s="49"/>
      <c r="EX26" s="145">
        <v>40</v>
      </c>
      <c r="EY26" s="146">
        <v>49</v>
      </c>
      <c r="EZ26" s="41">
        <v>46</v>
      </c>
      <c r="FA26" s="43">
        <v>0</v>
      </c>
      <c r="FB26" s="24" t="s">
        <v>93</v>
      </c>
      <c r="FC26" s="24" t="str">
        <f t="shared" si="16"/>
        <v>A-6-NH-40-49</v>
      </c>
      <c r="FD26" s="25">
        <v>0.52</v>
      </c>
      <c r="FE26" s="25">
        <v>0.78</v>
      </c>
      <c r="FF26" s="25">
        <v>1.04</v>
      </c>
      <c r="FG26" s="25">
        <v>1.3</v>
      </c>
      <c r="FH26" s="25">
        <v>1.56</v>
      </c>
      <c r="FI26" s="25">
        <v>1.82</v>
      </c>
      <c r="FJ26" s="25">
        <v>2.08</v>
      </c>
      <c r="FK26" s="25">
        <v>2.34</v>
      </c>
      <c r="FL26" s="25">
        <v>2.6</v>
      </c>
      <c r="FM26" s="25">
        <v>2.86</v>
      </c>
      <c r="FN26" s="28">
        <v>3.12</v>
      </c>
      <c r="FO26" s="29">
        <v>1.1499999999999999</v>
      </c>
      <c r="FP26" s="25">
        <v>3.38</v>
      </c>
      <c r="FQ26" s="25">
        <v>3.64</v>
      </c>
      <c r="FR26" s="25">
        <v>3.9</v>
      </c>
      <c r="FS26" s="25">
        <v>4.16</v>
      </c>
      <c r="FT26" s="25">
        <v>4.42</v>
      </c>
      <c r="FU26" s="25">
        <v>4.68</v>
      </c>
      <c r="FV26" s="25">
        <v>4.9400000000000004</v>
      </c>
      <c r="FW26" s="25">
        <v>5.2</v>
      </c>
      <c r="FX26" s="25">
        <v>5.46</v>
      </c>
      <c r="FY26" s="25">
        <v>5.72</v>
      </c>
      <c r="FZ26" s="49"/>
      <c r="GA26" s="145">
        <v>40</v>
      </c>
      <c r="GB26" s="146">
        <v>49</v>
      </c>
      <c r="GC26" s="41">
        <v>46</v>
      </c>
      <c r="GD26" s="43">
        <v>0</v>
      </c>
      <c r="GE26" s="24" t="s">
        <v>93</v>
      </c>
      <c r="GF26" s="24" t="str">
        <f t="shared" si="17"/>
        <v>A-12-BASE-40-49</v>
      </c>
      <c r="GG26" s="25">
        <v>92</v>
      </c>
      <c r="GH26" s="25">
        <v>138</v>
      </c>
      <c r="GI26" s="25">
        <v>184</v>
      </c>
      <c r="GJ26" s="25">
        <v>230</v>
      </c>
      <c r="GK26" s="25">
        <v>276</v>
      </c>
      <c r="GL26" s="25">
        <v>322</v>
      </c>
      <c r="GM26" s="25">
        <v>349.6</v>
      </c>
      <c r="GN26" s="25">
        <v>393.3</v>
      </c>
      <c r="GO26" s="25">
        <v>437</v>
      </c>
      <c r="GP26" s="25">
        <v>480.7</v>
      </c>
      <c r="GQ26" s="28">
        <v>524.4</v>
      </c>
      <c r="GR26" s="29">
        <v>1.1499999999999999</v>
      </c>
      <c r="GS26" s="119">
        <v>568.1</v>
      </c>
      <c r="GT26" s="119">
        <v>611.79999999999995</v>
      </c>
      <c r="GU26" s="119">
        <v>655.5</v>
      </c>
      <c r="GV26" s="119">
        <v>699.2</v>
      </c>
      <c r="GW26" s="119">
        <v>742.9</v>
      </c>
      <c r="GX26" s="119">
        <v>786.6</v>
      </c>
      <c r="GY26" s="119">
        <v>830.3</v>
      </c>
      <c r="GZ26" s="119">
        <v>874</v>
      </c>
      <c r="HA26" s="119">
        <v>917.7</v>
      </c>
      <c r="HB26" s="119">
        <v>961.4</v>
      </c>
      <c r="HC26" s="119">
        <v>1005.1</v>
      </c>
      <c r="HD26" s="120">
        <v>1048.8</v>
      </c>
      <c r="HE26" s="49"/>
      <c r="HF26" s="145">
        <v>40</v>
      </c>
      <c r="HG26" s="146">
        <v>49</v>
      </c>
      <c r="HH26" s="41">
        <v>46</v>
      </c>
      <c r="HI26" s="43">
        <v>0</v>
      </c>
      <c r="HJ26" s="24" t="s">
        <v>93</v>
      </c>
      <c r="HK26" s="24" t="str">
        <f t="shared" si="18"/>
        <v>A-6-NH-40-49</v>
      </c>
      <c r="HL26" s="25">
        <v>0.56000000000000005</v>
      </c>
      <c r="HM26" s="25">
        <v>0.84</v>
      </c>
      <c r="HN26" s="25">
        <v>1.1200000000000001</v>
      </c>
      <c r="HO26" s="25">
        <v>1.4</v>
      </c>
      <c r="HP26" s="25">
        <v>1.68</v>
      </c>
      <c r="HQ26" s="25">
        <v>1.96</v>
      </c>
      <c r="HR26" s="25">
        <v>2.2400000000000002</v>
      </c>
      <c r="HS26" s="25">
        <v>2.52</v>
      </c>
      <c r="HT26" s="25">
        <v>2.8</v>
      </c>
      <c r="HU26" s="25">
        <v>3.08</v>
      </c>
      <c r="HV26" s="28">
        <v>3.36</v>
      </c>
      <c r="HW26" s="29">
        <v>100</v>
      </c>
      <c r="HX26" s="25">
        <v>3.64</v>
      </c>
      <c r="HY26" s="25">
        <v>3.92</v>
      </c>
      <c r="HZ26" s="25">
        <v>4.2</v>
      </c>
      <c r="IA26" s="25">
        <v>4.4800000000000004</v>
      </c>
      <c r="IB26" s="25">
        <v>4.76</v>
      </c>
      <c r="IC26" s="25">
        <v>5.04</v>
      </c>
      <c r="ID26" s="25">
        <v>5.32</v>
      </c>
      <c r="IE26" s="25">
        <v>5.6</v>
      </c>
      <c r="IF26" s="25">
        <v>5.88</v>
      </c>
      <c r="IG26" s="25">
        <v>6.16</v>
      </c>
      <c r="IH26" s="49"/>
      <c r="II26" s="151">
        <v>40</v>
      </c>
      <c r="IJ26" s="152">
        <v>49</v>
      </c>
      <c r="IK26" s="41">
        <v>46</v>
      </c>
      <c r="IL26" s="43">
        <v>0</v>
      </c>
      <c r="IM26" s="24" t="s">
        <v>93</v>
      </c>
      <c r="IN26" s="24" t="str">
        <f t="shared" si="19"/>
        <v>A-6-NH-40-49</v>
      </c>
      <c r="IO26" s="165">
        <v>99999</v>
      </c>
      <c r="IP26" s="25">
        <v>99999</v>
      </c>
      <c r="IQ26" s="25">
        <v>99999</v>
      </c>
      <c r="IR26" s="25">
        <v>99999</v>
      </c>
      <c r="IS26" s="25">
        <v>99999</v>
      </c>
      <c r="IT26" s="25">
        <v>99999</v>
      </c>
      <c r="IU26" s="25">
        <v>99999</v>
      </c>
      <c r="IV26" s="25">
        <v>99999</v>
      </c>
      <c r="IW26" s="25">
        <v>99999</v>
      </c>
      <c r="IX26" s="25">
        <v>99999</v>
      </c>
      <c r="IY26" s="28">
        <v>99999</v>
      </c>
      <c r="IZ26" s="29">
        <v>100</v>
      </c>
      <c r="JA26" s="165">
        <v>99999</v>
      </c>
      <c r="JB26" s="25">
        <v>99999</v>
      </c>
      <c r="JC26" s="25">
        <v>99999</v>
      </c>
      <c r="JD26" s="25">
        <v>99999</v>
      </c>
      <c r="JE26" s="25">
        <v>99999</v>
      </c>
      <c r="JF26" s="25">
        <v>99999</v>
      </c>
      <c r="JG26" s="25">
        <v>99999</v>
      </c>
      <c r="JH26" s="25">
        <v>99999</v>
      </c>
      <c r="JI26" s="25">
        <v>99999</v>
      </c>
      <c r="JJ26" s="25">
        <v>99999</v>
      </c>
      <c r="JK26" s="49"/>
      <c r="JL26" s="151">
        <v>40</v>
      </c>
      <c r="JM26" s="152">
        <v>49</v>
      </c>
      <c r="JN26" s="41">
        <v>46</v>
      </c>
      <c r="JO26" s="43">
        <v>0</v>
      </c>
      <c r="JP26" s="24" t="s">
        <v>93</v>
      </c>
      <c r="JQ26" s="24" t="str">
        <f t="shared" si="20"/>
        <v>A-12-BASE-40-49</v>
      </c>
      <c r="JR26" s="25">
        <v>112</v>
      </c>
      <c r="JS26" s="25">
        <v>168</v>
      </c>
      <c r="JT26" s="25">
        <v>224</v>
      </c>
      <c r="JU26" s="25">
        <v>280</v>
      </c>
      <c r="JV26" s="25">
        <v>336</v>
      </c>
      <c r="JW26" s="25">
        <v>392</v>
      </c>
      <c r="JX26" s="25">
        <v>425.6</v>
      </c>
      <c r="JY26" s="25">
        <v>478.8</v>
      </c>
      <c r="JZ26" s="25">
        <v>532</v>
      </c>
      <c r="KA26" s="25">
        <v>585.20000000000005</v>
      </c>
      <c r="KB26" s="28">
        <v>638.4</v>
      </c>
      <c r="KC26" s="29">
        <v>1.1499999999999999</v>
      </c>
      <c r="KD26" s="119">
        <v>691.6</v>
      </c>
      <c r="KE26" s="119">
        <v>744.8</v>
      </c>
      <c r="KF26" s="119">
        <v>798</v>
      </c>
      <c r="KG26" s="119">
        <v>851.2</v>
      </c>
      <c r="KH26" s="119">
        <v>904.4</v>
      </c>
      <c r="KI26" s="119">
        <v>957.6</v>
      </c>
      <c r="KJ26" s="119">
        <v>1010.8</v>
      </c>
      <c r="KK26" s="119">
        <v>1064</v>
      </c>
      <c r="KL26" s="119">
        <v>1117.2</v>
      </c>
      <c r="KM26" s="119">
        <v>1170.4000000000001</v>
      </c>
      <c r="KN26" s="119">
        <v>1223.5999999999999</v>
      </c>
      <c r="KO26" s="120">
        <v>1276.8</v>
      </c>
      <c r="KP26" s="49"/>
      <c r="KQ26" s="151">
        <v>40</v>
      </c>
      <c r="KR26" s="152">
        <v>49</v>
      </c>
      <c r="KS26" s="41">
        <v>46</v>
      </c>
      <c r="KT26" s="43">
        <v>0</v>
      </c>
      <c r="KU26" s="24" t="s">
        <v>93</v>
      </c>
      <c r="KV26" s="24" t="str">
        <f t="shared" si="21"/>
        <v>A-6-NH-40-49</v>
      </c>
      <c r="KW26" s="25">
        <v>0.56000000000000005</v>
      </c>
      <c r="KX26" s="25">
        <v>0.84</v>
      </c>
      <c r="KY26" s="25">
        <v>1.1200000000000001</v>
      </c>
      <c r="KZ26" s="25">
        <v>1.4</v>
      </c>
      <c r="LA26" s="25">
        <v>1.68</v>
      </c>
      <c r="LB26" s="25">
        <v>1.96</v>
      </c>
      <c r="LC26" s="25">
        <v>2.2400000000000002</v>
      </c>
      <c r="LD26" s="25">
        <v>2.52</v>
      </c>
      <c r="LE26" s="25">
        <v>2.8</v>
      </c>
      <c r="LF26" s="25">
        <v>3.08</v>
      </c>
      <c r="LG26" s="28">
        <v>3.36</v>
      </c>
      <c r="LH26" s="29">
        <v>100</v>
      </c>
      <c r="LI26" s="25">
        <v>3.64</v>
      </c>
      <c r="LJ26" s="25">
        <v>3.92</v>
      </c>
      <c r="LK26" s="25">
        <v>4.2</v>
      </c>
      <c r="LL26" s="25">
        <v>4.4800000000000004</v>
      </c>
      <c r="LM26" s="25">
        <v>4.76</v>
      </c>
      <c r="LN26" s="25">
        <v>5.04</v>
      </c>
      <c r="LO26" s="25">
        <v>5.32</v>
      </c>
      <c r="LP26" s="25">
        <v>5.6</v>
      </c>
      <c r="LQ26" s="25">
        <v>5.88</v>
      </c>
      <c r="LR26" s="25">
        <v>6.16</v>
      </c>
      <c r="LS26" s="49"/>
    </row>
    <row r="27" spans="1:331" ht="14.4">
      <c r="E27" s="128">
        <v>50</v>
      </c>
      <c r="F27" s="129">
        <v>54</v>
      </c>
      <c r="G27" s="41">
        <v>76</v>
      </c>
      <c r="H27" s="43">
        <v>0</v>
      </c>
      <c r="I27" s="24" t="s">
        <v>94</v>
      </c>
      <c r="J27" s="24" t="str">
        <f t="shared" si="11"/>
        <v>A-6-NH-50-54</v>
      </c>
      <c r="K27" s="25">
        <v>1.98</v>
      </c>
      <c r="L27" s="25">
        <v>2.97</v>
      </c>
      <c r="M27" s="25">
        <v>3.96</v>
      </c>
      <c r="N27" s="25">
        <v>4.95</v>
      </c>
      <c r="O27" s="25">
        <v>5.94</v>
      </c>
      <c r="P27" s="25">
        <v>6.93</v>
      </c>
      <c r="Q27" s="25">
        <v>7.92</v>
      </c>
      <c r="R27" s="25">
        <v>8.91</v>
      </c>
      <c r="S27" s="25">
        <v>9.9</v>
      </c>
      <c r="T27" s="25">
        <v>10.89</v>
      </c>
      <c r="U27" s="28">
        <v>11.88</v>
      </c>
      <c r="V27" s="29">
        <v>1.1499999999999999</v>
      </c>
      <c r="W27" s="25">
        <v>12.87</v>
      </c>
      <c r="X27" s="25">
        <v>13.86</v>
      </c>
      <c r="Y27" s="25">
        <v>14.85</v>
      </c>
      <c r="Z27" s="25">
        <v>15.84</v>
      </c>
      <c r="AA27" s="25">
        <v>16.829999999999998</v>
      </c>
      <c r="AB27" s="25">
        <v>17.82</v>
      </c>
      <c r="AC27" s="25">
        <v>18.809999999999999</v>
      </c>
      <c r="AD27" s="25">
        <v>19.8</v>
      </c>
      <c r="AE27" s="25">
        <v>20.79</v>
      </c>
      <c r="AF27" s="25">
        <v>21.78</v>
      </c>
      <c r="AH27" s="128">
        <v>50</v>
      </c>
      <c r="AI27" s="129">
        <v>54</v>
      </c>
      <c r="AJ27" s="41">
        <v>76</v>
      </c>
      <c r="AK27" s="43">
        <v>0</v>
      </c>
      <c r="AL27" s="24" t="s">
        <v>94</v>
      </c>
      <c r="AM27" s="24" t="str">
        <f t="shared" si="12"/>
        <v>A-12-50-54</v>
      </c>
      <c r="AN27" s="25">
        <v>184</v>
      </c>
      <c r="AO27" s="25">
        <v>276</v>
      </c>
      <c r="AP27" s="25">
        <v>368</v>
      </c>
      <c r="AQ27" s="25">
        <v>460</v>
      </c>
      <c r="AR27" s="25">
        <v>552</v>
      </c>
      <c r="AS27" s="25">
        <v>644</v>
      </c>
      <c r="AT27" s="25">
        <v>699.2</v>
      </c>
      <c r="AU27" s="25">
        <v>786.6</v>
      </c>
      <c r="AV27" s="25">
        <v>874</v>
      </c>
      <c r="AW27" s="25">
        <v>961.4</v>
      </c>
      <c r="AX27" s="28">
        <v>1048.8</v>
      </c>
      <c r="AY27" s="29">
        <v>1.1499999999999999</v>
      </c>
      <c r="AZ27" s="25">
        <v>1136.2</v>
      </c>
      <c r="BA27" s="25">
        <v>1223.5999999999999</v>
      </c>
      <c r="BB27" s="25">
        <v>1311</v>
      </c>
      <c r="BC27" s="25">
        <v>1398.4</v>
      </c>
      <c r="BD27" s="25">
        <v>1485.8</v>
      </c>
      <c r="BE27" s="25">
        <v>1573.2</v>
      </c>
      <c r="BF27" s="25">
        <v>1660.6</v>
      </c>
      <c r="BG27" s="25">
        <v>1748</v>
      </c>
      <c r="BH27" s="25">
        <v>1835.4</v>
      </c>
      <c r="BI27" s="25">
        <v>1922.8</v>
      </c>
      <c r="BJ27" s="25">
        <v>2010.2</v>
      </c>
      <c r="BK27" s="28">
        <v>2097.6</v>
      </c>
      <c r="BL27" s="49"/>
      <c r="BM27" s="128">
        <v>50</v>
      </c>
      <c r="BN27" s="129">
        <v>54</v>
      </c>
      <c r="BO27" s="41">
        <v>76</v>
      </c>
      <c r="BP27" s="43">
        <v>0</v>
      </c>
      <c r="BQ27" s="24" t="s">
        <v>94</v>
      </c>
      <c r="BR27" s="24" t="str">
        <f t="shared" si="13"/>
        <v>A-12-BASE-50-54</v>
      </c>
      <c r="BS27" s="25">
        <v>287.16000000000003</v>
      </c>
      <c r="BT27" s="25">
        <v>430.74</v>
      </c>
      <c r="BU27" s="25">
        <v>574.32000000000005</v>
      </c>
      <c r="BV27" s="25">
        <v>717.9</v>
      </c>
      <c r="BW27" s="25">
        <v>861.48</v>
      </c>
      <c r="BX27" s="25">
        <v>1005.06</v>
      </c>
      <c r="BY27" s="25">
        <v>1091.2</v>
      </c>
      <c r="BZ27" s="25">
        <v>1227.5999999999999</v>
      </c>
      <c r="CA27" s="25">
        <v>1364</v>
      </c>
      <c r="CB27" s="25">
        <v>1500.4</v>
      </c>
      <c r="CC27" s="28">
        <v>1636.8</v>
      </c>
      <c r="CD27" s="29">
        <v>100</v>
      </c>
      <c r="CE27" s="119">
        <v>1773.2</v>
      </c>
      <c r="CF27" s="119">
        <v>1909.6</v>
      </c>
      <c r="CG27" s="119">
        <v>2046</v>
      </c>
      <c r="CH27" s="119">
        <v>2182.4</v>
      </c>
      <c r="CI27" s="119">
        <v>2318.8000000000002</v>
      </c>
      <c r="CJ27" s="119">
        <v>2455.1999999999998</v>
      </c>
      <c r="CK27" s="119">
        <v>2591.6</v>
      </c>
      <c r="CL27" s="119">
        <v>2728</v>
      </c>
      <c r="CM27" s="119">
        <v>2864.4</v>
      </c>
      <c r="CN27" s="119">
        <v>3000.8</v>
      </c>
      <c r="CO27" s="119">
        <v>3137.2</v>
      </c>
      <c r="CP27" s="120">
        <v>3273.6</v>
      </c>
      <c r="CQ27" s="49"/>
      <c r="CR27" s="131">
        <v>50</v>
      </c>
      <c r="CS27" s="132">
        <v>54</v>
      </c>
      <c r="CT27" s="41">
        <v>76</v>
      </c>
      <c r="CU27" s="43">
        <v>0</v>
      </c>
      <c r="CV27" s="24" t="s">
        <v>94</v>
      </c>
      <c r="CW27" s="24" t="str">
        <f t="shared" si="14"/>
        <v>A-6-NH-50-54</v>
      </c>
      <c r="CX27" s="25">
        <v>1.78</v>
      </c>
      <c r="CY27" s="25">
        <v>2.67</v>
      </c>
      <c r="CZ27" s="25">
        <v>3.56</v>
      </c>
      <c r="DA27" s="25">
        <v>4.45</v>
      </c>
      <c r="DB27" s="25">
        <v>5.34</v>
      </c>
      <c r="DC27" s="25">
        <v>6.23</v>
      </c>
      <c r="DD27" s="25">
        <v>7.12</v>
      </c>
      <c r="DE27" s="25">
        <v>8.01</v>
      </c>
      <c r="DF27" s="25">
        <v>8.9</v>
      </c>
      <c r="DG27" s="25">
        <v>9.7899999999999991</v>
      </c>
      <c r="DH27" s="28">
        <v>10.68</v>
      </c>
      <c r="DI27" s="29">
        <v>1.1499999999999999</v>
      </c>
      <c r="DJ27" s="25">
        <v>11.57</v>
      </c>
      <c r="DK27" s="25">
        <v>12.46</v>
      </c>
      <c r="DL27" s="25">
        <v>13.35</v>
      </c>
      <c r="DM27" s="25">
        <v>14.24</v>
      </c>
      <c r="DN27" s="25">
        <v>15.13</v>
      </c>
      <c r="DO27" s="25">
        <v>16.02</v>
      </c>
      <c r="DP27" s="25">
        <v>16.91</v>
      </c>
      <c r="DQ27" s="25">
        <v>17.8</v>
      </c>
      <c r="DR27" s="25">
        <v>18.690000000000001</v>
      </c>
      <c r="DS27" s="25">
        <v>19.579999999999998</v>
      </c>
      <c r="DT27" s="49"/>
      <c r="DU27" s="145">
        <v>50</v>
      </c>
      <c r="DV27" s="146">
        <v>54</v>
      </c>
      <c r="DW27" s="41">
        <v>76</v>
      </c>
      <c r="DX27" s="43">
        <v>0</v>
      </c>
      <c r="DY27" s="24" t="s">
        <v>94</v>
      </c>
      <c r="DZ27" s="24" t="str">
        <f t="shared" si="15"/>
        <v>A-6-NH-50-54</v>
      </c>
      <c r="EA27" s="25">
        <v>1.8</v>
      </c>
      <c r="EB27" s="25">
        <v>2.7</v>
      </c>
      <c r="EC27" s="25">
        <v>3.6</v>
      </c>
      <c r="ED27" s="25">
        <v>4.5</v>
      </c>
      <c r="EE27" s="25">
        <v>5.4</v>
      </c>
      <c r="EF27" s="25">
        <v>6.3</v>
      </c>
      <c r="EG27" s="25">
        <v>7.2</v>
      </c>
      <c r="EH27" s="25">
        <v>8.1</v>
      </c>
      <c r="EI27" s="25">
        <v>9</v>
      </c>
      <c r="EJ27" s="25">
        <v>9.9</v>
      </c>
      <c r="EK27" s="28">
        <v>10.8</v>
      </c>
      <c r="EL27" s="29">
        <v>1.1499999999999999</v>
      </c>
      <c r="EM27" s="25">
        <v>11.7</v>
      </c>
      <c r="EN27" s="25">
        <v>12.6</v>
      </c>
      <c r="EO27" s="25">
        <v>13.5</v>
      </c>
      <c r="EP27" s="25">
        <v>14.4</v>
      </c>
      <c r="EQ27" s="25">
        <v>15.3</v>
      </c>
      <c r="ER27" s="25">
        <v>16.2</v>
      </c>
      <c r="ES27" s="25">
        <v>17.100000000000001</v>
      </c>
      <c r="ET27" s="25">
        <v>18</v>
      </c>
      <c r="EU27" s="25">
        <v>18.899999999999999</v>
      </c>
      <c r="EV27" s="25">
        <v>19.8</v>
      </c>
      <c r="EW27" s="49"/>
      <c r="EX27" s="145">
        <v>50</v>
      </c>
      <c r="EY27" s="146">
        <v>54</v>
      </c>
      <c r="EZ27" s="41">
        <v>76</v>
      </c>
      <c r="FA27" s="43">
        <v>0</v>
      </c>
      <c r="FB27" s="24" t="s">
        <v>94</v>
      </c>
      <c r="FC27" s="24" t="str">
        <f t="shared" si="16"/>
        <v>A-6-NH-50-54</v>
      </c>
      <c r="FD27" s="25">
        <v>1.5</v>
      </c>
      <c r="FE27" s="25">
        <v>2.25</v>
      </c>
      <c r="FF27" s="25">
        <v>3</v>
      </c>
      <c r="FG27" s="25">
        <v>3.75</v>
      </c>
      <c r="FH27" s="25">
        <v>4.5</v>
      </c>
      <c r="FI27" s="25">
        <v>5.25</v>
      </c>
      <c r="FJ27" s="25">
        <v>6</v>
      </c>
      <c r="FK27" s="25">
        <v>6.75</v>
      </c>
      <c r="FL27" s="25">
        <v>7.5</v>
      </c>
      <c r="FM27" s="25">
        <v>8.25</v>
      </c>
      <c r="FN27" s="28">
        <v>9</v>
      </c>
      <c r="FO27" s="29">
        <v>1.1499999999999999</v>
      </c>
      <c r="FP27" s="25">
        <v>9.75</v>
      </c>
      <c r="FQ27" s="25">
        <v>10.5</v>
      </c>
      <c r="FR27" s="25">
        <v>11.25</v>
      </c>
      <c r="FS27" s="25">
        <v>12</v>
      </c>
      <c r="FT27" s="25">
        <v>12.75</v>
      </c>
      <c r="FU27" s="25">
        <v>13.5</v>
      </c>
      <c r="FV27" s="25">
        <v>14.25</v>
      </c>
      <c r="FW27" s="25">
        <v>15</v>
      </c>
      <c r="FX27" s="25">
        <v>15.75</v>
      </c>
      <c r="FY27" s="25">
        <v>16.5</v>
      </c>
      <c r="FZ27" s="49"/>
      <c r="GA27" s="145">
        <v>50</v>
      </c>
      <c r="GB27" s="146">
        <v>54</v>
      </c>
      <c r="GC27" s="41">
        <v>76</v>
      </c>
      <c r="GD27" s="43">
        <v>0</v>
      </c>
      <c r="GE27" s="24" t="s">
        <v>94</v>
      </c>
      <c r="GF27" s="24" t="str">
        <f t="shared" si="17"/>
        <v>A-12-BASE-50-54</v>
      </c>
      <c r="GG27" s="25">
        <v>152</v>
      </c>
      <c r="GH27" s="25">
        <v>228</v>
      </c>
      <c r="GI27" s="25">
        <v>304</v>
      </c>
      <c r="GJ27" s="25">
        <v>380</v>
      </c>
      <c r="GK27" s="25">
        <v>456</v>
      </c>
      <c r="GL27" s="25">
        <v>532</v>
      </c>
      <c r="GM27" s="25">
        <v>577.6</v>
      </c>
      <c r="GN27" s="25">
        <v>649.79999999999995</v>
      </c>
      <c r="GO27" s="25">
        <v>722</v>
      </c>
      <c r="GP27" s="25">
        <v>794.2</v>
      </c>
      <c r="GQ27" s="28">
        <v>866.4</v>
      </c>
      <c r="GR27" s="29">
        <v>1.1499999999999999</v>
      </c>
      <c r="GS27" s="119">
        <v>938.6</v>
      </c>
      <c r="GT27" s="119">
        <v>1010.8</v>
      </c>
      <c r="GU27" s="119">
        <v>1083</v>
      </c>
      <c r="GV27" s="119">
        <v>1155.2</v>
      </c>
      <c r="GW27" s="119">
        <v>1227.4000000000001</v>
      </c>
      <c r="GX27" s="119">
        <v>1299.5999999999999</v>
      </c>
      <c r="GY27" s="119">
        <v>1371.8</v>
      </c>
      <c r="GZ27" s="119">
        <v>1444</v>
      </c>
      <c r="HA27" s="119">
        <v>1516.2</v>
      </c>
      <c r="HB27" s="119">
        <v>1588.4</v>
      </c>
      <c r="HC27" s="119">
        <v>1660.6</v>
      </c>
      <c r="HD27" s="120">
        <v>1732.8</v>
      </c>
      <c r="HE27" s="49"/>
      <c r="HF27" s="145">
        <v>50</v>
      </c>
      <c r="HG27" s="146">
        <v>54</v>
      </c>
      <c r="HH27" s="41">
        <v>76</v>
      </c>
      <c r="HI27" s="43">
        <v>0</v>
      </c>
      <c r="HJ27" s="24" t="s">
        <v>94</v>
      </c>
      <c r="HK27" s="24" t="str">
        <f t="shared" si="18"/>
        <v>A-6-NH-50-54</v>
      </c>
      <c r="HL27" s="25">
        <v>1.64</v>
      </c>
      <c r="HM27" s="25">
        <v>2.46</v>
      </c>
      <c r="HN27" s="25">
        <v>3.28</v>
      </c>
      <c r="HO27" s="25">
        <v>4.0999999999999996</v>
      </c>
      <c r="HP27" s="25">
        <v>4.92</v>
      </c>
      <c r="HQ27" s="25">
        <v>5.74</v>
      </c>
      <c r="HR27" s="25">
        <v>6.56</v>
      </c>
      <c r="HS27" s="25">
        <v>7.38</v>
      </c>
      <c r="HT27" s="25">
        <v>8.1999999999999993</v>
      </c>
      <c r="HU27" s="25">
        <v>9.02</v>
      </c>
      <c r="HV27" s="28">
        <v>9.84</v>
      </c>
      <c r="HW27" s="29">
        <v>100</v>
      </c>
      <c r="HX27" s="25">
        <v>10.66</v>
      </c>
      <c r="HY27" s="25">
        <v>11.48</v>
      </c>
      <c r="HZ27" s="25">
        <v>12.3</v>
      </c>
      <c r="IA27" s="25">
        <v>13.12</v>
      </c>
      <c r="IB27" s="25">
        <v>13.94</v>
      </c>
      <c r="IC27" s="25">
        <v>14.76</v>
      </c>
      <c r="ID27" s="25">
        <v>15.58</v>
      </c>
      <c r="IE27" s="25">
        <v>16.399999999999999</v>
      </c>
      <c r="IF27" s="25">
        <v>17.22</v>
      </c>
      <c r="IG27" s="25">
        <v>18.04</v>
      </c>
      <c r="IH27" s="49"/>
      <c r="II27" s="151">
        <v>50</v>
      </c>
      <c r="IJ27" s="152">
        <v>54</v>
      </c>
      <c r="IK27" s="41">
        <v>76</v>
      </c>
      <c r="IL27" s="43">
        <v>0</v>
      </c>
      <c r="IM27" s="24" t="s">
        <v>94</v>
      </c>
      <c r="IN27" s="24" t="str">
        <f t="shared" si="19"/>
        <v>A-6-NH-50-54</v>
      </c>
      <c r="IO27" s="165">
        <v>99999</v>
      </c>
      <c r="IP27" s="25">
        <v>99999</v>
      </c>
      <c r="IQ27" s="25">
        <v>99999</v>
      </c>
      <c r="IR27" s="25">
        <v>99999</v>
      </c>
      <c r="IS27" s="25">
        <v>99999</v>
      </c>
      <c r="IT27" s="25">
        <v>99999</v>
      </c>
      <c r="IU27" s="25">
        <v>99999</v>
      </c>
      <c r="IV27" s="25">
        <v>99999</v>
      </c>
      <c r="IW27" s="25">
        <v>99999</v>
      </c>
      <c r="IX27" s="25">
        <v>99999</v>
      </c>
      <c r="IY27" s="28">
        <v>99999</v>
      </c>
      <c r="IZ27" s="29">
        <v>100</v>
      </c>
      <c r="JA27" s="165">
        <v>99999</v>
      </c>
      <c r="JB27" s="25">
        <v>99999</v>
      </c>
      <c r="JC27" s="25">
        <v>99999</v>
      </c>
      <c r="JD27" s="25">
        <v>99999</v>
      </c>
      <c r="JE27" s="25">
        <v>99999</v>
      </c>
      <c r="JF27" s="25">
        <v>99999</v>
      </c>
      <c r="JG27" s="25">
        <v>99999</v>
      </c>
      <c r="JH27" s="25">
        <v>99999</v>
      </c>
      <c r="JI27" s="25">
        <v>99999</v>
      </c>
      <c r="JJ27" s="25">
        <v>99999</v>
      </c>
      <c r="JK27" s="49"/>
      <c r="JL27" s="151">
        <v>50</v>
      </c>
      <c r="JM27" s="152">
        <v>54</v>
      </c>
      <c r="JN27" s="41">
        <v>76</v>
      </c>
      <c r="JO27" s="43">
        <v>0</v>
      </c>
      <c r="JP27" s="24" t="s">
        <v>94</v>
      </c>
      <c r="JQ27" s="24" t="str">
        <f t="shared" si="20"/>
        <v>A-12-BASE-50-54</v>
      </c>
      <c r="JR27" s="25">
        <v>184</v>
      </c>
      <c r="JS27" s="25">
        <v>276</v>
      </c>
      <c r="JT27" s="25">
        <v>368</v>
      </c>
      <c r="JU27" s="25">
        <v>460</v>
      </c>
      <c r="JV27" s="25">
        <v>552</v>
      </c>
      <c r="JW27" s="25">
        <v>644</v>
      </c>
      <c r="JX27" s="25">
        <v>699.2</v>
      </c>
      <c r="JY27" s="25">
        <v>786.6</v>
      </c>
      <c r="JZ27" s="25">
        <v>874</v>
      </c>
      <c r="KA27" s="25">
        <v>961.4</v>
      </c>
      <c r="KB27" s="28">
        <v>1048.8</v>
      </c>
      <c r="KC27" s="29">
        <v>1.1499999999999999</v>
      </c>
      <c r="KD27" s="119">
        <v>1136.2</v>
      </c>
      <c r="KE27" s="119">
        <v>1223.5999999999999</v>
      </c>
      <c r="KF27" s="119">
        <v>1311</v>
      </c>
      <c r="KG27" s="119">
        <v>1398.4</v>
      </c>
      <c r="KH27" s="119">
        <v>1485.8</v>
      </c>
      <c r="KI27" s="119">
        <v>1573.2</v>
      </c>
      <c r="KJ27" s="119">
        <v>1660.6</v>
      </c>
      <c r="KK27" s="119">
        <v>1748</v>
      </c>
      <c r="KL27" s="119">
        <v>1835.4</v>
      </c>
      <c r="KM27" s="119">
        <v>1922.8</v>
      </c>
      <c r="KN27" s="119">
        <v>2010.2</v>
      </c>
      <c r="KO27" s="120">
        <v>2097.6</v>
      </c>
      <c r="KP27" s="49"/>
      <c r="KQ27" s="151">
        <v>50</v>
      </c>
      <c r="KR27" s="152">
        <v>54</v>
      </c>
      <c r="KS27" s="41">
        <v>76</v>
      </c>
      <c r="KT27" s="43">
        <v>0</v>
      </c>
      <c r="KU27" s="24" t="s">
        <v>94</v>
      </c>
      <c r="KV27" s="24" t="str">
        <f t="shared" si="21"/>
        <v>A-6-NH-50-54</v>
      </c>
      <c r="KW27" s="25">
        <v>1.64</v>
      </c>
      <c r="KX27" s="25">
        <v>2.46</v>
      </c>
      <c r="KY27" s="25">
        <v>3.28</v>
      </c>
      <c r="KZ27" s="25">
        <v>4.0999999999999996</v>
      </c>
      <c r="LA27" s="25">
        <v>4.92</v>
      </c>
      <c r="LB27" s="25">
        <v>5.74</v>
      </c>
      <c r="LC27" s="25">
        <v>6.56</v>
      </c>
      <c r="LD27" s="25">
        <v>7.38</v>
      </c>
      <c r="LE27" s="25">
        <v>8.1999999999999993</v>
      </c>
      <c r="LF27" s="25">
        <v>9.02</v>
      </c>
      <c r="LG27" s="28">
        <v>9.84</v>
      </c>
      <c r="LH27" s="29">
        <v>100</v>
      </c>
      <c r="LI27" s="25">
        <v>10.66</v>
      </c>
      <c r="LJ27" s="25">
        <v>11.48</v>
      </c>
      <c r="LK27" s="25">
        <v>12.3</v>
      </c>
      <c r="LL27" s="25">
        <v>13.12</v>
      </c>
      <c r="LM27" s="25">
        <v>13.94</v>
      </c>
      <c r="LN27" s="25">
        <v>14.76</v>
      </c>
      <c r="LO27" s="25">
        <v>15.58</v>
      </c>
      <c r="LP27" s="25">
        <v>16.399999999999999</v>
      </c>
      <c r="LQ27" s="25">
        <v>17.22</v>
      </c>
      <c r="LR27" s="25">
        <v>18.04</v>
      </c>
      <c r="LS27" s="49"/>
    </row>
    <row r="28" spans="1:331" ht="14.4">
      <c r="A28" t="s">
        <v>156</v>
      </c>
      <c r="B28" t="e">
        <f>VLOOKUP(B25,TEST1,MATCH(B24,#REF!,0),FALSE)</f>
        <v>#REF!</v>
      </c>
      <c r="E28" s="128">
        <v>55</v>
      </c>
      <c r="F28" s="129">
        <v>59</v>
      </c>
      <c r="G28" s="41">
        <v>104</v>
      </c>
      <c r="H28" s="43">
        <v>0</v>
      </c>
      <c r="I28" s="24" t="s">
        <v>95</v>
      </c>
      <c r="J28" s="24" t="str">
        <f t="shared" si="11"/>
        <v>A-6-NH-55-59</v>
      </c>
      <c r="K28" s="25">
        <v>4</v>
      </c>
      <c r="L28" s="25">
        <v>6</v>
      </c>
      <c r="M28" s="25">
        <v>8</v>
      </c>
      <c r="N28" s="25">
        <v>10</v>
      </c>
      <c r="O28" s="25">
        <v>12</v>
      </c>
      <c r="P28" s="25">
        <v>14</v>
      </c>
      <c r="Q28" s="25">
        <v>16</v>
      </c>
      <c r="R28" s="25">
        <v>18</v>
      </c>
      <c r="S28" s="25">
        <v>20</v>
      </c>
      <c r="T28" s="25">
        <v>22</v>
      </c>
      <c r="U28" s="28">
        <v>24</v>
      </c>
      <c r="V28" s="29">
        <v>1.2</v>
      </c>
      <c r="W28" s="25">
        <v>26</v>
      </c>
      <c r="X28" s="25">
        <v>28</v>
      </c>
      <c r="Y28" s="25">
        <v>30</v>
      </c>
      <c r="Z28" s="25">
        <v>32</v>
      </c>
      <c r="AA28" s="25">
        <v>34</v>
      </c>
      <c r="AB28" s="25">
        <v>36</v>
      </c>
      <c r="AC28" s="25">
        <v>38</v>
      </c>
      <c r="AD28" s="25">
        <v>40</v>
      </c>
      <c r="AE28" s="25">
        <v>42</v>
      </c>
      <c r="AF28" s="25">
        <v>44</v>
      </c>
      <c r="AH28" s="128">
        <v>55</v>
      </c>
      <c r="AI28" s="129">
        <v>59</v>
      </c>
      <c r="AJ28" s="41">
        <v>104</v>
      </c>
      <c r="AK28" s="43">
        <v>0</v>
      </c>
      <c r="AL28" s="24" t="s">
        <v>95</v>
      </c>
      <c r="AM28" s="24" t="str">
        <f t="shared" si="12"/>
        <v>A-12-55-59</v>
      </c>
      <c r="AN28" s="25">
        <v>250</v>
      </c>
      <c r="AO28" s="25">
        <v>375</v>
      </c>
      <c r="AP28" s="25">
        <v>500</v>
      </c>
      <c r="AQ28" s="25">
        <v>625</v>
      </c>
      <c r="AR28" s="25">
        <v>750</v>
      </c>
      <c r="AS28" s="25">
        <v>875</v>
      </c>
      <c r="AT28" s="25">
        <v>950</v>
      </c>
      <c r="AU28" s="25">
        <v>1068.75</v>
      </c>
      <c r="AV28" s="25">
        <v>1187.5</v>
      </c>
      <c r="AW28" s="25">
        <v>1306.25</v>
      </c>
      <c r="AX28" s="28">
        <v>1425</v>
      </c>
      <c r="AY28" s="29">
        <v>1.2</v>
      </c>
      <c r="AZ28" s="25">
        <v>1543.75</v>
      </c>
      <c r="BA28" s="25">
        <v>1662.5</v>
      </c>
      <c r="BB28" s="25">
        <v>1781.25</v>
      </c>
      <c r="BC28" s="25">
        <v>1900</v>
      </c>
      <c r="BD28" s="25">
        <v>2018.75</v>
      </c>
      <c r="BE28" s="25">
        <v>2137.5</v>
      </c>
      <c r="BF28" s="25">
        <v>2256.25</v>
      </c>
      <c r="BG28" s="25">
        <v>2375</v>
      </c>
      <c r="BH28" s="25">
        <v>2493.75</v>
      </c>
      <c r="BI28" s="25">
        <v>2612.5</v>
      </c>
      <c r="BJ28" s="25">
        <v>2731.25</v>
      </c>
      <c r="BK28" s="28">
        <v>2850</v>
      </c>
      <c r="BL28" s="49"/>
      <c r="BM28" s="128">
        <v>55</v>
      </c>
      <c r="BN28" s="129">
        <v>59</v>
      </c>
      <c r="BO28" s="41">
        <v>104</v>
      </c>
      <c r="BP28" s="43">
        <v>0</v>
      </c>
      <c r="BQ28" s="24" t="s">
        <v>95</v>
      </c>
      <c r="BR28" s="24" t="str">
        <f t="shared" si="13"/>
        <v>A-12-BASE-55-59</v>
      </c>
      <c r="BS28" s="25">
        <v>354.2</v>
      </c>
      <c r="BT28" s="25">
        <v>531.29999999999995</v>
      </c>
      <c r="BU28" s="25">
        <v>708.4</v>
      </c>
      <c r="BV28" s="25">
        <v>885.5</v>
      </c>
      <c r="BW28" s="25">
        <v>1062.5999999999999</v>
      </c>
      <c r="BX28" s="25">
        <v>1239.7</v>
      </c>
      <c r="BY28" s="25">
        <v>1346</v>
      </c>
      <c r="BZ28" s="25">
        <v>1514.25</v>
      </c>
      <c r="CA28" s="25">
        <v>1682.5</v>
      </c>
      <c r="CB28" s="25">
        <v>1850.75</v>
      </c>
      <c r="CC28" s="28">
        <v>2019</v>
      </c>
      <c r="CD28" s="29">
        <v>100</v>
      </c>
      <c r="CE28" s="119">
        <v>2187.25</v>
      </c>
      <c r="CF28" s="119">
        <v>2355.5</v>
      </c>
      <c r="CG28" s="119">
        <v>2523.75</v>
      </c>
      <c r="CH28" s="119">
        <v>2692</v>
      </c>
      <c r="CI28" s="119">
        <v>2860.25</v>
      </c>
      <c r="CJ28" s="119">
        <v>3028.5</v>
      </c>
      <c r="CK28" s="119">
        <v>3196.75</v>
      </c>
      <c r="CL28" s="119">
        <v>3365</v>
      </c>
      <c r="CM28" s="119">
        <v>3533.25</v>
      </c>
      <c r="CN28" s="119">
        <v>3701.5</v>
      </c>
      <c r="CO28" s="119">
        <v>3869.75</v>
      </c>
      <c r="CP28" s="120">
        <v>4038</v>
      </c>
      <c r="CQ28" s="49"/>
      <c r="CR28" s="131">
        <v>55</v>
      </c>
      <c r="CS28" s="132">
        <v>59</v>
      </c>
      <c r="CT28" s="41">
        <v>104</v>
      </c>
      <c r="CU28" s="43">
        <v>0</v>
      </c>
      <c r="CV28" s="24" t="s">
        <v>95</v>
      </c>
      <c r="CW28" s="24" t="str">
        <f t="shared" si="14"/>
        <v>A-6-NH-55-59</v>
      </c>
      <c r="CX28" s="25">
        <v>3.62</v>
      </c>
      <c r="CY28" s="25">
        <v>5.43</v>
      </c>
      <c r="CZ28" s="25">
        <v>7.24</v>
      </c>
      <c r="DA28" s="25">
        <v>9.0500000000000007</v>
      </c>
      <c r="DB28" s="25">
        <v>10.86</v>
      </c>
      <c r="DC28" s="25">
        <v>12.67</v>
      </c>
      <c r="DD28" s="25">
        <v>14.48</v>
      </c>
      <c r="DE28" s="25">
        <v>16.29</v>
      </c>
      <c r="DF28" s="25">
        <v>18.100000000000001</v>
      </c>
      <c r="DG28" s="25">
        <v>19.91</v>
      </c>
      <c r="DH28" s="28">
        <v>21.72</v>
      </c>
      <c r="DI28" s="29">
        <v>1.2</v>
      </c>
      <c r="DJ28" s="25">
        <v>23.53</v>
      </c>
      <c r="DK28" s="25">
        <v>25.34</v>
      </c>
      <c r="DL28" s="25">
        <v>27.15</v>
      </c>
      <c r="DM28" s="25">
        <v>28.96</v>
      </c>
      <c r="DN28" s="25">
        <v>30.77</v>
      </c>
      <c r="DO28" s="25">
        <v>32.58</v>
      </c>
      <c r="DP28" s="25">
        <v>34.39</v>
      </c>
      <c r="DQ28" s="25">
        <v>36.200000000000003</v>
      </c>
      <c r="DR28" s="25">
        <v>38.01</v>
      </c>
      <c r="DS28" s="25">
        <v>39.82</v>
      </c>
      <c r="DT28" s="49"/>
      <c r="DU28" s="145">
        <v>55</v>
      </c>
      <c r="DV28" s="146">
        <v>59</v>
      </c>
      <c r="DW28" s="41">
        <v>104</v>
      </c>
      <c r="DX28" s="43">
        <v>0</v>
      </c>
      <c r="DY28" s="24" t="s">
        <v>95</v>
      </c>
      <c r="DZ28" s="24" t="str">
        <f t="shared" si="15"/>
        <v>A-6-NH-55-59</v>
      </c>
      <c r="EA28" s="25">
        <v>3.66</v>
      </c>
      <c r="EB28" s="25">
        <v>5.49</v>
      </c>
      <c r="EC28" s="25">
        <v>7.32</v>
      </c>
      <c r="ED28" s="25">
        <v>9.15</v>
      </c>
      <c r="EE28" s="25">
        <v>10.98</v>
      </c>
      <c r="EF28" s="25">
        <v>12.81</v>
      </c>
      <c r="EG28" s="25">
        <v>14.64</v>
      </c>
      <c r="EH28" s="25">
        <v>16.47</v>
      </c>
      <c r="EI28" s="25">
        <v>18.3</v>
      </c>
      <c r="EJ28" s="25">
        <v>20.13</v>
      </c>
      <c r="EK28" s="28">
        <v>21.96</v>
      </c>
      <c r="EL28" s="29">
        <v>1.2</v>
      </c>
      <c r="EM28" s="25">
        <v>23.79</v>
      </c>
      <c r="EN28" s="25">
        <v>25.62</v>
      </c>
      <c r="EO28" s="25">
        <v>27.45</v>
      </c>
      <c r="EP28" s="25">
        <v>29.28</v>
      </c>
      <c r="EQ28" s="25">
        <v>31.11</v>
      </c>
      <c r="ER28" s="25">
        <v>32.94</v>
      </c>
      <c r="ES28" s="25">
        <v>34.770000000000003</v>
      </c>
      <c r="ET28" s="25">
        <v>36.6</v>
      </c>
      <c r="EU28" s="25">
        <v>38.43</v>
      </c>
      <c r="EV28" s="25">
        <v>40.26</v>
      </c>
      <c r="EW28" s="49"/>
      <c r="EX28" s="145">
        <v>55</v>
      </c>
      <c r="EY28" s="146">
        <v>59</v>
      </c>
      <c r="EZ28" s="41">
        <v>104</v>
      </c>
      <c r="FA28" s="43">
        <v>0</v>
      </c>
      <c r="FB28" s="24" t="s">
        <v>95</v>
      </c>
      <c r="FC28" s="24" t="str">
        <f t="shared" si="16"/>
        <v>A-6-NH-55-59</v>
      </c>
      <c r="FD28" s="25">
        <v>3.06</v>
      </c>
      <c r="FE28" s="25">
        <v>4.59</v>
      </c>
      <c r="FF28" s="25">
        <v>6.12</v>
      </c>
      <c r="FG28" s="25">
        <v>7.65</v>
      </c>
      <c r="FH28" s="25">
        <v>9.18</v>
      </c>
      <c r="FI28" s="25">
        <v>10.71</v>
      </c>
      <c r="FJ28" s="25">
        <v>12.24</v>
      </c>
      <c r="FK28" s="25">
        <v>13.77</v>
      </c>
      <c r="FL28" s="25">
        <v>15.3</v>
      </c>
      <c r="FM28" s="25">
        <v>16.829999999999998</v>
      </c>
      <c r="FN28" s="28">
        <v>18.36</v>
      </c>
      <c r="FO28" s="29">
        <v>1.2</v>
      </c>
      <c r="FP28" s="25">
        <v>19.89</v>
      </c>
      <c r="FQ28" s="25">
        <v>21.42</v>
      </c>
      <c r="FR28" s="25">
        <v>22.95</v>
      </c>
      <c r="FS28" s="25">
        <v>24.48</v>
      </c>
      <c r="FT28" s="25">
        <v>26.01</v>
      </c>
      <c r="FU28" s="25">
        <v>27.54</v>
      </c>
      <c r="FV28" s="25">
        <v>29.07</v>
      </c>
      <c r="FW28" s="25">
        <v>30.6</v>
      </c>
      <c r="FX28" s="25">
        <v>32.130000000000003</v>
      </c>
      <c r="FY28" s="25">
        <v>33.659999999999997</v>
      </c>
      <c r="FZ28" s="49"/>
      <c r="GA28" s="145">
        <v>55</v>
      </c>
      <c r="GB28" s="146">
        <v>59</v>
      </c>
      <c r="GC28" s="41">
        <v>104</v>
      </c>
      <c r="GD28" s="43">
        <v>0</v>
      </c>
      <c r="GE28" s="24" t="s">
        <v>95</v>
      </c>
      <c r="GF28" s="24" t="str">
        <f t="shared" si="17"/>
        <v>A-12-BASE-55-59</v>
      </c>
      <c r="GG28" s="25">
        <v>208</v>
      </c>
      <c r="GH28" s="25">
        <v>312</v>
      </c>
      <c r="GI28" s="25">
        <v>416</v>
      </c>
      <c r="GJ28" s="25">
        <v>520</v>
      </c>
      <c r="GK28" s="25">
        <v>624</v>
      </c>
      <c r="GL28" s="25">
        <v>728</v>
      </c>
      <c r="GM28" s="25">
        <v>790.4</v>
      </c>
      <c r="GN28" s="25">
        <v>889.2</v>
      </c>
      <c r="GO28" s="25">
        <v>988</v>
      </c>
      <c r="GP28" s="25">
        <v>1086.8</v>
      </c>
      <c r="GQ28" s="28">
        <v>1185.5999999999999</v>
      </c>
      <c r="GR28" s="29">
        <v>1.2</v>
      </c>
      <c r="GS28" s="119">
        <v>1284.4000000000001</v>
      </c>
      <c r="GT28" s="119">
        <v>1383.2</v>
      </c>
      <c r="GU28" s="119">
        <v>1482</v>
      </c>
      <c r="GV28" s="119">
        <v>1580.8</v>
      </c>
      <c r="GW28" s="119">
        <v>1679.6</v>
      </c>
      <c r="GX28" s="119">
        <v>1778.4</v>
      </c>
      <c r="GY28" s="119">
        <v>1877.2</v>
      </c>
      <c r="GZ28" s="119">
        <v>1976</v>
      </c>
      <c r="HA28" s="119">
        <v>2074.8000000000002</v>
      </c>
      <c r="HB28" s="119">
        <v>2173.6</v>
      </c>
      <c r="HC28" s="119">
        <v>2272.4</v>
      </c>
      <c r="HD28" s="120">
        <v>2371.1999999999998</v>
      </c>
      <c r="HE28" s="49"/>
      <c r="HF28" s="145">
        <v>55</v>
      </c>
      <c r="HG28" s="146">
        <v>59</v>
      </c>
      <c r="HH28" s="41">
        <v>104</v>
      </c>
      <c r="HI28" s="43">
        <v>0</v>
      </c>
      <c r="HJ28" s="24" t="s">
        <v>95</v>
      </c>
      <c r="HK28" s="24" t="str">
        <f t="shared" si="18"/>
        <v>A-6-NH-55-59</v>
      </c>
      <c r="HL28" s="25">
        <v>3.32</v>
      </c>
      <c r="HM28" s="25">
        <v>4.9800000000000004</v>
      </c>
      <c r="HN28" s="25">
        <v>6.64</v>
      </c>
      <c r="HO28" s="25">
        <v>8.3000000000000007</v>
      </c>
      <c r="HP28" s="25">
        <v>9.9600000000000009</v>
      </c>
      <c r="HQ28" s="25">
        <v>11.62</v>
      </c>
      <c r="HR28" s="25">
        <v>13.28</v>
      </c>
      <c r="HS28" s="25">
        <v>14.94</v>
      </c>
      <c r="HT28" s="25">
        <v>16.600000000000001</v>
      </c>
      <c r="HU28" s="25">
        <v>18.260000000000002</v>
      </c>
      <c r="HV28" s="28">
        <v>19.920000000000002</v>
      </c>
      <c r="HW28" s="29">
        <v>100</v>
      </c>
      <c r="HX28" s="25">
        <v>21.58</v>
      </c>
      <c r="HY28" s="25">
        <v>23.24</v>
      </c>
      <c r="HZ28" s="25">
        <v>24.9</v>
      </c>
      <c r="IA28" s="25">
        <v>26.56</v>
      </c>
      <c r="IB28" s="25">
        <v>28.22</v>
      </c>
      <c r="IC28" s="25">
        <v>29.88</v>
      </c>
      <c r="ID28" s="25">
        <v>31.54</v>
      </c>
      <c r="IE28" s="25">
        <v>33.200000000000003</v>
      </c>
      <c r="IF28" s="25">
        <v>34.86</v>
      </c>
      <c r="IG28" s="25">
        <v>36.520000000000003</v>
      </c>
      <c r="IH28" s="49"/>
      <c r="II28" s="151">
        <v>55</v>
      </c>
      <c r="IJ28" s="152">
        <v>59</v>
      </c>
      <c r="IK28" s="41">
        <v>104</v>
      </c>
      <c r="IL28" s="43">
        <v>0</v>
      </c>
      <c r="IM28" s="24" t="s">
        <v>95</v>
      </c>
      <c r="IN28" s="24" t="str">
        <f t="shared" si="19"/>
        <v>A-6-NH-55-59</v>
      </c>
      <c r="IO28" s="165">
        <v>99999</v>
      </c>
      <c r="IP28" s="25">
        <v>99999</v>
      </c>
      <c r="IQ28" s="25">
        <v>99999</v>
      </c>
      <c r="IR28" s="25">
        <v>99999</v>
      </c>
      <c r="IS28" s="25">
        <v>99999</v>
      </c>
      <c r="IT28" s="25">
        <v>99999</v>
      </c>
      <c r="IU28" s="25">
        <v>99999</v>
      </c>
      <c r="IV28" s="25">
        <v>99999</v>
      </c>
      <c r="IW28" s="25">
        <v>99999</v>
      </c>
      <c r="IX28" s="25">
        <v>99999</v>
      </c>
      <c r="IY28" s="28">
        <v>99999</v>
      </c>
      <c r="IZ28" s="29">
        <v>100</v>
      </c>
      <c r="JA28" s="165">
        <v>99999</v>
      </c>
      <c r="JB28" s="25">
        <v>99999</v>
      </c>
      <c r="JC28" s="25">
        <v>99999</v>
      </c>
      <c r="JD28" s="25">
        <v>99999</v>
      </c>
      <c r="JE28" s="25">
        <v>99999</v>
      </c>
      <c r="JF28" s="25">
        <v>99999</v>
      </c>
      <c r="JG28" s="25">
        <v>99999</v>
      </c>
      <c r="JH28" s="25">
        <v>99999</v>
      </c>
      <c r="JI28" s="25">
        <v>99999</v>
      </c>
      <c r="JJ28" s="25">
        <v>99999</v>
      </c>
      <c r="JK28" s="49"/>
      <c r="JL28" s="151">
        <v>55</v>
      </c>
      <c r="JM28" s="152">
        <v>59</v>
      </c>
      <c r="JN28" s="41">
        <v>104</v>
      </c>
      <c r="JO28" s="43">
        <v>0</v>
      </c>
      <c r="JP28" s="24" t="s">
        <v>95</v>
      </c>
      <c r="JQ28" s="24" t="str">
        <f t="shared" si="20"/>
        <v>A-12-BASE-55-59</v>
      </c>
      <c r="JR28" s="25">
        <v>250</v>
      </c>
      <c r="JS28" s="25">
        <v>375</v>
      </c>
      <c r="JT28" s="25">
        <v>500</v>
      </c>
      <c r="JU28" s="25">
        <v>625</v>
      </c>
      <c r="JV28" s="25">
        <v>750</v>
      </c>
      <c r="JW28" s="25">
        <v>875</v>
      </c>
      <c r="JX28" s="25">
        <v>950</v>
      </c>
      <c r="JY28" s="25">
        <v>1068.75</v>
      </c>
      <c r="JZ28" s="25">
        <v>1187.5</v>
      </c>
      <c r="KA28" s="25">
        <v>1306.25</v>
      </c>
      <c r="KB28" s="28">
        <v>1425</v>
      </c>
      <c r="KC28" s="29">
        <v>1.2</v>
      </c>
      <c r="KD28" s="119">
        <v>1543.75</v>
      </c>
      <c r="KE28" s="119">
        <v>1662.5</v>
      </c>
      <c r="KF28" s="119">
        <v>1781.25</v>
      </c>
      <c r="KG28" s="119">
        <v>1900</v>
      </c>
      <c r="KH28" s="119">
        <v>2018.75</v>
      </c>
      <c r="KI28" s="119">
        <v>2137.5</v>
      </c>
      <c r="KJ28" s="119">
        <v>2256.25</v>
      </c>
      <c r="KK28" s="119">
        <v>2375</v>
      </c>
      <c r="KL28" s="119">
        <v>2493.75</v>
      </c>
      <c r="KM28" s="119">
        <v>2612.5</v>
      </c>
      <c r="KN28" s="119">
        <v>2731.25</v>
      </c>
      <c r="KO28" s="120">
        <v>2850</v>
      </c>
      <c r="KP28" s="49"/>
      <c r="KQ28" s="151">
        <v>55</v>
      </c>
      <c r="KR28" s="152">
        <v>59</v>
      </c>
      <c r="KS28" s="41">
        <v>104</v>
      </c>
      <c r="KT28" s="43">
        <v>0</v>
      </c>
      <c r="KU28" s="24" t="s">
        <v>95</v>
      </c>
      <c r="KV28" s="24" t="str">
        <f t="shared" si="21"/>
        <v>A-6-NH-55-59</v>
      </c>
      <c r="KW28" s="25">
        <v>3.32</v>
      </c>
      <c r="KX28" s="25">
        <v>4.9800000000000004</v>
      </c>
      <c r="KY28" s="25">
        <v>6.64</v>
      </c>
      <c r="KZ28" s="25">
        <v>8.3000000000000007</v>
      </c>
      <c r="LA28" s="25">
        <v>9.9600000000000009</v>
      </c>
      <c r="LB28" s="25">
        <v>11.62</v>
      </c>
      <c r="LC28" s="25">
        <v>13.28</v>
      </c>
      <c r="LD28" s="25">
        <v>14.94</v>
      </c>
      <c r="LE28" s="25">
        <v>16.600000000000001</v>
      </c>
      <c r="LF28" s="25">
        <v>18.260000000000002</v>
      </c>
      <c r="LG28" s="28">
        <v>19.920000000000002</v>
      </c>
      <c r="LH28" s="29">
        <v>100</v>
      </c>
      <c r="LI28" s="25">
        <v>21.58</v>
      </c>
      <c r="LJ28" s="25">
        <v>23.24</v>
      </c>
      <c r="LK28" s="25">
        <v>24.9</v>
      </c>
      <c r="LL28" s="25">
        <v>26.56</v>
      </c>
      <c r="LM28" s="25">
        <v>28.22</v>
      </c>
      <c r="LN28" s="25">
        <v>29.88</v>
      </c>
      <c r="LO28" s="25">
        <v>31.54</v>
      </c>
      <c r="LP28" s="25">
        <v>33.200000000000003</v>
      </c>
      <c r="LQ28" s="25">
        <v>34.86</v>
      </c>
      <c r="LR28" s="25">
        <v>36.520000000000003</v>
      </c>
      <c r="LS28" s="49"/>
    </row>
    <row r="29" spans="1:331" ht="14.4">
      <c r="E29" s="128">
        <v>60</v>
      </c>
      <c r="F29" s="129">
        <v>64</v>
      </c>
      <c r="G29" s="41">
        <v>136</v>
      </c>
      <c r="H29" s="43">
        <v>0</v>
      </c>
      <c r="I29" s="24" t="s">
        <v>96</v>
      </c>
      <c r="J29" s="24" t="str">
        <f t="shared" si="11"/>
        <v>A-6-NH-60-64</v>
      </c>
      <c r="K29" s="25">
        <v>7.28</v>
      </c>
      <c r="L29" s="25">
        <v>10.92</v>
      </c>
      <c r="M29" s="25">
        <v>14.56</v>
      </c>
      <c r="N29" s="25">
        <v>18.2</v>
      </c>
      <c r="O29" s="25">
        <v>21.84</v>
      </c>
      <c r="P29" s="25">
        <v>25.48</v>
      </c>
      <c r="Q29" s="25">
        <v>29.12</v>
      </c>
      <c r="R29" s="25">
        <v>32.76</v>
      </c>
      <c r="S29" s="25">
        <v>36.4</v>
      </c>
      <c r="T29" s="25">
        <v>40.04</v>
      </c>
      <c r="U29" s="28">
        <v>43.68</v>
      </c>
      <c r="V29" s="29">
        <v>1.25</v>
      </c>
      <c r="W29" s="25">
        <v>47.32</v>
      </c>
      <c r="X29" s="25">
        <v>50.96</v>
      </c>
      <c r="Y29" s="25">
        <v>54.6</v>
      </c>
      <c r="Z29" s="25">
        <v>58.24</v>
      </c>
      <c r="AA29" s="25">
        <v>61.88</v>
      </c>
      <c r="AB29" s="25">
        <v>65.52</v>
      </c>
      <c r="AC29" s="25">
        <v>69.16</v>
      </c>
      <c r="AD29" s="25">
        <v>72.8</v>
      </c>
      <c r="AE29" s="25">
        <v>76.44</v>
      </c>
      <c r="AF29" s="25">
        <v>80.08</v>
      </c>
      <c r="AH29" s="128">
        <v>60</v>
      </c>
      <c r="AI29" s="129">
        <v>64</v>
      </c>
      <c r="AJ29" s="41">
        <v>136</v>
      </c>
      <c r="AK29" s="43">
        <v>0</v>
      </c>
      <c r="AL29" s="24" t="s">
        <v>96</v>
      </c>
      <c r="AM29" s="24" t="str">
        <f t="shared" si="12"/>
        <v>A-12-60-64</v>
      </c>
      <c r="AN29" s="25">
        <v>328</v>
      </c>
      <c r="AO29" s="25">
        <v>492</v>
      </c>
      <c r="AP29" s="25">
        <v>656</v>
      </c>
      <c r="AQ29" s="25">
        <v>820</v>
      </c>
      <c r="AR29" s="25">
        <v>984</v>
      </c>
      <c r="AS29" s="25">
        <v>1148</v>
      </c>
      <c r="AT29" s="25">
        <v>1246.4000000000001</v>
      </c>
      <c r="AU29" s="25">
        <v>1402.2</v>
      </c>
      <c r="AV29" s="25">
        <v>1558</v>
      </c>
      <c r="AW29" s="25">
        <v>1713.8</v>
      </c>
      <c r="AX29" s="28">
        <v>1869.6</v>
      </c>
      <c r="AY29" s="29">
        <v>1.25</v>
      </c>
      <c r="AZ29" s="25">
        <v>2025.4</v>
      </c>
      <c r="BA29" s="25">
        <v>2181.1999999999998</v>
      </c>
      <c r="BB29" s="25">
        <v>2337</v>
      </c>
      <c r="BC29" s="25">
        <v>2492.8000000000002</v>
      </c>
      <c r="BD29" s="25">
        <v>2648.6</v>
      </c>
      <c r="BE29" s="25">
        <v>2804.4</v>
      </c>
      <c r="BF29" s="25">
        <v>2960.2</v>
      </c>
      <c r="BG29" s="25">
        <v>3116</v>
      </c>
      <c r="BH29" s="25">
        <v>3271.8</v>
      </c>
      <c r="BI29" s="25">
        <v>3427.6</v>
      </c>
      <c r="BJ29" s="25">
        <v>3583.4</v>
      </c>
      <c r="BK29" s="28">
        <v>3739.2</v>
      </c>
      <c r="BL29" s="49"/>
      <c r="BM29" s="128">
        <v>60</v>
      </c>
      <c r="BN29" s="129">
        <v>64</v>
      </c>
      <c r="BO29" s="41">
        <v>136</v>
      </c>
      <c r="BP29" s="43">
        <v>0</v>
      </c>
      <c r="BQ29" s="24" t="s">
        <v>96</v>
      </c>
      <c r="BR29" s="24" t="str">
        <f t="shared" si="13"/>
        <v>A-12-BASE-60-64</v>
      </c>
      <c r="BS29" s="25">
        <v>426.22</v>
      </c>
      <c r="BT29" s="25">
        <v>639.33000000000004</v>
      </c>
      <c r="BU29" s="25">
        <v>852.44</v>
      </c>
      <c r="BV29" s="25">
        <v>1065.55</v>
      </c>
      <c r="BW29" s="25">
        <v>1278.6600000000001</v>
      </c>
      <c r="BX29" s="25">
        <v>1491.77</v>
      </c>
      <c r="BY29" s="25">
        <v>1619.6</v>
      </c>
      <c r="BZ29" s="25">
        <v>1822.05</v>
      </c>
      <c r="CA29" s="25">
        <v>2024.5</v>
      </c>
      <c r="CB29" s="25">
        <v>2226.9499999999998</v>
      </c>
      <c r="CC29" s="28">
        <v>2429.4</v>
      </c>
      <c r="CD29" s="29">
        <v>100</v>
      </c>
      <c r="CE29" s="119">
        <v>2631.85</v>
      </c>
      <c r="CF29" s="119">
        <v>2834.3</v>
      </c>
      <c r="CG29" s="119">
        <v>3036.75</v>
      </c>
      <c r="CH29" s="119">
        <v>3239.2</v>
      </c>
      <c r="CI29" s="119">
        <v>3441.65</v>
      </c>
      <c r="CJ29" s="119">
        <v>3644.1</v>
      </c>
      <c r="CK29" s="119">
        <v>3846.55</v>
      </c>
      <c r="CL29" s="119">
        <v>4049</v>
      </c>
      <c r="CM29" s="119">
        <v>4251.45</v>
      </c>
      <c r="CN29" s="119">
        <v>4453.8999999999996</v>
      </c>
      <c r="CO29" s="119">
        <v>4656.3500000000004</v>
      </c>
      <c r="CP29" s="120">
        <v>4858.8</v>
      </c>
      <c r="CQ29" s="49"/>
      <c r="CR29" s="131">
        <v>60</v>
      </c>
      <c r="CS29" s="132">
        <v>64</v>
      </c>
      <c r="CT29" s="41">
        <v>136</v>
      </c>
      <c r="CU29" s="43">
        <v>0</v>
      </c>
      <c r="CV29" s="24" t="s">
        <v>96</v>
      </c>
      <c r="CW29" s="24" t="str">
        <f t="shared" si="14"/>
        <v>A-6-NH-60-64</v>
      </c>
      <c r="CX29" s="25">
        <v>6.58</v>
      </c>
      <c r="CY29" s="25">
        <v>9.8699999999999992</v>
      </c>
      <c r="CZ29" s="25">
        <v>13.16</v>
      </c>
      <c r="DA29" s="25">
        <v>16.45</v>
      </c>
      <c r="DB29" s="25">
        <v>19.739999999999998</v>
      </c>
      <c r="DC29" s="25">
        <v>23.03</v>
      </c>
      <c r="DD29" s="25">
        <v>26.32</v>
      </c>
      <c r="DE29" s="25">
        <v>29.61</v>
      </c>
      <c r="DF29" s="25">
        <v>32.9</v>
      </c>
      <c r="DG29" s="25">
        <v>36.19</v>
      </c>
      <c r="DH29" s="28">
        <v>39.479999999999997</v>
      </c>
      <c r="DI29" s="29">
        <v>1.25</v>
      </c>
      <c r="DJ29" s="25">
        <v>42.77</v>
      </c>
      <c r="DK29" s="25">
        <v>46.06</v>
      </c>
      <c r="DL29" s="25">
        <v>49.35</v>
      </c>
      <c r="DM29" s="25">
        <v>52.64</v>
      </c>
      <c r="DN29" s="25">
        <v>55.93</v>
      </c>
      <c r="DO29" s="25">
        <v>59.22</v>
      </c>
      <c r="DP29" s="25">
        <v>62.51</v>
      </c>
      <c r="DQ29" s="25">
        <v>65.8</v>
      </c>
      <c r="DR29" s="25">
        <v>69.09</v>
      </c>
      <c r="DS29" s="25">
        <v>72.38</v>
      </c>
      <c r="DT29" s="49"/>
      <c r="DU29" s="145">
        <v>60</v>
      </c>
      <c r="DV29" s="146">
        <v>64</v>
      </c>
      <c r="DW29" s="41">
        <v>136</v>
      </c>
      <c r="DX29" s="43">
        <v>0</v>
      </c>
      <c r="DY29" s="24" t="s">
        <v>96</v>
      </c>
      <c r="DZ29" s="24" t="str">
        <f t="shared" si="15"/>
        <v>A-6-NH-60-64</v>
      </c>
      <c r="EA29" s="25">
        <v>6.66</v>
      </c>
      <c r="EB29" s="25">
        <v>9.99</v>
      </c>
      <c r="EC29" s="25">
        <v>13.32</v>
      </c>
      <c r="ED29" s="25">
        <v>16.649999999999999</v>
      </c>
      <c r="EE29" s="25">
        <v>19.98</v>
      </c>
      <c r="EF29" s="25">
        <v>23.31</v>
      </c>
      <c r="EG29" s="25">
        <v>26.64</v>
      </c>
      <c r="EH29" s="25">
        <v>29.97</v>
      </c>
      <c r="EI29" s="25">
        <v>33.299999999999997</v>
      </c>
      <c r="EJ29" s="25">
        <v>36.630000000000003</v>
      </c>
      <c r="EK29" s="28">
        <v>39.96</v>
      </c>
      <c r="EL29" s="29">
        <v>1.25</v>
      </c>
      <c r="EM29" s="25">
        <v>43.29</v>
      </c>
      <c r="EN29" s="25">
        <v>46.62</v>
      </c>
      <c r="EO29" s="25">
        <v>49.95</v>
      </c>
      <c r="EP29" s="25">
        <v>53.28</v>
      </c>
      <c r="EQ29" s="25">
        <v>56.61</v>
      </c>
      <c r="ER29" s="25">
        <v>59.94</v>
      </c>
      <c r="ES29" s="25">
        <v>63.27</v>
      </c>
      <c r="ET29" s="25">
        <v>66.599999999999994</v>
      </c>
      <c r="EU29" s="25">
        <v>69.930000000000007</v>
      </c>
      <c r="EV29" s="25">
        <v>73.260000000000005</v>
      </c>
      <c r="EW29" s="49"/>
      <c r="EX29" s="145">
        <v>60</v>
      </c>
      <c r="EY29" s="146">
        <v>64</v>
      </c>
      <c r="EZ29" s="41">
        <v>136</v>
      </c>
      <c r="FA29" s="43">
        <v>0</v>
      </c>
      <c r="FB29" s="24" t="s">
        <v>96</v>
      </c>
      <c r="FC29" s="24" t="str">
        <f t="shared" si="16"/>
        <v>A-6-NH-60-64</v>
      </c>
      <c r="FD29" s="25">
        <v>5.56</v>
      </c>
      <c r="FE29" s="25">
        <v>8.34</v>
      </c>
      <c r="FF29" s="25">
        <v>11.12</v>
      </c>
      <c r="FG29" s="25">
        <v>13.9</v>
      </c>
      <c r="FH29" s="25">
        <v>16.68</v>
      </c>
      <c r="FI29" s="25">
        <v>19.46</v>
      </c>
      <c r="FJ29" s="25">
        <v>22.24</v>
      </c>
      <c r="FK29" s="25">
        <v>25.02</v>
      </c>
      <c r="FL29" s="25">
        <v>27.8</v>
      </c>
      <c r="FM29" s="25">
        <v>30.58</v>
      </c>
      <c r="FN29" s="28">
        <v>33.36</v>
      </c>
      <c r="FO29" s="29">
        <v>1.25</v>
      </c>
      <c r="FP29" s="25">
        <v>36.14</v>
      </c>
      <c r="FQ29" s="25">
        <v>38.92</v>
      </c>
      <c r="FR29" s="25">
        <v>41.7</v>
      </c>
      <c r="FS29" s="25">
        <v>44.48</v>
      </c>
      <c r="FT29" s="25">
        <v>47.26</v>
      </c>
      <c r="FU29" s="25">
        <v>50.04</v>
      </c>
      <c r="FV29" s="25">
        <v>52.82</v>
      </c>
      <c r="FW29" s="25">
        <v>55.6</v>
      </c>
      <c r="FX29" s="25">
        <v>58.38</v>
      </c>
      <c r="FY29" s="25">
        <v>61.16</v>
      </c>
      <c r="FZ29" s="49"/>
      <c r="GA29" s="145">
        <v>60</v>
      </c>
      <c r="GB29" s="146">
        <v>64</v>
      </c>
      <c r="GC29" s="41">
        <v>136</v>
      </c>
      <c r="GD29" s="43">
        <v>0</v>
      </c>
      <c r="GE29" s="24" t="s">
        <v>96</v>
      </c>
      <c r="GF29" s="24" t="str">
        <f t="shared" si="17"/>
        <v>A-12-BASE-60-64</v>
      </c>
      <c r="GG29" s="25">
        <v>272</v>
      </c>
      <c r="GH29" s="25">
        <v>408</v>
      </c>
      <c r="GI29" s="25">
        <v>544</v>
      </c>
      <c r="GJ29" s="25">
        <v>680</v>
      </c>
      <c r="GK29" s="25">
        <v>816</v>
      </c>
      <c r="GL29" s="25">
        <v>952</v>
      </c>
      <c r="GM29" s="25">
        <v>1033.5999999999999</v>
      </c>
      <c r="GN29" s="25">
        <v>1162.8</v>
      </c>
      <c r="GO29" s="25">
        <v>1292</v>
      </c>
      <c r="GP29" s="25">
        <v>1421.2</v>
      </c>
      <c r="GQ29" s="28">
        <v>1550.4</v>
      </c>
      <c r="GR29" s="29">
        <v>1.25</v>
      </c>
      <c r="GS29" s="119">
        <v>1679.6</v>
      </c>
      <c r="GT29" s="119">
        <v>1808.8</v>
      </c>
      <c r="GU29" s="119">
        <v>1938</v>
      </c>
      <c r="GV29" s="119">
        <v>2067.1999999999998</v>
      </c>
      <c r="GW29" s="119">
        <v>2196.4</v>
      </c>
      <c r="GX29" s="119">
        <v>2325.6</v>
      </c>
      <c r="GY29" s="119">
        <v>2454.8000000000002</v>
      </c>
      <c r="GZ29" s="119">
        <v>2584</v>
      </c>
      <c r="HA29" s="119">
        <v>2713.2</v>
      </c>
      <c r="HB29" s="119">
        <v>2842.4</v>
      </c>
      <c r="HC29" s="119">
        <v>2971.6</v>
      </c>
      <c r="HD29" s="120">
        <v>3100.8</v>
      </c>
      <c r="HE29" s="49"/>
      <c r="HF29" s="145">
        <v>60</v>
      </c>
      <c r="HG29" s="146">
        <v>64</v>
      </c>
      <c r="HH29" s="41">
        <v>136</v>
      </c>
      <c r="HI29" s="43">
        <v>0</v>
      </c>
      <c r="HJ29" s="24" t="s">
        <v>96</v>
      </c>
      <c r="HK29" s="24" t="str">
        <f t="shared" si="18"/>
        <v>A-6-NH-60-64</v>
      </c>
      <c r="HL29" s="25">
        <v>6.04</v>
      </c>
      <c r="HM29" s="25">
        <v>9.06</v>
      </c>
      <c r="HN29" s="25">
        <v>12.08</v>
      </c>
      <c r="HO29" s="25">
        <v>15.1</v>
      </c>
      <c r="HP29" s="25">
        <v>18.12</v>
      </c>
      <c r="HQ29" s="25">
        <v>21.14</v>
      </c>
      <c r="HR29" s="25">
        <v>24.16</v>
      </c>
      <c r="HS29" s="25">
        <v>27.18</v>
      </c>
      <c r="HT29" s="25">
        <v>30.2</v>
      </c>
      <c r="HU29" s="25">
        <v>33.22</v>
      </c>
      <c r="HV29" s="28">
        <v>36.24</v>
      </c>
      <c r="HW29" s="29">
        <v>100</v>
      </c>
      <c r="HX29" s="25">
        <v>39.26</v>
      </c>
      <c r="HY29" s="25">
        <v>42.28</v>
      </c>
      <c r="HZ29" s="25">
        <v>45.3</v>
      </c>
      <c r="IA29" s="25">
        <v>48.32</v>
      </c>
      <c r="IB29" s="25">
        <v>51.34</v>
      </c>
      <c r="IC29" s="25">
        <v>54.36</v>
      </c>
      <c r="ID29" s="25">
        <v>57.38</v>
      </c>
      <c r="IE29" s="25">
        <v>60.4</v>
      </c>
      <c r="IF29" s="25">
        <v>63.42</v>
      </c>
      <c r="IG29" s="25">
        <v>66.44</v>
      </c>
      <c r="IH29" s="49"/>
      <c r="II29" s="151">
        <v>60</v>
      </c>
      <c r="IJ29" s="152">
        <v>64</v>
      </c>
      <c r="IK29" s="41">
        <v>136</v>
      </c>
      <c r="IL29" s="43">
        <v>0</v>
      </c>
      <c r="IM29" s="24" t="s">
        <v>96</v>
      </c>
      <c r="IN29" s="24" t="str">
        <f t="shared" si="19"/>
        <v>A-6-NH-60-64</v>
      </c>
      <c r="IO29" s="162">
        <v>7.28</v>
      </c>
      <c r="IP29" s="25">
        <v>10.92</v>
      </c>
      <c r="IQ29" s="25">
        <v>14.56</v>
      </c>
      <c r="IR29" s="25">
        <v>18.2</v>
      </c>
      <c r="IS29" s="25">
        <v>21.84</v>
      </c>
      <c r="IT29" s="25">
        <v>25.48</v>
      </c>
      <c r="IU29" s="25">
        <v>29.12</v>
      </c>
      <c r="IV29" s="25">
        <v>32.76</v>
      </c>
      <c r="IW29" s="25">
        <v>36.4</v>
      </c>
      <c r="IX29" s="25">
        <v>40.04</v>
      </c>
      <c r="IY29" s="28">
        <v>43.68</v>
      </c>
      <c r="IZ29" s="29">
        <v>1.25</v>
      </c>
      <c r="JA29" s="162">
        <v>47.32</v>
      </c>
      <c r="JB29" s="25">
        <v>50.96</v>
      </c>
      <c r="JC29" s="25">
        <v>54.6</v>
      </c>
      <c r="JD29" s="25">
        <v>58.24</v>
      </c>
      <c r="JE29" s="25">
        <v>61.88</v>
      </c>
      <c r="JF29" s="25">
        <v>65.52</v>
      </c>
      <c r="JG29" s="25">
        <v>69.16</v>
      </c>
      <c r="JH29" s="25">
        <v>72.8</v>
      </c>
      <c r="JI29" s="25">
        <v>76.44</v>
      </c>
      <c r="JJ29" s="25">
        <v>80.08</v>
      </c>
      <c r="JK29" s="49"/>
      <c r="JL29" s="151">
        <v>60</v>
      </c>
      <c r="JM29" s="152">
        <v>64</v>
      </c>
      <c r="JN29" s="41">
        <v>136</v>
      </c>
      <c r="JO29" s="43">
        <v>0</v>
      </c>
      <c r="JP29" s="24" t="s">
        <v>96</v>
      </c>
      <c r="JQ29" s="24" t="str">
        <f t="shared" si="20"/>
        <v>A-12-BASE-60-64</v>
      </c>
      <c r="JR29" s="25">
        <v>328</v>
      </c>
      <c r="JS29" s="25">
        <v>492</v>
      </c>
      <c r="JT29" s="25">
        <v>656</v>
      </c>
      <c r="JU29" s="25">
        <v>820</v>
      </c>
      <c r="JV29" s="25">
        <v>984</v>
      </c>
      <c r="JW29" s="25">
        <v>1148</v>
      </c>
      <c r="JX29" s="25">
        <v>1246.4000000000001</v>
      </c>
      <c r="JY29" s="25">
        <v>1402.2</v>
      </c>
      <c r="JZ29" s="25">
        <v>1558</v>
      </c>
      <c r="KA29" s="25">
        <v>1713.8</v>
      </c>
      <c r="KB29" s="28">
        <v>1869.6</v>
      </c>
      <c r="KC29" s="29">
        <v>1.25</v>
      </c>
      <c r="KD29" s="119">
        <v>2025.4</v>
      </c>
      <c r="KE29" s="119">
        <v>2181.1999999999998</v>
      </c>
      <c r="KF29" s="119">
        <v>2337</v>
      </c>
      <c r="KG29" s="119">
        <v>2492.8000000000002</v>
      </c>
      <c r="KH29" s="119">
        <v>2648.6</v>
      </c>
      <c r="KI29" s="119">
        <v>2804.4</v>
      </c>
      <c r="KJ29" s="119">
        <v>2960.2</v>
      </c>
      <c r="KK29" s="119">
        <v>3116</v>
      </c>
      <c r="KL29" s="119">
        <v>3271.8</v>
      </c>
      <c r="KM29" s="119">
        <v>3427.6</v>
      </c>
      <c r="KN29" s="119">
        <v>3583.4</v>
      </c>
      <c r="KO29" s="120">
        <v>3739.2</v>
      </c>
      <c r="KP29" s="49"/>
      <c r="KQ29" s="151">
        <v>60</v>
      </c>
      <c r="KR29" s="152">
        <v>64</v>
      </c>
      <c r="KS29" s="41">
        <v>136</v>
      </c>
      <c r="KT29" s="43">
        <v>0</v>
      </c>
      <c r="KU29" s="24" t="s">
        <v>96</v>
      </c>
      <c r="KV29" s="24" t="str">
        <f t="shared" si="21"/>
        <v>A-6-NH-60-64</v>
      </c>
      <c r="KW29" s="25">
        <v>6.04</v>
      </c>
      <c r="KX29" s="25">
        <v>9.06</v>
      </c>
      <c r="KY29" s="25">
        <v>12.08</v>
      </c>
      <c r="KZ29" s="25">
        <v>15.1</v>
      </c>
      <c r="LA29" s="25">
        <v>18.12</v>
      </c>
      <c r="LB29" s="25">
        <v>21.14</v>
      </c>
      <c r="LC29" s="25">
        <v>24.16</v>
      </c>
      <c r="LD29" s="25">
        <v>27.18</v>
      </c>
      <c r="LE29" s="25">
        <v>30.2</v>
      </c>
      <c r="LF29" s="25">
        <v>33.22</v>
      </c>
      <c r="LG29" s="28">
        <v>36.24</v>
      </c>
      <c r="LH29" s="29">
        <v>100</v>
      </c>
      <c r="LI29" s="25">
        <v>39.26</v>
      </c>
      <c r="LJ29" s="25">
        <v>42.28</v>
      </c>
      <c r="LK29" s="25">
        <v>45.3</v>
      </c>
      <c r="LL29" s="25">
        <v>48.32</v>
      </c>
      <c r="LM29" s="25">
        <v>51.34</v>
      </c>
      <c r="LN29" s="25">
        <v>54.36</v>
      </c>
      <c r="LO29" s="25">
        <v>57.38</v>
      </c>
      <c r="LP29" s="25">
        <v>60.4</v>
      </c>
      <c r="LQ29" s="25">
        <v>63.42</v>
      </c>
      <c r="LR29" s="25">
        <v>66.44</v>
      </c>
      <c r="LS29" s="49"/>
    </row>
    <row r="30" spans="1:331" ht="14.4">
      <c r="A30" t="s">
        <v>158</v>
      </c>
      <c r="B30" t="e">
        <f>VLOOKUP(B25,CHART50,MATCH(B24,#REF!,0),FALSE)</f>
        <v>#REF!</v>
      </c>
      <c r="E30" s="128">
        <v>65</v>
      </c>
      <c r="F30" s="129">
        <v>69</v>
      </c>
      <c r="G30" s="41">
        <v>172</v>
      </c>
      <c r="H30" s="43">
        <v>0</v>
      </c>
      <c r="I30" s="24" t="s">
        <v>97</v>
      </c>
      <c r="J30" s="24" t="str">
        <f t="shared" si="11"/>
        <v>A-6-NH-65-69</v>
      </c>
      <c r="K30" s="25">
        <v>13.7</v>
      </c>
      <c r="L30" s="25">
        <v>20.55</v>
      </c>
      <c r="M30" s="25">
        <v>27.4</v>
      </c>
      <c r="N30" s="25">
        <v>34.25</v>
      </c>
      <c r="O30" s="25">
        <v>41.1</v>
      </c>
      <c r="P30" s="25">
        <v>47.95</v>
      </c>
      <c r="Q30" s="25">
        <v>54.8</v>
      </c>
      <c r="R30" s="25">
        <v>61.65</v>
      </c>
      <c r="S30" s="25">
        <v>68.5</v>
      </c>
      <c r="T30" s="25">
        <v>75.349999999999994</v>
      </c>
      <c r="U30" s="28">
        <v>82.2</v>
      </c>
      <c r="V30" s="29">
        <v>1.25</v>
      </c>
      <c r="W30" s="25">
        <v>89.05</v>
      </c>
      <c r="X30" s="25">
        <v>95.9</v>
      </c>
      <c r="Y30" s="25">
        <v>102.75</v>
      </c>
      <c r="Z30" s="25">
        <v>109.6</v>
      </c>
      <c r="AA30" s="25">
        <v>116.45</v>
      </c>
      <c r="AB30" s="25">
        <v>123.3</v>
      </c>
      <c r="AC30" s="25">
        <v>130.15</v>
      </c>
      <c r="AD30" s="25">
        <v>137</v>
      </c>
      <c r="AE30" s="25">
        <v>143.85</v>
      </c>
      <c r="AF30" s="25">
        <v>150.69999999999999</v>
      </c>
      <c r="AH30" s="128">
        <v>65</v>
      </c>
      <c r="AI30" s="129">
        <v>69</v>
      </c>
      <c r="AJ30" s="41">
        <v>172</v>
      </c>
      <c r="AK30" s="43">
        <v>0</v>
      </c>
      <c r="AL30" s="24" t="s">
        <v>97</v>
      </c>
      <c r="AM30" s="24" t="str">
        <f t="shared" si="12"/>
        <v>A-12-65-69</v>
      </c>
      <c r="AN30" s="25">
        <v>414</v>
      </c>
      <c r="AO30" s="25">
        <v>621</v>
      </c>
      <c r="AP30" s="25">
        <v>828</v>
      </c>
      <c r="AQ30" s="25">
        <v>1035</v>
      </c>
      <c r="AR30" s="25">
        <v>1242</v>
      </c>
      <c r="AS30" s="25">
        <v>1449</v>
      </c>
      <c r="AT30" s="25">
        <v>1573.2</v>
      </c>
      <c r="AU30" s="25">
        <v>1769.85</v>
      </c>
      <c r="AV30" s="25">
        <v>1966.5</v>
      </c>
      <c r="AW30" s="25">
        <v>2163.15</v>
      </c>
      <c r="AX30" s="28">
        <v>2359.8000000000002</v>
      </c>
      <c r="AY30" s="29">
        <v>1.25</v>
      </c>
      <c r="AZ30" s="25">
        <v>2556.4499999999998</v>
      </c>
      <c r="BA30" s="25">
        <v>2753.1</v>
      </c>
      <c r="BB30" s="25">
        <v>2949.75</v>
      </c>
      <c r="BC30" s="25">
        <v>3146.4</v>
      </c>
      <c r="BD30" s="25">
        <v>3343.05</v>
      </c>
      <c r="BE30" s="25">
        <v>3539.7</v>
      </c>
      <c r="BF30" s="25">
        <v>3736.35</v>
      </c>
      <c r="BG30" s="25">
        <v>3933</v>
      </c>
      <c r="BH30" s="25">
        <v>4129.6499999999996</v>
      </c>
      <c r="BI30" s="25">
        <v>4326.3</v>
      </c>
      <c r="BJ30" s="25">
        <v>4522.95</v>
      </c>
      <c r="BK30" s="28">
        <v>4719.6000000000004</v>
      </c>
      <c r="BL30" s="49"/>
      <c r="BM30" s="128">
        <v>65</v>
      </c>
      <c r="BN30" s="129">
        <v>69</v>
      </c>
      <c r="BO30" s="41">
        <v>172</v>
      </c>
      <c r="BP30" s="43">
        <v>0</v>
      </c>
      <c r="BQ30" s="24" t="s">
        <v>97</v>
      </c>
      <c r="BR30" s="24" t="str">
        <f t="shared" si="13"/>
        <v>A-12-BASE-65-69</v>
      </c>
      <c r="BS30" s="25">
        <v>483.52</v>
      </c>
      <c r="BT30" s="25">
        <v>725.28</v>
      </c>
      <c r="BU30" s="25">
        <v>967.04</v>
      </c>
      <c r="BV30" s="25">
        <v>1208.8</v>
      </c>
      <c r="BW30" s="25">
        <v>1450.56</v>
      </c>
      <c r="BX30" s="25">
        <v>1692.32</v>
      </c>
      <c r="BY30" s="25">
        <v>1837.36</v>
      </c>
      <c r="BZ30" s="25">
        <v>2067.0300000000002</v>
      </c>
      <c r="CA30" s="25">
        <v>2296.6999999999998</v>
      </c>
      <c r="CB30" s="25">
        <v>2526.37</v>
      </c>
      <c r="CC30" s="28">
        <v>2756.04</v>
      </c>
      <c r="CD30" s="29">
        <v>100</v>
      </c>
      <c r="CE30" s="119">
        <v>2985.71</v>
      </c>
      <c r="CF30" s="119">
        <v>3215.38</v>
      </c>
      <c r="CG30" s="119">
        <v>3445.05</v>
      </c>
      <c r="CH30" s="119">
        <v>3674.72</v>
      </c>
      <c r="CI30" s="119">
        <v>3904.39</v>
      </c>
      <c r="CJ30" s="119">
        <v>4134.0600000000004</v>
      </c>
      <c r="CK30" s="119">
        <v>4363.7299999999996</v>
      </c>
      <c r="CL30" s="119">
        <v>4593.3999999999996</v>
      </c>
      <c r="CM30" s="119">
        <v>4823.07</v>
      </c>
      <c r="CN30" s="119">
        <v>5052.74</v>
      </c>
      <c r="CO30" s="119">
        <v>5282.41</v>
      </c>
      <c r="CP30" s="120">
        <v>5512.08</v>
      </c>
      <c r="CQ30" s="49"/>
      <c r="CR30" s="131">
        <v>65</v>
      </c>
      <c r="CS30" s="132">
        <v>69</v>
      </c>
      <c r="CT30" s="41">
        <v>172</v>
      </c>
      <c r="CU30" s="43">
        <v>0</v>
      </c>
      <c r="CV30" s="24" t="s">
        <v>97</v>
      </c>
      <c r="CW30" s="24" t="str">
        <f t="shared" si="14"/>
        <v>A-6-NH-65-69</v>
      </c>
      <c r="CX30" s="25">
        <v>12.4</v>
      </c>
      <c r="CY30" s="25">
        <v>18.600000000000001</v>
      </c>
      <c r="CZ30" s="25">
        <v>24.8</v>
      </c>
      <c r="DA30" s="25">
        <v>31</v>
      </c>
      <c r="DB30" s="25">
        <v>37.200000000000003</v>
      </c>
      <c r="DC30" s="25">
        <v>43.4</v>
      </c>
      <c r="DD30" s="25">
        <v>49.6</v>
      </c>
      <c r="DE30" s="25">
        <v>55.8</v>
      </c>
      <c r="DF30" s="25">
        <v>62</v>
      </c>
      <c r="DG30" s="25">
        <v>68.2</v>
      </c>
      <c r="DH30" s="28">
        <v>74.400000000000006</v>
      </c>
      <c r="DI30" s="29">
        <v>1.25</v>
      </c>
      <c r="DJ30" s="25">
        <v>80.599999999999994</v>
      </c>
      <c r="DK30" s="25">
        <v>86.8</v>
      </c>
      <c r="DL30" s="25">
        <v>93</v>
      </c>
      <c r="DM30" s="25">
        <v>99.2</v>
      </c>
      <c r="DN30" s="25">
        <v>105.4</v>
      </c>
      <c r="DO30" s="25">
        <v>111.6</v>
      </c>
      <c r="DP30" s="25">
        <v>117.8</v>
      </c>
      <c r="DQ30" s="25">
        <v>124</v>
      </c>
      <c r="DR30" s="25">
        <v>130.19999999999999</v>
      </c>
      <c r="DS30" s="25">
        <v>136.4</v>
      </c>
      <c r="DT30" s="49"/>
      <c r="DU30" s="145">
        <v>65</v>
      </c>
      <c r="DV30" s="146">
        <v>69</v>
      </c>
      <c r="DW30" s="41">
        <v>172</v>
      </c>
      <c r="DX30" s="43">
        <v>0</v>
      </c>
      <c r="DY30" s="24" t="s">
        <v>97</v>
      </c>
      <c r="DZ30" s="24" t="str">
        <f t="shared" si="15"/>
        <v>A-6-NH-65-69</v>
      </c>
      <c r="EA30" s="25">
        <v>12.56</v>
      </c>
      <c r="EB30" s="25">
        <v>18.84</v>
      </c>
      <c r="EC30" s="25">
        <v>25.12</v>
      </c>
      <c r="ED30" s="25">
        <v>31.4</v>
      </c>
      <c r="EE30" s="25">
        <v>37.68</v>
      </c>
      <c r="EF30" s="25">
        <v>43.96</v>
      </c>
      <c r="EG30" s="25">
        <v>50.24</v>
      </c>
      <c r="EH30" s="25">
        <v>56.52</v>
      </c>
      <c r="EI30" s="25">
        <v>62.8</v>
      </c>
      <c r="EJ30" s="25">
        <v>69.08</v>
      </c>
      <c r="EK30" s="28">
        <v>75.36</v>
      </c>
      <c r="EL30" s="29">
        <v>1.25</v>
      </c>
      <c r="EM30" s="25">
        <v>81.64</v>
      </c>
      <c r="EN30" s="25">
        <v>87.92</v>
      </c>
      <c r="EO30" s="25">
        <v>94.2</v>
      </c>
      <c r="EP30" s="25">
        <v>100.48</v>
      </c>
      <c r="EQ30" s="25">
        <v>106.76</v>
      </c>
      <c r="ER30" s="25">
        <v>113.04</v>
      </c>
      <c r="ES30" s="25">
        <v>119.32</v>
      </c>
      <c r="ET30" s="25">
        <v>125.6</v>
      </c>
      <c r="EU30" s="25">
        <v>131.88</v>
      </c>
      <c r="EV30" s="25">
        <v>138.16</v>
      </c>
      <c r="EW30" s="49"/>
      <c r="EX30" s="145">
        <v>65</v>
      </c>
      <c r="EY30" s="146">
        <v>69</v>
      </c>
      <c r="EZ30" s="41">
        <v>172</v>
      </c>
      <c r="FA30" s="43">
        <v>0</v>
      </c>
      <c r="FB30" s="24" t="s">
        <v>97</v>
      </c>
      <c r="FC30" s="24" t="str">
        <f t="shared" si="16"/>
        <v>A-6-NH-65-69</v>
      </c>
      <c r="FD30" s="25">
        <v>10.48</v>
      </c>
      <c r="FE30" s="25">
        <v>15.72</v>
      </c>
      <c r="FF30" s="25">
        <v>20.96</v>
      </c>
      <c r="FG30" s="25">
        <v>26.2</v>
      </c>
      <c r="FH30" s="25">
        <v>31.44</v>
      </c>
      <c r="FI30" s="25">
        <v>36.68</v>
      </c>
      <c r="FJ30" s="25">
        <v>41.92</v>
      </c>
      <c r="FK30" s="25">
        <v>47.16</v>
      </c>
      <c r="FL30" s="25">
        <v>52.4</v>
      </c>
      <c r="FM30" s="25">
        <v>57.64</v>
      </c>
      <c r="FN30" s="28">
        <v>62.88</v>
      </c>
      <c r="FO30" s="29">
        <v>1.25</v>
      </c>
      <c r="FP30" s="25">
        <v>68.12</v>
      </c>
      <c r="FQ30" s="25">
        <v>73.36</v>
      </c>
      <c r="FR30" s="25">
        <v>78.599999999999994</v>
      </c>
      <c r="FS30" s="25">
        <v>83.84</v>
      </c>
      <c r="FT30" s="25">
        <v>89.08</v>
      </c>
      <c r="FU30" s="25">
        <v>94.32</v>
      </c>
      <c r="FV30" s="25">
        <v>99.56</v>
      </c>
      <c r="FW30" s="25">
        <v>104.8</v>
      </c>
      <c r="FX30" s="25">
        <v>110.04</v>
      </c>
      <c r="FY30" s="25">
        <v>115.28</v>
      </c>
      <c r="FZ30" s="49"/>
      <c r="GA30" s="145">
        <v>65</v>
      </c>
      <c r="GB30" s="146">
        <v>69</v>
      </c>
      <c r="GC30" s="41">
        <v>172</v>
      </c>
      <c r="GD30" s="43">
        <v>0</v>
      </c>
      <c r="GE30" s="24" t="s">
        <v>97</v>
      </c>
      <c r="GF30" s="24" t="str">
        <f t="shared" si="17"/>
        <v>A-12-BASE-65-69</v>
      </c>
      <c r="GG30" s="25">
        <v>344</v>
      </c>
      <c r="GH30" s="25">
        <v>516</v>
      </c>
      <c r="GI30" s="25">
        <v>688</v>
      </c>
      <c r="GJ30" s="25">
        <v>860</v>
      </c>
      <c r="GK30" s="25">
        <v>1032</v>
      </c>
      <c r="GL30" s="25">
        <v>1204</v>
      </c>
      <c r="GM30" s="25">
        <v>1307.2</v>
      </c>
      <c r="GN30" s="25">
        <v>1470.6</v>
      </c>
      <c r="GO30" s="25">
        <v>1634</v>
      </c>
      <c r="GP30" s="25">
        <v>1797.4</v>
      </c>
      <c r="GQ30" s="28">
        <v>1960.8</v>
      </c>
      <c r="GR30" s="29">
        <v>1.25</v>
      </c>
      <c r="GS30" s="119">
        <v>2124.1999999999998</v>
      </c>
      <c r="GT30" s="119">
        <v>2287.6</v>
      </c>
      <c r="GU30" s="119">
        <v>2451</v>
      </c>
      <c r="GV30" s="119">
        <v>2614.4</v>
      </c>
      <c r="GW30" s="119">
        <v>2777.8</v>
      </c>
      <c r="GX30" s="119">
        <v>2941.2</v>
      </c>
      <c r="GY30" s="119">
        <v>3104.6</v>
      </c>
      <c r="GZ30" s="119">
        <v>3268</v>
      </c>
      <c r="HA30" s="119">
        <v>3431.4</v>
      </c>
      <c r="HB30" s="119">
        <v>3594.8</v>
      </c>
      <c r="HC30" s="119">
        <v>3758.2</v>
      </c>
      <c r="HD30" s="120">
        <v>3921.6</v>
      </c>
      <c r="HE30" s="49"/>
      <c r="HF30" s="145">
        <v>65</v>
      </c>
      <c r="HG30" s="146">
        <v>69</v>
      </c>
      <c r="HH30" s="41">
        <v>172</v>
      </c>
      <c r="HI30" s="43">
        <v>0</v>
      </c>
      <c r="HJ30" s="24" t="s">
        <v>97</v>
      </c>
      <c r="HK30" s="24" t="str">
        <f t="shared" si="18"/>
        <v>A-6-NH-65-69</v>
      </c>
      <c r="HL30" s="25">
        <v>11.38</v>
      </c>
      <c r="HM30" s="25">
        <v>17.07</v>
      </c>
      <c r="HN30" s="25">
        <v>22.76</v>
      </c>
      <c r="HO30" s="25">
        <v>28.45</v>
      </c>
      <c r="HP30" s="25">
        <v>34.14</v>
      </c>
      <c r="HQ30" s="25">
        <v>39.83</v>
      </c>
      <c r="HR30" s="25">
        <v>45.52</v>
      </c>
      <c r="HS30" s="25">
        <v>51.21</v>
      </c>
      <c r="HT30" s="25">
        <v>56.9</v>
      </c>
      <c r="HU30" s="25">
        <v>62.59</v>
      </c>
      <c r="HV30" s="28">
        <v>68.28</v>
      </c>
      <c r="HW30" s="29">
        <v>100</v>
      </c>
      <c r="HX30" s="25">
        <v>73.97</v>
      </c>
      <c r="HY30" s="25">
        <v>79.66</v>
      </c>
      <c r="HZ30" s="25">
        <v>85.35</v>
      </c>
      <c r="IA30" s="25">
        <v>91.04</v>
      </c>
      <c r="IB30" s="25">
        <v>96.73</v>
      </c>
      <c r="IC30" s="25">
        <v>102.42</v>
      </c>
      <c r="ID30" s="25">
        <v>108.11</v>
      </c>
      <c r="IE30" s="25">
        <v>113.8</v>
      </c>
      <c r="IF30" s="25">
        <v>119.49</v>
      </c>
      <c r="IG30" s="25">
        <v>125.18</v>
      </c>
      <c r="IH30" s="49"/>
      <c r="II30" s="151">
        <v>65</v>
      </c>
      <c r="IJ30" s="152">
        <v>69</v>
      </c>
      <c r="IK30" s="41">
        <v>172</v>
      </c>
      <c r="IL30" s="43">
        <v>0</v>
      </c>
      <c r="IM30" s="24" t="s">
        <v>97</v>
      </c>
      <c r="IN30" s="24" t="str">
        <f t="shared" si="19"/>
        <v>A-6-NH-65-69</v>
      </c>
      <c r="IO30" s="25">
        <v>13.7</v>
      </c>
      <c r="IP30" s="25">
        <v>20.55</v>
      </c>
      <c r="IQ30" s="25">
        <v>27.4</v>
      </c>
      <c r="IR30" s="25">
        <v>34.25</v>
      </c>
      <c r="IS30" s="25">
        <v>41.1</v>
      </c>
      <c r="IT30" s="25">
        <v>47.95</v>
      </c>
      <c r="IU30" s="25">
        <v>54.8</v>
      </c>
      <c r="IV30" s="25">
        <v>61.65</v>
      </c>
      <c r="IW30" s="25">
        <v>68.5</v>
      </c>
      <c r="IX30" s="25">
        <v>75.349999999999994</v>
      </c>
      <c r="IY30" s="28">
        <v>82.2</v>
      </c>
      <c r="IZ30" s="29">
        <v>1.25</v>
      </c>
      <c r="JA30" s="25">
        <v>89.05</v>
      </c>
      <c r="JB30" s="25">
        <v>95.9</v>
      </c>
      <c r="JC30" s="25">
        <v>102.75</v>
      </c>
      <c r="JD30" s="25">
        <v>109.6</v>
      </c>
      <c r="JE30" s="25">
        <v>116.45</v>
      </c>
      <c r="JF30" s="25">
        <v>123.3</v>
      </c>
      <c r="JG30" s="25">
        <v>130.15</v>
      </c>
      <c r="JH30" s="25">
        <v>137</v>
      </c>
      <c r="JI30" s="25">
        <v>143.85</v>
      </c>
      <c r="JJ30" s="25">
        <v>150.69999999999999</v>
      </c>
      <c r="JK30" s="49"/>
      <c r="JL30" s="151">
        <v>65</v>
      </c>
      <c r="JM30" s="152">
        <v>69</v>
      </c>
      <c r="JN30" s="41">
        <v>172</v>
      </c>
      <c r="JO30" s="43">
        <v>0</v>
      </c>
      <c r="JP30" s="24" t="s">
        <v>97</v>
      </c>
      <c r="JQ30" s="24" t="str">
        <f t="shared" si="20"/>
        <v>A-12-BASE-65-69</v>
      </c>
      <c r="JR30" s="25">
        <v>414</v>
      </c>
      <c r="JS30" s="25">
        <v>621</v>
      </c>
      <c r="JT30" s="25">
        <v>828</v>
      </c>
      <c r="JU30" s="25">
        <v>1035</v>
      </c>
      <c r="JV30" s="25">
        <v>1242</v>
      </c>
      <c r="JW30" s="25">
        <v>1449</v>
      </c>
      <c r="JX30" s="25">
        <v>1573.2</v>
      </c>
      <c r="JY30" s="25">
        <v>1769.85</v>
      </c>
      <c r="JZ30" s="25">
        <v>1966.5</v>
      </c>
      <c r="KA30" s="25">
        <v>2163.15</v>
      </c>
      <c r="KB30" s="28">
        <v>2359.8000000000002</v>
      </c>
      <c r="KC30" s="29">
        <v>1.25</v>
      </c>
      <c r="KD30" s="119">
        <v>2556.4499999999998</v>
      </c>
      <c r="KE30" s="119">
        <v>2753.1</v>
      </c>
      <c r="KF30" s="119">
        <v>2949.75</v>
      </c>
      <c r="KG30" s="119">
        <v>3146.4</v>
      </c>
      <c r="KH30" s="119">
        <v>3343.05</v>
      </c>
      <c r="KI30" s="119">
        <v>3539.7</v>
      </c>
      <c r="KJ30" s="119">
        <v>3736.35</v>
      </c>
      <c r="KK30" s="119">
        <v>3933</v>
      </c>
      <c r="KL30" s="119">
        <v>4129.6499999999996</v>
      </c>
      <c r="KM30" s="119">
        <v>4326.3</v>
      </c>
      <c r="KN30" s="119">
        <v>4522.95</v>
      </c>
      <c r="KO30" s="120">
        <v>4719.6000000000004</v>
      </c>
      <c r="KP30" s="49"/>
      <c r="KQ30" s="151">
        <v>65</v>
      </c>
      <c r="KR30" s="152">
        <v>69</v>
      </c>
      <c r="KS30" s="41">
        <v>172</v>
      </c>
      <c r="KT30" s="43">
        <v>0</v>
      </c>
      <c r="KU30" s="24" t="s">
        <v>97</v>
      </c>
      <c r="KV30" s="24" t="str">
        <f t="shared" si="21"/>
        <v>A-6-NH-65-69</v>
      </c>
      <c r="KW30" s="25">
        <v>11.38</v>
      </c>
      <c r="KX30" s="25">
        <v>17.07</v>
      </c>
      <c r="KY30" s="25">
        <v>22.76</v>
      </c>
      <c r="KZ30" s="25">
        <v>28.45</v>
      </c>
      <c r="LA30" s="25">
        <v>34.14</v>
      </c>
      <c r="LB30" s="25">
        <v>39.83</v>
      </c>
      <c r="LC30" s="25">
        <v>45.52</v>
      </c>
      <c r="LD30" s="25">
        <v>51.21</v>
      </c>
      <c r="LE30" s="25">
        <v>56.9</v>
      </c>
      <c r="LF30" s="25">
        <v>62.59</v>
      </c>
      <c r="LG30" s="28">
        <v>68.28</v>
      </c>
      <c r="LH30" s="29">
        <v>100</v>
      </c>
      <c r="LI30" s="25">
        <v>73.97</v>
      </c>
      <c r="LJ30" s="25">
        <v>79.66</v>
      </c>
      <c r="LK30" s="25">
        <v>85.35</v>
      </c>
      <c r="LL30" s="25">
        <v>91.04</v>
      </c>
      <c r="LM30" s="25">
        <v>96.73</v>
      </c>
      <c r="LN30" s="25">
        <v>102.42</v>
      </c>
      <c r="LO30" s="25">
        <v>108.11</v>
      </c>
      <c r="LP30" s="25">
        <v>113.8</v>
      </c>
      <c r="LQ30" s="25">
        <v>119.49</v>
      </c>
      <c r="LR30" s="25">
        <v>125.18</v>
      </c>
      <c r="LS30" s="49"/>
    </row>
    <row r="31" spans="1:331">
      <c r="E31" s="128">
        <v>70</v>
      </c>
      <c r="F31" s="129">
        <v>74</v>
      </c>
      <c r="G31" s="41">
        <v>206</v>
      </c>
      <c r="H31" s="43">
        <v>0</v>
      </c>
      <c r="I31" s="24" t="s">
        <v>98</v>
      </c>
      <c r="J31" s="24" t="str">
        <f t="shared" si="11"/>
        <v>A-6-NH-70-74</v>
      </c>
      <c r="K31" s="25">
        <v>23.54</v>
      </c>
      <c r="L31" s="25">
        <v>35.31</v>
      </c>
      <c r="M31" s="25">
        <v>47.08</v>
      </c>
      <c r="N31" s="25">
        <v>58.85</v>
      </c>
      <c r="O31" s="25">
        <v>70.62</v>
      </c>
      <c r="P31" s="25">
        <v>82.39</v>
      </c>
      <c r="Q31" s="25">
        <v>94.16</v>
      </c>
      <c r="R31" s="25">
        <v>105.93</v>
      </c>
      <c r="S31" s="25">
        <v>117.7</v>
      </c>
      <c r="T31" s="25">
        <v>129.47</v>
      </c>
      <c r="U31" s="28">
        <v>141.24</v>
      </c>
      <c r="V31" s="30" t="s">
        <v>265</v>
      </c>
      <c r="W31" s="25">
        <v>153.01</v>
      </c>
      <c r="X31" s="25">
        <v>164.78</v>
      </c>
      <c r="Y31" s="25">
        <v>176.55</v>
      </c>
      <c r="Z31" s="25">
        <v>188.32</v>
      </c>
      <c r="AA31" s="25">
        <v>200.09</v>
      </c>
      <c r="AB31" s="25">
        <v>211.86</v>
      </c>
      <c r="AC31" s="25">
        <v>223.63</v>
      </c>
      <c r="AD31" s="25">
        <v>235.4</v>
      </c>
      <c r="AE31" s="25">
        <v>247.17</v>
      </c>
      <c r="AF31" s="25">
        <v>258.94</v>
      </c>
      <c r="AH31" s="128">
        <v>70</v>
      </c>
      <c r="AI31" s="129">
        <v>74</v>
      </c>
      <c r="AJ31" s="41">
        <v>206</v>
      </c>
      <c r="AK31" s="43">
        <v>0</v>
      </c>
      <c r="AL31" s="24" t="s">
        <v>98</v>
      </c>
      <c r="AM31" s="24" t="str">
        <f t="shared" si="12"/>
        <v>A-12-70-74</v>
      </c>
      <c r="AN31" s="25">
        <v>496</v>
      </c>
      <c r="AO31" s="25">
        <v>744</v>
      </c>
      <c r="AP31" s="25">
        <v>992</v>
      </c>
      <c r="AQ31" s="25">
        <v>1240</v>
      </c>
      <c r="AR31" s="25">
        <v>1488</v>
      </c>
      <c r="AS31" s="25">
        <v>1736</v>
      </c>
      <c r="AT31" s="25">
        <v>1884.8</v>
      </c>
      <c r="AU31" s="25">
        <v>2120.4</v>
      </c>
      <c r="AV31" s="25">
        <v>2356</v>
      </c>
      <c r="AW31" s="25">
        <v>2591.6</v>
      </c>
      <c r="AX31" s="28">
        <v>2827.2</v>
      </c>
      <c r="AY31" s="30" t="s">
        <v>265</v>
      </c>
      <c r="AZ31" s="25">
        <v>3062.8</v>
      </c>
      <c r="BA31" s="25">
        <v>3298.4</v>
      </c>
      <c r="BB31" s="25">
        <v>3534</v>
      </c>
      <c r="BC31" s="25">
        <v>3769.6</v>
      </c>
      <c r="BD31" s="25">
        <v>4005.2</v>
      </c>
      <c r="BE31" s="25">
        <v>4240.8</v>
      </c>
      <c r="BF31" s="25">
        <v>4476.3999999999996</v>
      </c>
      <c r="BG31" s="25">
        <v>4712</v>
      </c>
      <c r="BH31" s="25">
        <v>4947.6000000000004</v>
      </c>
      <c r="BI31" s="25">
        <v>5183.2</v>
      </c>
      <c r="BJ31" s="25">
        <v>5418.8</v>
      </c>
      <c r="BK31" s="28">
        <v>5654.4</v>
      </c>
      <c r="BL31" s="49"/>
      <c r="BM31" s="128">
        <v>70</v>
      </c>
      <c r="BN31" s="129">
        <v>74</v>
      </c>
      <c r="BO31" s="41">
        <v>206</v>
      </c>
      <c r="BP31" s="43">
        <v>0</v>
      </c>
      <c r="BQ31" s="24" t="s">
        <v>98</v>
      </c>
      <c r="BR31" s="24" t="str">
        <f t="shared" si="13"/>
        <v>A-12-BASE-70-74</v>
      </c>
      <c r="BS31" s="25">
        <v>521.78</v>
      </c>
      <c r="BT31" s="25">
        <v>782.67</v>
      </c>
      <c r="BU31" s="25">
        <v>1043.56</v>
      </c>
      <c r="BV31" s="25">
        <v>1304.45</v>
      </c>
      <c r="BW31" s="25">
        <v>1565.34</v>
      </c>
      <c r="BX31" s="25">
        <v>1826.23</v>
      </c>
      <c r="BY31" s="25">
        <v>1982.8</v>
      </c>
      <c r="BZ31" s="25">
        <v>2230.65</v>
      </c>
      <c r="CA31" s="25">
        <v>2478.5</v>
      </c>
      <c r="CB31" s="25">
        <v>2726.35</v>
      </c>
      <c r="CC31" s="28">
        <v>2974.2</v>
      </c>
      <c r="CD31" s="30" t="s">
        <v>265</v>
      </c>
      <c r="CE31" s="119">
        <v>3222.05</v>
      </c>
      <c r="CF31" s="119">
        <v>3469.9</v>
      </c>
      <c r="CG31" s="119">
        <v>3717.75</v>
      </c>
      <c r="CH31" s="119">
        <v>3965.6</v>
      </c>
      <c r="CI31" s="119">
        <v>4213.45</v>
      </c>
      <c r="CJ31" s="119">
        <v>4461.3</v>
      </c>
      <c r="CK31" s="119">
        <v>4709.1499999999996</v>
      </c>
      <c r="CL31" s="119">
        <v>4957</v>
      </c>
      <c r="CM31" s="119">
        <v>5204.8500000000004</v>
      </c>
      <c r="CN31" s="119">
        <v>5452.7</v>
      </c>
      <c r="CO31" s="119">
        <v>5700.55</v>
      </c>
      <c r="CP31" s="120">
        <v>5948.4</v>
      </c>
      <c r="CQ31" s="49"/>
      <c r="CR31" s="131">
        <v>70</v>
      </c>
      <c r="CS31" s="132">
        <v>74</v>
      </c>
      <c r="CT31" s="41">
        <v>206</v>
      </c>
      <c r="CU31" s="43">
        <v>0</v>
      </c>
      <c r="CV31" s="24" t="s">
        <v>98</v>
      </c>
      <c r="CW31" s="24" t="str">
        <f t="shared" si="14"/>
        <v>A-6-NH-70-74</v>
      </c>
      <c r="CX31" s="25">
        <v>21.32</v>
      </c>
      <c r="CY31" s="25">
        <v>31.98</v>
      </c>
      <c r="CZ31" s="25">
        <v>42.64</v>
      </c>
      <c r="DA31" s="25">
        <v>53.3</v>
      </c>
      <c r="DB31" s="25">
        <v>63.96</v>
      </c>
      <c r="DC31" s="25">
        <v>74.62</v>
      </c>
      <c r="DD31" s="25">
        <v>85.28</v>
      </c>
      <c r="DE31" s="25">
        <v>95.94</v>
      </c>
      <c r="DF31" s="25">
        <v>106.6</v>
      </c>
      <c r="DG31" s="25">
        <v>117.26</v>
      </c>
      <c r="DH31" s="28">
        <v>127.92</v>
      </c>
      <c r="DI31" s="30" t="s">
        <v>265</v>
      </c>
      <c r="DJ31" s="25">
        <v>138.58000000000001</v>
      </c>
      <c r="DK31" s="25">
        <v>149.24</v>
      </c>
      <c r="DL31" s="25">
        <v>159.9</v>
      </c>
      <c r="DM31" s="25">
        <v>170.56</v>
      </c>
      <c r="DN31" s="25">
        <v>181.22</v>
      </c>
      <c r="DO31" s="25">
        <v>191.88</v>
      </c>
      <c r="DP31" s="25">
        <v>202.54</v>
      </c>
      <c r="DQ31" s="25">
        <v>213.2</v>
      </c>
      <c r="DR31" s="25">
        <v>223.86</v>
      </c>
      <c r="DS31" s="25">
        <v>234.52</v>
      </c>
      <c r="DT31" s="49"/>
      <c r="DU31" s="145">
        <v>70</v>
      </c>
      <c r="DV31" s="146">
        <v>74</v>
      </c>
      <c r="DW31" s="41">
        <v>206</v>
      </c>
      <c r="DX31" s="43">
        <v>0</v>
      </c>
      <c r="DY31" s="24" t="s">
        <v>98</v>
      </c>
      <c r="DZ31" s="24" t="str">
        <f t="shared" si="15"/>
        <v>A-6-NH-70-74</v>
      </c>
      <c r="EA31" s="25">
        <v>21.58</v>
      </c>
      <c r="EB31" s="25">
        <v>32.369999999999997</v>
      </c>
      <c r="EC31" s="25">
        <v>43.16</v>
      </c>
      <c r="ED31" s="25">
        <v>53.95</v>
      </c>
      <c r="EE31" s="25">
        <v>64.739999999999995</v>
      </c>
      <c r="EF31" s="25">
        <v>75.53</v>
      </c>
      <c r="EG31" s="25">
        <v>86.32</v>
      </c>
      <c r="EH31" s="25">
        <v>97.11</v>
      </c>
      <c r="EI31" s="25">
        <v>107.9</v>
      </c>
      <c r="EJ31" s="25">
        <v>118.69</v>
      </c>
      <c r="EK31" s="28">
        <v>129.47999999999999</v>
      </c>
      <c r="EL31" s="30" t="s">
        <v>265</v>
      </c>
      <c r="EM31" s="25">
        <v>140.27000000000001</v>
      </c>
      <c r="EN31" s="25">
        <v>151.06</v>
      </c>
      <c r="EO31" s="25">
        <v>161.85</v>
      </c>
      <c r="EP31" s="25">
        <v>172.64</v>
      </c>
      <c r="EQ31" s="25">
        <v>183.43</v>
      </c>
      <c r="ER31" s="25">
        <v>194.22</v>
      </c>
      <c r="ES31" s="25">
        <v>205.01</v>
      </c>
      <c r="ET31" s="25">
        <v>215.8</v>
      </c>
      <c r="EU31" s="25">
        <v>226.59</v>
      </c>
      <c r="EV31" s="25">
        <v>237.38</v>
      </c>
      <c r="EW31" s="49"/>
      <c r="EX31" s="145">
        <v>70</v>
      </c>
      <c r="EY31" s="146">
        <v>74</v>
      </c>
      <c r="EZ31" s="41">
        <v>206</v>
      </c>
      <c r="FA31" s="43">
        <v>0</v>
      </c>
      <c r="FB31" s="24" t="s">
        <v>98</v>
      </c>
      <c r="FC31" s="24" t="str">
        <f t="shared" si="16"/>
        <v>A-6-NH-70-74</v>
      </c>
      <c r="FD31" s="25">
        <v>18.02</v>
      </c>
      <c r="FE31" s="25">
        <v>27.03</v>
      </c>
      <c r="FF31" s="25">
        <v>36.04</v>
      </c>
      <c r="FG31" s="25">
        <v>45.05</v>
      </c>
      <c r="FH31" s="25">
        <v>54.06</v>
      </c>
      <c r="FI31" s="25">
        <v>63.07</v>
      </c>
      <c r="FJ31" s="25">
        <v>72.08</v>
      </c>
      <c r="FK31" s="25">
        <v>81.09</v>
      </c>
      <c r="FL31" s="25">
        <v>90.1</v>
      </c>
      <c r="FM31" s="25">
        <v>99.11</v>
      </c>
      <c r="FN31" s="28">
        <v>108.12</v>
      </c>
      <c r="FO31" s="30" t="s">
        <v>265</v>
      </c>
      <c r="FP31" s="25">
        <v>117.13</v>
      </c>
      <c r="FQ31" s="25">
        <v>126.14</v>
      </c>
      <c r="FR31" s="25">
        <v>135.15</v>
      </c>
      <c r="FS31" s="25">
        <v>144.16</v>
      </c>
      <c r="FT31" s="25">
        <v>153.16999999999999</v>
      </c>
      <c r="FU31" s="25">
        <v>162.18</v>
      </c>
      <c r="FV31" s="25">
        <v>171.19</v>
      </c>
      <c r="FW31" s="25">
        <v>180.2</v>
      </c>
      <c r="FX31" s="25">
        <v>189.21</v>
      </c>
      <c r="FY31" s="25">
        <v>198.22</v>
      </c>
      <c r="FZ31" s="49"/>
      <c r="GA31" s="145">
        <v>70</v>
      </c>
      <c r="GB31" s="146">
        <v>74</v>
      </c>
      <c r="GC31" s="41">
        <v>206</v>
      </c>
      <c r="GD31" s="43">
        <v>0</v>
      </c>
      <c r="GE31" s="24" t="s">
        <v>98</v>
      </c>
      <c r="GF31" s="24" t="str">
        <f t="shared" si="17"/>
        <v>A-12-BASE-70-74</v>
      </c>
      <c r="GG31" s="25">
        <v>412</v>
      </c>
      <c r="GH31" s="25">
        <v>618</v>
      </c>
      <c r="GI31" s="25">
        <v>824</v>
      </c>
      <c r="GJ31" s="25">
        <v>1030</v>
      </c>
      <c r="GK31" s="25">
        <v>1236</v>
      </c>
      <c r="GL31" s="25">
        <v>1442</v>
      </c>
      <c r="GM31" s="25">
        <v>1565.6</v>
      </c>
      <c r="GN31" s="25">
        <v>1761.3</v>
      </c>
      <c r="GO31" s="25">
        <v>1957</v>
      </c>
      <c r="GP31" s="25">
        <v>2152.6999999999998</v>
      </c>
      <c r="GQ31" s="28">
        <v>2348.4</v>
      </c>
      <c r="GR31" s="30" t="s">
        <v>265</v>
      </c>
      <c r="GS31" s="119">
        <v>2544.1</v>
      </c>
      <c r="GT31" s="119">
        <v>2739.8</v>
      </c>
      <c r="GU31" s="119">
        <v>2935.5</v>
      </c>
      <c r="GV31" s="119">
        <v>3131.2</v>
      </c>
      <c r="GW31" s="119">
        <v>3326.9</v>
      </c>
      <c r="GX31" s="119">
        <v>3522.6</v>
      </c>
      <c r="GY31" s="119">
        <v>3718.3</v>
      </c>
      <c r="GZ31" s="119">
        <v>3914</v>
      </c>
      <c r="HA31" s="119">
        <v>4109.7</v>
      </c>
      <c r="HB31" s="119">
        <v>4305.3999999999996</v>
      </c>
      <c r="HC31" s="119">
        <v>4501.1000000000004</v>
      </c>
      <c r="HD31" s="120">
        <v>4696.8</v>
      </c>
      <c r="HE31" s="49"/>
      <c r="HF31" s="145">
        <v>70</v>
      </c>
      <c r="HG31" s="146">
        <v>74</v>
      </c>
      <c r="HH31" s="41">
        <v>206</v>
      </c>
      <c r="HI31" s="43">
        <v>0</v>
      </c>
      <c r="HJ31" s="24" t="s">
        <v>98</v>
      </c>
      <c r="HK31" s="24" t="str">
        <f t="shared" si="18"/>
        <v>A-6-NH-70-74</v>
      </c>
      <c r="HL31" s="25">
        <v>19.559999999999999</v>
      </c>
      <c r="HM31" s="25">
        <v>29.34</v>
      </c>
      <c r="HN31" s="25">
        <v>39.119999999999997</v>
      </c>
      <c r="HO31" s="25">
        <v>48.9</v>
      </c>
      <c r="HP31" s="25">
        <v>58.68</v>
      </c>
      <c r="HQ31" s="25">
        <v>68.459999999999994</v>
      </c>
      <c r="HR31" s="25">
        <v>78.239999999999995</v>
      </c>
      <c r="HS31" s="25">
        <v>88.02</v>
      </c>
      <c r="HT31" s="25">
        <v>97.8</v>
      </c>
      <c r="HU31" s="25">
        <v>107.58</v>
      </c>
      <c r="HV31" s="28">
        <v>117.36</v>
      </c>
      <c r="HW31" s="30" t="s">
        <v>265</v>
      </c>
      <c r="HX31" s="25">
        <v>127.14</v>
      </c>
      <c r="HY31" s="25">
        <v>136.91999999999999</v>
      </c>
      <c r="HZ31" s="25">
        <v>146.69999999999999</v>
      </c>
      <c r="IA31" s="25">
        <v>156.47999999999999</v>
      </c>
      <c r="IB31" s="25">
        <v>166.26</v>
      </c>
      <c r="IC31" s="25">
        <v>176.04</v>
      </c>
      <c r="ID31" s="25">
        <v>185.82</v>
      </c>
      <c r="IE31" s="25">
        <v>195.6</v>
      </c>
      <c r="IF31" s="25">
        <v>205.38</v>
      </c>
      <c r="IG31" s="25">
        <v>215.16</v>
      </c>
      <c r="IH31" s="49"/>
      <c r="II31" s="151">
        <v>70</v>
      </c>
      <c r="IJ31" s="152">
        <v>74</v>
      </c>
      <c r="IK31" s="41">
        <v>206</v>
      </c>
      <c r="IL31" s="43">
        <v>0</v>
      </c>
      <c r="IM31" s="24" t="s">
        <v>98</v>
      </c>
      <c r="IN31" s="24" t="str">
        <f t="shared" si="19"/>
        <v>A-6-NH-70-74</v>
      </c>
      <c r="IO31" s="25">
        <v>23.54</v>
      </c>
      <c r="IP31" s="25">
        <v>35.31</v>
      </c>
      <c r="IQ31" s="25">
        <v>47.08</v>
      </c>
      <c r="IR31" s="25">
        <v>58.85</v>
      </c>
      <c r="IS31" s="25">
        <v>70.62</v>
      </c>
      <c r="IT31" s="25">
        <v>82.39</v>
      </c>
      <c r="IU31" s="25">
        <v>94.16</v>
      </c>
      <c r="IV31" s="25">
        <v>105.93</v>
      </c>
      <c r="IW31" s="25">
        <v>117.7</v>
      </c>
      <c r="IX31" s="25">
        <v>129.47</v>
      </c>
      <c r="IY31" s="28">
        <v>141.24</v>
      </c>
      <c r="IZ31" s="30" t="s">
        <v>265</v>
      </c>
      <c r="JA31" s="25">
        <v>153.01</v>
      </c>
      <c r="JB31" s="25">
        <v>164.78</v>
      </c>
      <c r="JC31" s="25">
        <v>176.55</v>
      </c>
      <c r="JD31" s="25">
        <v>188.32</v>
      </c>
      <c r="JE31" s="25">
        <v>200.09</v>
      </c>
      <c r="JF31" s="25">
        <v>211.86</v>
      </c>
      <c r="JG31" s="25">
        <v>223.63</v>
      </c>
      <c r="JH31" s="25">
        <v>235.4</v>
      </c>
      <c r="JI31" s="25">
        <v>247.17</v>
      </c>
      <c r="JJ31" s="25">
        <v>258.94</v>
      </c>
      <c r="JK31" s="49"/>
      <c r="JL31" s="151">
        <v>70</v>
      </c>
      <c r="JM31" s="152">
        <v>74</v>
      </c>
      <c r="JN31" s="41">
        <v>206</v>
      </c>
      <c r="JO31" s="43">
        <v>0</v>
      </c>
      <c r="JP31" s="24" t="s">
        <v>98</v>
      </c>
      <c r="JQ31" s="24" t="str">
        <f t="shared" si="20"/>
        <v>A-12-BASE-70-74</v>
      </c>
      <c r="JR31" s="25">
        <v>496</v>
      </c>
      <c r="JS31" s="25">
        <v>744</v>
      </c>
      <c r="JT31" s="25">
        <v>992</v>
      </c>
      <c r="JU31" s="25">
        <v>1240</v>
      </c>
      <c r="JV31" s="25">
        <v>1488</v>
      </c>
      <c r="JW31" s="25">
        <v>1736</v>
      </c>
      <c r="JX31" s="25">
        <v>1884.8</v>
      </c>
      <c r="JY31" s="25">
        <v>2120.4</v>
      </c>
      <c r="JZ31" s="25">
        <v>2356</v>
      </c>
      <c r="KA31" s="25">
        <v>2591.6</v>
      </c>
      <c r="KB31" s="28">
        <v>2827.2</v>
      </c>
      <c r="KC31" s="30" t="s">
        <v>265</v>
      </c>
      <c r="KD31" s="119">
        <v>3062.8</v>
      </c>
      <c r="KE31" s="119">
        <v>3298.4</v>
      </c>
      <c r="KF31" s="119">
        <v>3534</v>
      </c>
      <c r="KG31" s="119">
        <v>3769.6</v>
      </c>
      <c r="KH31" s="119">
        <v>4005.2</v>
      </c>
      <c r="KI31" s="119">
        <v>4240.8</v>
      </c>
      <c r="KJ31" s="119">
        <v>4476.3999999999996</v>
      </c>
      <c r="KK31" s="119">
        <v>4712</v>
      </c>
      <c r="KL31" s="119">
        <v>4947.6000000000004</v>
      </c>
      <c r="KM31" s="119">
        <v>5183.2</v>
      </c>
      <c r="KN31" s="119">
        <v>5418.8</v>
      </c>
      <c r="KO31" s="120">
        <v>5654.4</v>
      </c>
      <c r="KP31" s="49"/>
      <c r="KQ31" s="151">
        <v>70</v>
      </c>
      <c r="KR31" s="152">
        <v>74</v>
      </c>
      <c r="KS31" s="41">
        <v>206</v>
      </c>
      <c r="KT31" s="43">
        <v>0</v>
      </c>
      <c r="KU31" s="24" t="s">
        <v>98</v>
      </c>
      <c r="KV31" s="24" t="str">
        <f t="shared" si="21"/>
        <v>A-6-NH-70-74</v>
      </c>
      <c r="KW31" s="25">
        <v>19.559999999999999</v>
      </c>
      <c r="KX31" s="25">
        <v>29.34</v>
      </c>
      <c r="KY31" s="25">
        <v>39.119999999999997</v>
      </c>
      <c r="KZ31" s="25">
        <v>48.9</v>
      </c>
      <c r="LA31" s="25">
        <v>58.68</v>
      </c>
      <c r="LB31" s="25">
        <v>68.459999999999994</v>
      </c>
      <c r="LC31" s="25">
        <v>78.239999999999995</v>
      </c>
      <c r="LD31" s="25">
        <v>88.02</v>
      </c>
      <c r="LE31" s="25">
        <v>97.8</v>
      </c>
      <c r="LF31" s="25">
        <v>107.58</v>
      </c>
      <c r="LG31" s="28">
        <v>117.36</v>
      </c>
      <c r="LH31" s="30" t="s">
        <v>265</v>
      </c>
      <c r="LI31" s="25">
        <v>127.14</v>
      </c>
      <c r="LJ31" s="25">
        <v>136.91999999999999</v>
      </c>
      <c r="LK31" s="25">
        <v>146.69999999999999</v>
      </c>
      <c r="LL31" s="25">
        <v>156.47999999999999</v>
      </c>
      <c r="LM31" s="25">
        <v>166.26</v>
      </c>
      <c r="LN31" s="25">
        <v>176.04</v>
      </c>
      <c r="LO31" s="25">
        <v>185.82</v>
      </c>
      <c r="LP31" s="25">
        <v>195.6</v>
      </c>
      <c r="LQ31" s="25">
        <v>205.38</v>
      </c>
      <c r="LR31" s="25">
        <v>215.16</v>
      </c>
      <c r="LS31" s="49"/>
    </row>
    <row r="32" spans="1:331">
      <c r="E32" s="128">
        <v>75</v>
      </c>
      <c r="F32" s="129">
        <v>79</v>
      </c>
      <c r="G32" s="41">
        <v>236</v>
      </c>
      <c r="H32" s="43">
        <v>0</v>
      </c>
      <c r="I32" s="24" t="s">
        <v>99</v>
      </c>
      <c r="J32" s="24" t="str">
        <f t="shared" si="11"/>
        <v>A-6-NH-75-79</v>
      </c>
      <c r="K32" s="25">
        <v>38.5</v>
      </c>
      <c r="L32" s="25">
        <v>57.75</v>
      </c>
      <c r="M32" s="25">
        <v>77</v>
      </c>
      <c r="N32" s="25">
        <v>96.25</v>
      </c>
      <c r="O32" s="25">
        <v>115.5</v>
      </c>
      <c r="P32" s="25">
        <v>134.75</v>
      </c>
      <c r="Q32" s="25">
        <v>154</v>
      </c>
      <c r="R32" s="25">
        <v>173.25</v>
      </c>
      <c r="S32" s="25">
        <v>192.5</v>
      </c>
      <c r="T32" s="25">
        <v>211.75</v>
      </c>
      <c r="U32" s="28">
        <v>231</v>
      </c>
      <c r="V32" s="30" t="s">
        <v>265</v>
      </c>
      <c r="W32" s="25">
        <v>250.25</v>
      </c>
      <c r="X32" s="25">
        <v>269.5</v>
      </c>
      <c r="Y32" s="25">
        <v>288.75</v>
      </c>
      <c r="Z32" s="25">
        <v>308</v>
      </c>
      <c r="AA32" s="25">
        <v>327.25</v>
      </c>
      <c r="AB32" s="25">
        <v>346.5</v>
      </c>
      <c r="AC32" s="25">
        <v>365.75</v>
      </c>
      <c r="AD32" s="25">
        <v>385</v>
      </c>
      <c r="AE32" s="25">
        <v>404.25</v>
      </c>
      <c r="AF32" s="25">
        <v>423.5</v>
      </c>
      <c r="AH32" s="128">
        <v>75</v>
      </c>
      <c r="AI32" s="129">
        <v>79</v>
      </c>
      <c r="AJ32" s="41">
        <v>236</v>
      </c>
      <c r="AK32" s="43">
        <v>0</v>
      </c>
      <c r="AL32" s="24" t="s">
        <v>99</v>
      </c>
      <c r="AM32" s="24" t="str">
        <f t="shared" si="12"/>
        <v>A-12-75-79</v>
      </c>
      <c r="AN32" s="25">
        <v>566</v>
      </c>
      <c r="AO32" s="25">
        <v>849</v>
      </c>
      <c r="AP32" s="25">
        <v>1132</v>
      </c>
      <c r="AQ32" s="25">
        <v>1415</v>
      </c>
      <c r="AR32" s="25">
        <v>1698</v>
      </c>
      <c r="AS32" s="25">
        <v>1981</v>
      </c>
      <c r="AT32" s="25">
        <v>2150.8000000000002</v>
      </c>
      <c r="AU32" s="25">
        <v>2419.65</v>
      </c>
      <c r="AV32" s="25">
        <v>2688.5</v>
      </c>
      <c r="AW32" s="25">
        <v>2957.35</v>
      </c>
      <c r="AX32" s="28">
        <v>3226.2</v>
      </c>
      <c r="AY32" s="30" t="s">
        <v>265</v>
      </c>
      <c r="AZ32" s="25">
        <v>3495.05</v>
      </c>
      <c r="BA32" s="25">
        <v>3763.9</v>
      </c>
      <c r="BB32" s="25">
        <v>4032.75</v>
      </c>
      <c r="BC32" s="25">
        <v>4301.6000000000004</v>
      </c>
      <c r="BD32" s="25">
        <v>4570.45</v>
      </c>
      <c r="BE32" s="25">
        <v>4839.3</v>
      </c>
      <c r="BF32" s="25">
        <v>5108.1499999999996</v>
      </c>
      <c r="BG32" s="25">
        <v>5377</v>
      </c>
      <c r="BH32" s="25">
        <v>5645.85</v>
      </c>
      <c r="BI32" s="25">
        <v>5914.7</v>
      </c>
      <c r="BJ32" s="25">
        <v>6183.55</v>
      </c>
      <c r="BK32" s="28">
        <v>6452.4</v>
      </c>
      <c r="BL32" s="49"/>
      <c r="BM32" s="128">
        <v>75</v>
      </c>
      <c r="BN32" s="129">
        <v>79</v>
      </c>
      <c r="BO32" s="41">
        <v>236</v>
      </c>
      <c r="BP32" s="43">
        <v>0</v>
      </c>
      <c r="BQ32" s="24" t="s">
        <v>99</v>
      </c>
      <c r="BR32" s="24" t="str">
        <f t="shared" si="13"/>
        <v>A-12-BASE-75-79</v>
      </c>
      <c r="BS32" s="25">
        <v>546.79999999999995</v>
      </c>
      <c r="BT32" s="25">
        <v>820.2</v>
      </c>
      <c r="BU32" s="25">
        <v>1093.5999999999999</v>
      </c>
      <c r="BV32" s="25">
        <v>1367</v>
      </c>
      <c r="BW32" s="25">
        <v>1640.4</v>
      </c>
      <c r="BX32" s="25">
        <v>1913.8</v>
      </c>
      <c r="BY32" s="25">
        <v>2077.84</v>
      </c>
      <c r="BZ32" s="25">
        <v>2337.5700000000002</v>
      </c>
      <c r="CA32" s="25">
        <v>2597.3000000000002</v>
      </c>
      <c r="CB32" s="25">
        <v>2857.03</v>
      </c>
      <c r="CC32" s="28">
        <v>3116.76</v>
      </c>
      <c r="CD32" s="30" t="s">
        <v>265</v>
      </c>
      <c r="CE32" s="119">
        <v>3376.49</v>
      </c>
      <c r="CF32" s="119">
        <v>3636.22</v>
      </c>
      <c r="CG32" s="119">
        <v>3895.95</v>
      </c>
      <c r="CH32" s="119">
        <v>4155.68</v>
      </c>
      <c r="CI32" s="119">
        <v>4415.41</v>
      </c>
      <c r="CJ32" s="119">
        <v>4675.1400000000003</v>
      </c>
      <c r="CK32" s="119">
        <v>4934.87</v>
      </c>
      <c r="CL32" s="119">
        <v>5194.6000000000004</v>
      </c>
      <c r="CM32" s="119">
        <v>5454.33</v>
      </c>
      <c r="CN32" s="119">
        <v>5714.06</v>
      </c>
      <c r="CO32" s="119">
        <v>5973.79</v>
      </c>
      <c r="CP32" s="120">
        <v>6233.52</v>
      </c>
      <c r="CQ32" s="49"/>
      <c r="CR32" s="131">
        <v>75</v>
      </c>
      <c r="CS32" s="132">
        <v>79</v>
      </c>
      <c r="CT32" s="41">
        <v>236</v>
      </c>
      <c r="CU32" s="43">
        <v>0</v>
      </c>
      <c r="CV32" s="24" t="s">
        <v>99</v>
      </c>
      <c r="CW32" s="24" t="str">
        <f t="shared" si="14"/>
        <v>A-6-NH-75-79</v>
      </c>
      <c r="CX32" s="25">
        <v>34.880000000000003</v>
      </c>
      <c r="CY32" s="25">
        <v>52.32</v>
      </c>
      <c r="CZ32" s="25">
        <v>69.760000000000005</v>
      </c>
      <c r="DA32" s="25">
        <v>87.2</v>
      </c>
      <c r="DB32" s="25">
        <v>104.64</v>
      </c>
      <c r="DC32" s="25">
        <v>122.08</v>
      </c>
      <c r="DD32" s="25">
        <v>139.52000000000001</v>
      </c>
      <c r="DE32" s="25">
        <v>156.96</v>
      </c>
      <c r="DF32" s="25">
        <v>174.4</v>
      </c>
      <c r="DG32" s="25">
        <v>191.84</v>
      </c>
      <c r="DH32" s="28">
        <v>209.28</v>
      </c>
      <c r="DI32" s="30" t="s">
        <v>265</v>
      </c>
      <c r="DJ32" s="25">
        <v>226.72</v>
      </c>
      <c r="DK32" s="25">
        <v>244.16</v>
      </c>
      <c r="DL32" s="25">
        <v>261.60000000000002</v>
      </c>
      <c r="DM32" s="25">
        <v>279.04000000000002</v>
      </c>
      <c r="DN32" s="25">
        <v>296.48</v>
      </c>
      <c r="DO32" s="25">
        <v>313.92</v>
      </c>
      <c r="DP32" s="25">
        <v>331.36</v>
      </c>
      <c r="DQ32" s="25">
        <v>348.8</v>
      </c>
      <c r="DR32" s="25">
        <v>366.24</v>
      </c>
      <c r="DS32" s="25">
        <v>383.68</v>
      </c>
      <c r="DT32" s="49"/>
      <c r="DU32" s="145">
        <v>75</v>
      </c>
      <c r="DV32" s="146">
        <v>79</v>
      </c>
      <c r="DW32" s="41">
        <v>236</v>
      </c>
      <c r="DX32" s="43">
        <v>0</v>
      </c>
      <c r="DY32" s="24" t="s">
        <v>99</v>
      </c>
      <c r="DZ32" s="24" t="str">
        <f t="shared" si="15"/>
        <v>A-6-NH-75-79</v>
      </c>
      <c r="EA32" s="25">
        <v>35.32</v>
      </c>
      <c r="EB32" s="25">
        <v>52.98</v>
      </c>
      <c r="EC32" s="25">
        <v>70.64</v>
      </c>
      <c r="ED32" s="25">
        <v>88.3</v>
      </c>
      <c r="EE32" s="25">
        <v>105.96</v>
      </c>
      <c r="EF32" s="25">
        <v>123.62</v>
      </c>
      <c r="EG32" s="25">
        <v>141.28</v>
      </c>
      <c r="EH32" s="25">
        <v>158.94</v>
      </c>
      <c r="EI32" s="25">
        <v>176.6</v>
      </c>
      <c r="EJ32" s="25">
        <v>194.26</v>
      </c>
      <c r="EK32" s="28">
        <v>211.92</v>
      </c>
      <c r="EL32" s="30" t="s">
        <v>265</v>
      </c>
      <c r="EM32" s="25">
        <v>229.58</v>
      </c>
      <c r="EN32" s="25">
        <v>247.24</v>
      </c>
      <c r="EO32" s="25">
        <v>264.89999999999998</v>
      </c>
      <c r="EP32" s="25">
        <v>282.56</v>
      </c>
      <c r="EQ32" s="25">
        <v>300.22000000000003</v>
      </c>
      <c r="ER32" s="25">
        <v>317.88</v>
      </c>
      <c r="ES32" s="25">
        <v>335.54</v>
      </c>
      <c r="ET32" s="25">
        <v>353.2</v>
      </c>
      <c r="EU32" s="25">
        <v>370.86</v>
      </c>
      <c r="EV32" s="25">
        <v>388.52</v>
      </c>
      <c r="EW32" s="49"/>
      <c r="EX32" s="145">
        <v>75</v>
      </c>
      <c r="EY32" s="146">
        <v>79</v>
      </c>
      <c r="EZ32" s="41">
        <v>236</v>
      </c>
      <c r="FA32" s="43">
        <v>0</v>
      </c>
      <c r="FB32" s="24" t="s">
        <v>99</v>
      </c>
      <c r="FC32" s="24" t="str">
        <f t="shared" si="16"/>
        <v>A-6-NH-75-79</v>
      </c>
      <c r="FD32" s="25">
        <v>29.5</v>
      </c>
      <c r="FE32" s="25">
        <v>44.25</v>
      </c>
      <c r="FF32" s="25">
        <v>59</v>
      </c>
      <c r="FG32" s="25">
        <v>73.75</v>
      </c>
      <c r="FH32" s="25">
        <v>88.5</v>
      </c>
      <c r="FI32" s="25">
        <v>103.25</v>
      </c>
      <c r="FJ32" s="25">
        <v>118</v>
      </c>
      <c r="FK32" s="25">
        <v>132.75</v>
      </c>
      <c r="FL32" s="25">
        <v>147.5</v>
      </c>
      <c r="FM32" s="25">
        <v>162.25</v>
      </c>
      <c r="FN32" s="28">
        <v>177</v>
      </c>
      <c r="FO32" s="30" t="s">
        <v>265</v>
      </c>
      <c r="FP32" s="25">
        <v>191.75</v>
      </c>
      <c r="FQ32" s="25">
        <v>206.5</v>
      </c>
      <c r="FR32" s="25">
        <v>221.25</v>
      </c>
      <c r="FS32" s="25">
        <v>236</v>
      </c>
      <c r="FT32" s="25">
        <v>250.75</v>
      </c>
      <c r="FU32" s="25">
        <v>265.5</v>
      </c>
      <c r="FV32" s="25">
        <v>280.25</v>
      </c>
      <c r="FW32" s="25">
        <v>295</v>
      </c>
      <c r="FX32" s="25">
        <v>309.75</v>
      </c>
      <c r="FY32" s="25">
        <v>324.5</v>
      </c>
      <c r="FZ32" s="49"/>
      <c r="GA32" s="145">
        <v>75</v>
      </c>
      <c r="GB32" s="146">
        <v>79</v>
      </c>
      <c r="GC32" s="41">
        <v>236</v>
      </c>
      <c r="GD32" s="43">
        <v>0</v>
      </c>
      <c r="GE32" s="24" t="s">
        <v>99</v>
      </c>
      <c r="GF32" s="24" t="str">
        <f t="shared" si="17"/>
        <v>A-12-BASE-75-79</v>
      </c>
      <c r="GG32" s="25">
        <v>472</v>
      </c>
      <c r="GH32" s="25">
        <v>708</v>
      </c>
      <c r="GI32" s="25">
        <v>944</v>
      </c>
      <c r="GJ32" s="25">
        <v>1180</v>
      </c>
      <c r="GK32" s="25">
        <v>1416</v>
      </c>
      <c r="GL32" s="25">
        <v>1652</v>
      </c>
      <c r="GM32" s="25">
        <v>1793.6</v>
      </c>
      <c r="GN32" s="25">
        <v>2017.8</v>
      </c>
      <c r="GO32" s="25">
        <v>2242</v>
      </c>
      <c r="GP32" s="25">
        <v>2466.1999999999998</v>
      </c>
      <c r="GQ32" s="28">
        <v>2690.4</v>
      </c>
      <c r="GR32" s="30" t="s">
        <v>265</v>
      </c>
      <c r="GS32" s="119">
        <v>2914.6</v>
      </c>
      <c r="GT32" s="119">
        <v>3138.8</v>
      </c>
      <c r="GU32" s="119">
        <v>3363</v>
      </c>
      <c r="GV32" s="119">
        <v>3587.2</v>
      </c>
      <c r="GW32" s="119">
        <v>3811.4</v>
      </c>
      <c r="GX32" s="119">
        <v>4035.6</v>
      </c>
      <c r="GY32" s="119">
        <v>4259.8</v>
      </c>
      <c r="GZ32" s="119">
        <v>4484</v>
      </c>
      <c r="HA32" s="119">
        <v>4708.2</v>
      </c>
      <c r="HB32" s="119">
        <v>4932.3999999999996</v>
      </c>
      <c r="HC32" s="119">
        <v>5156.6000000000004</v>
      </c>
      <c r="HD32" s="120">
        <v>5380.8</v>
      </c>
      <c r="HE32" s="49"/>
      <c r="HF32" s="145">
        <v>75</v>
      </c>
      <c r="HG32" s="146">
        <v>79</v>
      </c>
      <c r="HH32" s="41">
        <v>236</v>
      </c>
      <c r="HI32" s="43">
        <v>0</v>
      </c>
      <c r="HJ32" s="24" t="s">
        <v>99</v>
      </c>
      <c r="HK32" s="24" t="str">
        <f t="shared" si="18"/>
        <v>A-6-NH-75-79</v>
      </c>
      <c r="HL32" s="25">
        <v>32</v>
      </c>
      <c r="HM32" s="25">
        <v>48</v>
      </c>
      <c r="HN32" s="25">
        <v>64</v>
      </c>
      <c r="HO32" s="25">
        <v>80</v>
      </c>
      <c r="HP32" s="25">
        <v>96</v>
      </c>
      <c r="HQ32" s="25">
        <v>112</v>
      </c>
      <c r="HR32" s="25">
        <v>128</v>
      </c>
      <c r="HS32" s="25">
        <v>144</v>
      </c>
      <c r="HT32" s="25">
        <v>160</v>
      </c>
      <c r="HU32" s="25">
        <v>176</v>
      </c>
      <c r="HV32" s="28">
        <v>192</v>
      </c>
      <c r="HW32" s="30" t="s">
        <v>265</v>
      </c>
      <c r="HX32" s="25">
        <v>208</v>
      </c>
      <c r="HY32" s="25">
        <v>224</v>
      </c>
      <c r="HZ32" s="25">
        <v>240</v>
      </c>
      <c r="IA32" s="25">
        <v>256</v>
      </c>
      <c r="IB32" s="25">
        <v>272</v>
      </c>
      <c r="IC32" s="25">
        <v>288</v>
      </c>
      <c r="ID32" s="25">
        <v>304</v>
      </c>
      <c r="IE32" s="25">
        <v>320</v>
      </c>
      <c r="IF32" s="25">
        <v>336</v>
      </c>
      <c r="IG32" s="25">
        <v>352</v>
      </c>
      <c r="IH32" s="49"/>
      <c r="II32" s="151">
        <v>75</v>
      </c>
      <c r="IJ32" s="152">
        <v>79</v>
      </c>
      <c r="IK32" s="41">
        <v>236</v>
      </c>
      <c r="IL32" s="43">
        <v>0</v>
      </c>
      <c r="IM32" s="24" t="s">
        <v>99</v>
      </c>
      <c r="IN32" s="24" t="str">
        <f t="shared" si="19"/>
        <v>A-6-NH-75-79</v>
      </c>
      <c r="IO32" s="25">
        <v>38.5</v>
      </c>
      <c r="IP32" s="25">
        <v>57.75</v>
      </c>
      <c r="IQ32" s="25">
        <v>77</v>
      </c>
      <c r="IR32" s="25">
        <v>96.25</v>
      </c>
      <c r="IS32" s="25">
        <v>115.5</v>
      </c>
      <c r="IT32" s="25">
        <v>134.75</v>
      </c>
      <c r="IU32" s="25">
        <v>154</v>
      </c>
      <c r="IV32" s="25">
        <v>173.25</v>
      </c>
      <c r="IW32" s="25">
        <v>192.5</v>
      </c>
      <c r="IX32" s="25">
        <v>211.75</v>
      </c>
      <c r="IY32" s="28">
        <v>231</v>
      </c>
      <c r="IZ32" s="30" t="s">
        <v>265</v>
      </c>
      <c r="JA32" s="25">
        <v>250.25</v>
      </c>
      <c r="JB32" s="25">
        <v>269.5</v>
      </c>
      <c r="JC32" s="25">
        <v>288.75</v>
      </c>
      <c r="JD32" s="25">
        <v>308</v>
      </c>
      <c r="JE32" s="25">
        <v>327.25</v>
      </c>
      <c r="JF32" s="25">
        <v>346.5</v>
      </c>
      <c r="JG32" s="25">
        <v>365.75</v>
      </c>
      <c r="JH32" s="25">
        <v>385</v>
      </c>
      <c r="JI32" s="25">
        <v>404.25</v>
      </c>
      <c r="JJ32" s="25">
        <v>423.5</v>
      </c>
      <c r="JK32" s="49"/>
      <c r="JL32" s="151">
        <v>75</v>
      </c>
      <c r="JM32" s="152">
        <v>79</v>
      </c>
      <c r="JN32" s="41">
        <v>236</v>
      </c>
      <c r="JO32" s="43">
        <v>0</v>
      </c>
      <c r="JP32" s="24" t="s">
        <v>99</v>
      </c>
      <c r="JQ32" s="24" t="str">
        <f t="shared" si="20"/>
        <v>A-12-BASE-75-79</v>
      </c>
      <c r="JR32" s="25">
        <v>566</v>
      </c>
      <c r="JS32" s="25">
        <v>849</v>
      </c>
      <c r="JT32" s="25">
        <v>1132</v>
      </c>
      <c r="JU32" s="25">
        <v>1415</v>
      </c>
      <c r="JV32" s="25">
        <v>1698</v>
      </c>
      <c r="JW32" s="25">
        <v>1981</v>
      </c>
      <c r="JX32" s="25">
        <v>2150.8000000000002</v>
      </c>
      <c r="JY32" s="25">
        <v>2419.65</v>
      </c>
      <c r="JZ32" s="25">
        <v>2688.5</v>
      </c>
      <c r="KA32" s="25">
        <v>2957.35</v>
      </c>
      <c r="KB32" s="28">
        <v>3226.2</v>
      </c>
      <c r="KC32" s="30" t="s">
        <v>265</v>
      </c>
      <c r="KD32" s="119">
        <v>3495.05</v>
      </c>
      <c r="KE32" s="119">
        <v>3763.9</v>
      </c>
      <c r="KF32" s="119">
        <v>4032.75</v>
      </c>
      <c r="KG32" s="119">
        <v>4301.6000000000004</v>
      </c>
      <c r="KH32" s="119">
        <v>4570.45</v>
      </c>
      <c r="KI32" s="119">
        <v>4839.3</v>
      </c>
      <c r="KJ32" s="119">
        <v>5108.1499999999996</v>
      </c>
      <c r="KK32" s="119">
        <v>5377</v>
      </c>
      <c r="KL32" s="119">
        <v>5645.85</v>
      </c>
      <c r="KM32" s="119">
        <v>5914.7</v>
      </c>
      <c r="KN32" s="119">
        <v>6183.55</v>
      </c>
      <c r="KO32" s="120">
        <v>6452.4</v>
      </c>
      <c r="KP32" s="49"/>
      <c r="KQ32" s="151">
        <v>75</v>
      </c>
      <c r="KR32" s="152">
        <v>79</v>
      </c>
      <c r="KS32" s="41">
        <v>236</v>
      </c>
      <c r="KT32" s="43">
        <v>0</v>
      </c>
      <c r="KU32" s="24" t="s">
        <v>99</v>
      </c>
      <c r="KV32" s="24" t="str">
        <f t="shared" si="21"/>
        <v>A-6-NH-75-79</v>
      </c>
      <c r="KW32" s="25">
        <v>32</v>
      </c>
      <c r="KX32" s="25">
        <v>48</v>
      </c>
      <c r="KY32" s="25">
        <v>64</v>
      </c>
      <c r="KZ32" s="25">
        <v>80</v>
      </c>
      <c r="LA32" s="25">
        <v>96</v>
      </c>
      <c r="LB32" s="25">
        <v>112</v>
      </c>
      <c r="LC32" s="25">
        <v>128</v>
      </c>
      <c r="LD32" s="25">
        <v>144</v>
      </c>
      <c r="LE32" s="25">
        <v>160</v>
      </c>
      <c r="LF32" s="25">
        <v>176</v>
      </c>
      <c r="LG32" s="28">
        <v>192</v>
      </c>
      <c r="LH32" s="30" t="s">
        <v>265</v>
      </c>
      <c r="LI32" s="25">
        <v>208</v>
      </c>
      <c r="LJ32" s="25">
        <v>224</v>
      </c>
      <c r="LK32" s="25">
        <v>240</v>
      </c>
      <c r="LL32" s="25">
        <v>256</v>
      </c>
      <c r="LM32" s="25">
        <v>272</v>
      </c>
      <c r="LN32" s="25">
        <v>288</v>
      </c>
      <c r="LO32" s="25">
        <v>304</v>
      </c>
      <c r="LP32" s="25">
        <v>320</v>
      </c>
      <c r="LQ32" s="25">
        <v>336</v>
      </c>
      <c r="LR32" s="25">
        <v>352</v>
      </c>
      <c r="LS32" s="49"/>
    </row>
    <row r="33" spans="5:331" ht="13.8" thickBot="1">
      <c r="E33" s="31">
        <v>80</v>
      </c>
      <c r="F33" s="32">
        <v>84</v>
      </c>
      <c r="G33" s="44">
        <v>249</v>
      </c>
      <c r="H33" s="43">
        <v>0</v>
      </c>
      <c r="I33" s="33" t="s">
        <v>100</v>
      </c>
      <c r="J33" s="24" t="str">
        <f t="shared" si="11"/>
        <v>A-6-NH-80-84</v>
      </c>
      <c r="K33" s="34">
        <v>58.2</v>
      </c>
      <c r="L33" s="34">
        <v>87.3</v>
      </c>
      <c r="M33" s="34">
        <v>116.4</v>
      </c>
      <c r="N33" s="34">
        <v>145.5</v>
      </c>
      <c r="O33" s="34">
        <v>174.6</v>
      </c>
      <c r="P33" s="34">
        <v>203.7</v>
      </c>
      <c r="Q33" s="34">
        <v>232.8</v>
      </c>
      <c r="R33" s="34">
        <v>261.89999999999998</v>
      </c>
      <c r="S33" s="34">
        <v>291</v>
      </c>
      <c r="T33" s="34">
        <v>320.10000000000002</v>
      </c>
      <c r="U33" s="35">
        <v>349.2</v>
      </c>
      <c r="V33" s="36" t="s">
        <v>265</v>
      </c>
      <c r="W33" s="34">
        <v>378.3</v>
      </c>
      <c r="X33" s="34">
        <v>407.4</v>
      </c>
      <c r="Y33" s="34">
        <v>436.5</v>
      </c>
      <c r="Z33" s="34">
        <v>465.6</v>
      </c>
      <c r="AA33" s="34">
        <v>494.7</v>
      </c>
      <c r="AB33" s="34">
        <v>523.79999999999995</v>
      </c>
      <c r="AC33" s="34">
        <v>552.9</v>
      </c>
      <c r="AD33" s="34">
        <v>582</v>
      </c>
      <c r="AE33" s="34">
        <v>611.1</v>
      </c>
      <c r="AF33" s="34">
        <v>640.20000000000005</v>
      </c>
      <c r="AH33" s="31">
        <v>80</v>
      </c>
      <c r="AI33" s="32">
        <v>84</v>
      </c>
      <c r="AJ33" s="44">
        <v>249</v>
      </c>
      <c r="AK33" s="43">
        <v>0</v>
      </c>
      <c r="AL33" s="33" t="s">
        <v>100</v>
      </c>
      <c r="AM33" s="24" t="str">
        <f t="shared" si="12"/>
        <v>A-12-80-84</v>
      </c>
      <c r="AN33" s="34">
        <v>600</v>
      </c>
      <c r="AO33" s="34">
        <v>900</v>
      </c>
      <c r="AP33" s="34">
        <v>1200</v>
      </c>
      <c r="AQ33" s="34">
        <v>1500</v>
      </c>
      <c r="AR33" s="34">
        <v>1800</v>
      </c>
      <c r="AS33" s="34">
        <v>2100</v>
      </c>
      <c r="AT33" s="34">
        <v>2280</v>
      </c>
      <c r="AU33" s="34">
        <v>2565</v>
      </c>
      <c r="AV33" s="34">
        <v>2850</v>
      </c>
      <c r="AW33" s="34">
        <v>3135</v>
      </c>
      <c r="AX33" s="35">
        <v>3420</v>
      </c>
      <c r="AY33" s="36" t="s">
        <v>265</v>
      </c>
      <c r="AZ33" s="34">
        <v>3705</v>
      </c>
      <c r="BA33" s="34">
        <v>3990</v>
      </c>
      <c r="BB33" s="34">
        <v>4275</v>
      </c>
      <c r="BC33" s="34">
        <v>4560</v>
      </c>
      <c r="BD33" s="34">
        <v>4845</v>
      </c>
      <c r="BE33" s="34">
        <v>5130</v>
      </c>
      <c r="BF33" s="34">
        <v>5415</v>
      </c>
      <c r="BG33" s="34">
        <v>5700</v>
      </c>
      <c r="BH33" s="34">
        <v>5985</v>
      </c>
      <c r="BI33" s="34">
        <v>6270</v>
      </c>
      <c r="BJ33" s="34">
        <v>6555</v>
      </c>
      <c r="BK33" s="35">
        <v>6840</v>
      </c>
      <c r="BL33" s="49"/>
      <c r="BM33" s="31">
        <v>80</v>
      </c>
      <c r="BN33" s="32">
        <v>84</v>
      </c>
      <c r="BO33" s="44">
        <v>249</v>
      </c>
      <c r="BP33" s="43">
        <v>0</v>
      </c>
      <c r="BQ33" s="33" t="s">
        <v>100</v>
      </c>
      <c r="BR33" s="24" t="str">
        <f t="shared" si="13"/>
        <v>A-12-BASE-80-84</v>
      </c>
      <c r="BS33" s="34">
        <v>554.04</v>
      </c>
      <c r="BT33" s="34">
        <v>831.06</v>
      </c>
      <c r="BU33" s="34">
        <v>1108.08</v>
      </c>
      <c r="BV33" s="34">
        <v>1385.1</v>
      </c>
      <c r="BW33" s="34">
        <v>1662.12</v>
      </c>
      <c r="BX33" s="34">
        <v>1939.14</v>
      </c>
      <c r="BY33" s="34">
        <v>2105.36</v>
      </c>
      <c r="BZ33" s="34">
        <v>2368.5300000000002</v>
      </c>
      <c r="CA33" s="34">
        <v>2631.7</v>
      </c>
      <c r="CB33" s="34">
        <v>2894.87</v>
      </c>
      <c r="CC33" s="35">
        <v>3158.04</v>
      </c>
      <c r="CD33" s="36" t="s">
        <v>265</v>
      </c>
      <c r="CE33" s="121">
        <v>3421.21</v>
      </c>
      <c r="CF33" s="121">
        <v>3684.38</v>
      </c>
      <c r="CG33" s="121">
        <v>3947.55</v>
      </c>
      <c r="CH33" s="121">
        <v>4210.72</v>
      </c>
      <c r="CI33" s="121">
        <v>4473.8900000000003</v>
      </c>
      <c r="CJ33" s="121">
        <v>4737.0600000000004</v>
      </c>
      <c r="CK33" s="121">
        <v>5000.2299999999996</v>
      </c>
      <c r="CL33" s="121">
        <v>5263.4</v>
      </c>
      <c r="CM33" s="121">
        <v>5526.57</v>
      </c>
      <c r="CN33" s="121">
        <v>5789.74</v>
      </c>
      <c r="CO33" s="121">
        <v>6052.91</v>
      </c>
      <c r="CP33" s="122">
        <v>6316.08</v>
      </c>
      <c r="CQ33" s="49"/>
      <c r="CR33" s="31">
        <v>80</v>
      </c>
      <c r="CS33" s="32">
        <v>84</v>
      </c>
      <c r="CT33" s="44">
        <v>249</v>
      </c>
      <c r="CU33" s="43">
        <v>0</v>
      </c>
      <c r="CV33" s="33" t="s">
        <v>100</v>
      </c>
      <c r="CW33" s="24" t="str">
        <f t="shared" si="14"/>
        <v>A-6-NH-80-84</v>
      </c>
      <c r="CX33" s="34">
        <v>52.72</v>
      </c>
      <c r="CY33" s="34">
        <v>79.08</v>
      </c>
      <c r="CZ33" s="34">
        <v>105.44</v>
      </c>
      <c r="DA33" s="34">
        <v>131.80000000000001</v>
      </c>
      <c r="DB33" s="34">
        <v>158.16</v>
      </c>
      <c r="DC33" s="34">
        <v>184.52</v>
      </c>
      <c r="DD33" s="34">
        <v>210.88</v>
      </c>
      <c r="DE33" s="34">
        <v>237.24</v>
      </c>
      <c r="DF33" s="34">
        <v>263.60000000000002</v>
      </c>
      <c r="DG33" s="34">
        <v>289.95999999999998</v>
      </c>
      <c r="DH33" s="35">
        <v>316.32</v>
      </c>
      <c r="DI33" s="36" t="s">
        <v>265</v>
      </c>
      <c r="DJ33" s="34">
        <v>342.68</v>
      </c>
      <c r="DK33" s="34">
        <v>369.04</v>
      </c>
      <c r="DL33" s="34">
        <v>395.4</v>
      </c>
      <c r="DM33" s="34">
        <v>421.76</v>
      </c>
      <c r="DN33" s="34">
        <v>448.12</v>
      </c>
      <c r="DO33" s="34">
        <v>474.48</v>
      </c>
      <c r="DP33" s="34">
        <v>500.84</v>
      </c>
      <c r="DQ33" s="34">
        <v>527.20000000000005</v>
      </c>
      <c r="DR33" s="34">
        <v>553.55999999999995</v>
      </c>
      <c r="DS33" s="34">
        <v>579.91999999999996</v>
      </c>
      <c r="DT33" s="49"/>
      <c r="DU33" s="31">
        <v>80</v>
      </c>
      <c r="DV33" s="32">
        <v>84</v>
      </c>
      <c r="DW33" s="44">
        <v>249</v>
      </c>
      <c r="DX33" s="43">
        <v>0</v>
      </c>
      <c r="DY33" s="33" t="s">
        <v>100</v>
      </c>
      <c r="DZ33" s="24" t="str">
        <f t="shared" si="15"/>
        <v>A-6-NH-80-84</v>
      </c>
      <c r="EA33" s="34">
        <v>53.38</v>
      </c>
      <c r="EB33" s="34">
        <v>80.069999999999993</v>
      </c>
      <c r="EC33" s="34">
        <v>106.76</v>
      </c>
      <c r="ED33" s="34">
        <v>133.44999999999999</v>
      </c>
      <c r="EE33" s="34">
        <v>160.13999999999999</v>
      </c>
      <c r="EF33" s="34">
        <v>186.83</v>
      </c>
      <c r="EG33" s="34">
        <v>213.52</v>
      </c>
      <c r="EH33" s="34">
        <v>240.21</v>
      </c>
      <c r="EI33" s="34">
        <v>266.89999999999998</v>
      </c>
      <c r="EJ33" s="34">
        <v>293.58999999999997</v>
      </c>
      <c r="EK33" s="35">
        <v>320.27999999999997</v>
      </c>
      <c r="EL33" s="36" t="s">
        <v>265</v>
      </c>
      <c r="EM33" s="34">
        <v>346.97</v>
      </c>
      <c r="EN33" s="34">
        <v>373.66</v>
      </c>
      <c r="EO33" s="34">
        <v>400.35</v>
      </c>
      <c r="EP33" s="34">
        <v>427.04</v>
      </c>
      <c r="EQ33" s="34">
        <v>453.73</v>
      </c>
      <c r="ER33" s="34">
        <v>480.42</v>
      </c>
      <c r="ES33" s="34">
        <v>507.11</v>
      </c>
      <c r="ET33" s="34">
        <v>533.79999999999995</v>
      </c>
      <c r="EU33" s="34">
        <v>560.49</v>
      </c>
      <c r="EV33" s="34">
        <v>587.17999999999995</v>
      </c>
      <c r="EW33" s="49"/>
      <c r="EX33" s="31">
        <v>80</v>
      </c>
      <c r="EY33" s="32">
        <v>84</v>
      </c>
      <c r="EZ33" s="44">
        <v>249</v>
      </c>
      <c r="FA33" s="43">
        <v>0</v>
      </c>
      <c r="FB33" s="33" t="s">
        <v>100</v>
      </c>
      <c r="FC33" s="24" t="str">
        <f t="shared" si="16"/>
        <v>A-6-NH-80-84</v>
      </c>
      <c r="FD33" s="34">
        <v>44.58</v>
      </c>
      <c r="FE33" s="34">
        <v>66.87</v>
      </c>
      <c r="FF33" s="34">
        <v>89.16</v>
      </c>
      <c r="FG33" s="34">
        <v>111.45</v>
      </c>
      <c r="FH33" s="34">
        <v>133.74</v>
      </c>
      <c r="FI33" s="34">
        <v>156.03</v>
      </c>
      <c r="FJ33" s="34">
        <v>178.32</v>
      </c>
      <c r="FK33" s="34">
        <v>200.61</v>
      </c>
      <c r="FL33" s="34">
        <v>222.9</v>
      </c>
      <c r="FM33" s="34">
        <v>245.19</v>
      </c>
      <c r="FN33" s="35">
        <v>267.48</v>
      </c>
      <c r="FO33" s="36" t="s">
        <v>265</v>
      </c>
      <c r="FP33" s="34">
        <v>289.77</v>
      </c>
      <c r="FQ33" s="34">
        <v>312.06</v>
      </c>
      <c r="FR33" s="34">
        <v>334.35</v>
      </c>
      <c r="FS33" s="34">
        <v>356.64</v>
      </c>
      <c r="FT33" s="34">
        <v>378.93</v>
      </c>
      <c r="FU33" s="34">
        <v>401.22</v>
      </c>
      <c r="FV33" s="34">
        <v>423.51</v>
      </c>
      <c r="FW33" s="34">
        <v>445.8</v>
      </c>
      <c r="FX33" s="34">
        <v>468.09</v>
      </c>
      <c r="FY33" s="34">
        <v>490.38</v>
      </c>
      <c r="FZ33" s="49"/>
      <c r="GA33" s="31">
        <v>80</v>
      </c>
      <c r="GB33" s="32">
        <v>84</v>
      </c>
      <c r="GC33" s="44">
        <v>249</v>
      </c>
      <c r="GD33" s="43">
        <v>0</v>
      </c>
      <c r="GE33" s="33" t="s">
        <v>100</v>
      </c>
      <c r="GF33" s="24" t="str">
        <f t="shared" si="17"/>
        <v>A-12-BASE-80-84</v>
      </c>
      <c r="GG33" s="34">
        <v>498</v>
      </c>
      <c r="GH33" s="34">
        <v>747</v>
      </c>
      <c r="GI33" s="34">
        <v>996</v>
      </c>
      <c r="GJ33" s="34">
        <v>1245</v>
      </c>
      <c r="GK33" s="34">
        <v>1494</v>
      </c>
      <c r="GL33" s="34">
        <v>1743</v>
      </c>
      <c r="GM33" s="34">
        <v>1892.4</v>
      </c>
      <c r="GN33" s="34">
        <v>2128.9499999999998</v>
      </c>
      <c r="GO33" s="34">
        <v>2365.5</v>
      </c>
      <c r="GP33" s="34">
        <v>2602.0500000000002</v>
      </c>
      <c r="GQ33" s="35">
        <v>2838.6</v>
      </c>
      <c r="GR33" s="36" t="s">
        <v>265</v>
      </c>
      <c r="GS33" s="121">
        <v>3075.15</v>
      </c>
      <c r="GT33" s="121">
        <v>3311.7</v>
      </c>
      <c r="GU33" s="121">
        <v>3548.25</v>
      </c>
      <c r="GV33" s="121">
        <v>3784.8</v>
      </c>
      <c r="GW33" s="121">
        <v>4021.35</v>
      </c>
      <c r="GX33" s="121">
        <v>4257.8999999999996</v>
      </c>
      <c r="GY33" s="121">
        <v>4494.45</v>
      </c>
      <c r="GZ33" s="121">
        <v>4731</v>
      </c>
      <c r="HA33" s="121">
        <v>4967.55</v>
      </c>
      <c r="HB33" s="121">
        <v>5204.1000000000004</v>
      </c>
      <c r="HC33" s="121">
        <v>5440.65</v>
      </c>
      <c r="HD33" s="122">
        <v>5677.2</v>
      </c>
      <c r="HE33" s="49"/>
      <c r="HF33" s="31">
        <v>80</v>
      </c>
      <c r="HG33" s="32">
        <v>84</v>
      </c>
      <c r="HH33" s="44">
        <v>249</v>
      </c>
      <c r="HI33" s="43">
        <v>0</v>
      </c>
      <c r="HJ33" s="33" t="s">
        <v>100</v>
      </c>
      <c r="HK33" s="24" t="str">
        <f t="shared" si="18"/>
        <v>A-6-NH-80-84</v>
      </c>
      <c r="HL33" s="34">
        <v>48.36</v>
      </c>
      <c r="HM33" s="34">
        <v>72.540000000000006</v>
      </c>
      <c r="HN33" s="34">
        <v>96.72</v>
      </c>
      <c r="HO33" s="34">
        <v>120.9</v>
      </c>
      <c r="HP33" s="34">
        <v>145.08000000000001</v>
      </c>
      <c r="HQ33" s="34">
        <v>169.26</v>
      </c>
      <c r="HR33" s="34">
        <v>193.44</v>
      </c>
      <c r="HS33" s="34">
        <v>217.62</v>
      </c>
      <c r="HT33" s="34">
        <v>241.8</v>
      </c>
      <c r="HU33" s="34">
        <v>265.98</v>
      </c>
      <c r="HV33" s="35">
        <v>290.16000000000003</v>
      </c>
      <c r="HW33" s="36" t="s">
        <v>265</v>
      </c>
      <c r="HX33" s="34">
        <v>314.33999999999997</v>
      </c>
      <c r="HY33" s="34">
        <v>338.52</v>
      </c>
      <c r="HZ33" s="34">
        <v>362.7</v>
      </c>
      <c r="IA33" s="34">
        <v>386.88</v>
      </c>
      <c r="IB33" s="34">
        <v>411.06</v>
      </c>
      <c r="IC33" s="34">
        <v>435.24</v>
      </c>
      <c r="ID33" s="34">
        <v>459.42</v>
      </c>
      <c r="IE33" s="34">
        <v>483.6</v>
      </c>
      <c r="IF33" s="34">
        <v>507.78</v>
      </c>
      <c r="IG33" s="34">
        <v>531.96</v>
      </c>
      <c r="IH33" s="49"/>
      <c r="II33" s="31">
        <v>80</v>
      </c>
      <c r="IJ33" s="32">
        <v>84</v>
      </c>
      <c r="IK33" s="44">
        <v>249</v>
      </c>
      <c r="IL33" s="43">
        <v>0</v>
      </c>
      <c r="IM33" s="33" t="s">
        <v>100</v>
      </c>
      <c r="IN33" s="24" t="str">
        <f t="shared" si="19"/>
        <v>A-6-NH-80-84</v>
      </c>
      <c r="IO33" s="34">
        <v>58.2</v>
      </c>
      <c r="IP33" s="34">
        <v>87.3</v>
      </c>
      <c r="IQ33" s="34">
        <v>116.4</v>
      </c>
      <c r="IR33" s="34">
        <v>145.5</v>
      </c>
      <c r="IS33" s="34">
        <v>174.6</v>
      </c>
      <c r="IT33" s="34">
        <v>203.7</v>
      </c>
      <c r="IU33" s="34">
        <v>232.8</v>
      </c>
      <c r="IV33" s="34">
        <v>261.89999999999998</v>
      </c>
      <c r="IW33" s="34">
        <v>291</v>
      </c>
      <c r="IX33" s="34">
        <v>320.10000000000002</v>
      </c>
      <c r="IY33" s="35">
        <v>349.2</v>
      </c>
      <c r="IZ33" s="36" t="s">
        <v>265</v>
      </c>
      <c r="JA33" s="34">
        <v>378.3</v>
      </c>
      <c r="JB33" s="34">
        <v>407.4</v>
      </c>
      <c r="JC33" s="34">
        <v>436.5</v>
      </c>
      <c r="JD33" s="34">
        <v>465.6</v>
      </c>
      <c r="JE33" s="34">
        <v>494.7</v>
      </c>
      <c r="JF33" s="34">
        <v>523.79999999999995</v>
      </c>
      <c r="JG33" s="34">
        <v>552.9</v>
      </c>
      <c r="JH33" s="34">
        <v>582</v>
      </c>
      <c r="JI33" s="34">
        <v>611.1</v>
      </c>
      <c r="JJ33" s="34">
        <v>640.20000000000005</v>
      </c>
      <c r="JK33" s="49"/>
      <c r="JL33" s="31">
        <v>80</v>
      </c>
      <c r="JM33" s="32">
        <v>84</v>
      </c>
      <c r="JN33" s="44">
        <v>249</v>
      </c>
      <c r="JO33" s="43">
        <v>0</v>
      </c>
      <c r="JP33" s="33" t="s">
        <v>100</v>
      </c>
      <c r="JQ33" s="24" t="str">
        <f t="shared" si="20"/>
        <v>A-12-BASE-80-84</v>
      </c>
      <c r="JR33" s="34">
        <v>600</v>
      </c>
      <c r="JS33" s="34">
        <v>900</v>
      </c>
      <c r="JT33" s="34">
        <v>1200</v>
      </c>
      <c r="JU33" s="34">
        <v>1500</v>
      </c>
      <c r="JV33" s="34">
        <v>1800</v>
      </c>
      <c r="JW33" s="34">
        <v>2100</v>
      </c>
      <c r="JX33" s="34">
        <v>2280</v>
      </c>
      <c r="JY33" s="34">
        <v>2565</v>
      </c>
      <c r="JZ33" s="34">
        <v>2850</v>
      </c>
      <c r="KA33" s="34">
        <v>3135</v>
      </c>
      <c r="KB33" s="35">
        <v>3420</v>
      </c>
      <c r="KC33" s="36" t="s">
        <v>265</v>
      </c>
      <c r="KD33" s="121">
        <v>3705</v>
      </c>
      <c r="KE33" s="121">
        <v>3990</v>
      </c>
      <c r="KF33" s="121">
        <v>4275</v>
      </c>
      <c r="KG33" s="121">
        <v>4560</v>
      </c>
      <c r="KH33" s="121">
        <v>4845</v>
      </c>
      <c r="KI33" s="121">
        <v>5130</v>
      </c>
      <c r="KJ33" s="121">
        <v>5415</v>
      </c>
      <c r="KK33" s="121">
        <v>5700</v>
      </c>
      <c r="KL33" s="121">
        <v>5985</v>
      </c>
      <c r="KM33" s="121">
        <v>6270</v>
      </c>
      <c r="KN33" s="121">
        <v>6555</v>
      </c>
      <c r="KO33" s="122">
        <v>6840</v>
      </c>
      <c r="KP33" s="49"/>
      <c r="KQ33" s="31">
        <v>80</v>
      </c>
      <c r="KR33" s="32">
        <v>84</v>
      </c>
      <c r="KS33" s="44">
        <v>249</v>
      </c>
      <c r="KT33" s="43">
        <v>0</v>
      </c>
      <c r="KU33" s="33" t="s">
        <v>100</v>
      </c>
      <c r="KV33" s="24" t="str">
        <f t="shared" si="21"/>
        <v>A-6-NH-80-84</v>
      </c>
      <c r="KW33" s="34">
        <v>48.36</v>
      </c>
      <c r="KX33" s="34">
        <v>72.540000000000006</v>
      </c>
      <c r="KY33" s="34">
        <v>96.72</v>
      </c>
      <c r="KZ33" s="34">
        <v>120.9</v>
      </c>
      <c r="LA33" s="34">
        <v>145.08000000000001</v>
      </c>
      <c r="LB33" s="34">
        <v>169.26</v>
      </c>
      <c r="LC33" s="34">
        <v>193.44</v>
      </c>
      <c r="LD33" s="34">
        <v>217.62</v>
      </c>
      <c r="LE33" s="34">
        <v>241.8</v>
      </c>
      <c r="LF33" s="34">
        <v>265.98</v>
      </c>
      <c r="LG33" s="35">
        <v>290.16000000000003</v>
      </c>
      <c r="LH33" s="36" t="s">
        <v>265</v>
      </c>
      <c r="LI33" s="34">
        <v>314.33999999999997</v>
      </c>
      <c r="LJ33" s="34">
        <v>338.52</v>
      </c>
      <c r="LK33" s="34">
        <v>362.7</v>
      </c>
      <c r="LL33" s="34">
        <v>386.88</v>
      </c>
      <c r="LM33" s="34">
        <v>411.06</v>
      </c>
      <c r="LN33" s="34">
        <v>435.24</v>
      </c>
      <c r="LO33" s="34">
        <v>459.42</v>
      </c>
      <c r="LP33" s="34">
        <v>483.6</v>
      </c>
      <c r="LQ33" s="34">
        <v>507.78</v>
      </c>
      <c r="LR33" s="34">
        <v>531.96</v>
      </c>
      <c r="LS33" s="49"/>
    </row>
    <row r="34" spans="5:331">
      <c r="E34" s="129"/>
      <c r="F34" s="129"/>
      <c r="G34" s="129"/>
      <c r="H34" s="129"/>
      <c r="I34" s="129"/>
      <c r="J34" s="129"/>
      <c r="K34" s="25"/>
      <c r="L34" s="25"/>
      <c r="M34" s="25"/>
      <c r="N34" s="25"/>
      <c r="O34" s="25"/>
      <c r="P34" s="25"/>
      <c r="Q34" s="25"/>
      <c r="R34" s="25"/>
      <c r="S34" s="25"/>
      <c r="T34" s="25"/>
      <c r="U34" s="25"/>
      <c r="V34" s="25"/>
      <c r="AH34" s="129"/>
      <c r="AI34" s="129"/>
      <c r="AJ34" s="129"/>
      <c r="AK34" s="129"/>
      <c r="AL34" s="129"/>
      <c r="AM34" s="129"/>
      <c r="AN34" s="25"/>
      <c r="AO34" s="25"/>
      <c r="AP34" s="25"/>
      <c r="AQ34" s="25"/>
      <c r="AR34" s="25"/>
      <c r="AS34" s="25"/>
      <c r="AT34" s="25"/>
      <c r="AU34" s="25"/>
      <c r="AV34" s="25"/>
      <c r="AW34" s="25"/>
      <c r="AX34" s="25"/>
      <c r="AY34" s="25"/>
      <c r="BL34" s="49"/>
      <c r="BM34" s="129"/>
      <c r="BN34" s="129"/>
      <c r="BO34" s="129"/>
      <c r="BP34" s="129"/>
      <c r="BQ34" s="129"/>
      <c r="BR34" s="129"/>
      <c r="BS34" s="25"/>
      <c r="BT34" s="25"/>
      <c r="BU34" s="25"/>
      <c r="BV34" s="25"/>
      <c r="BW34" s="25"/>
      <c r="BX34" s="25"/>
      <c r="BY34" s="25"/>
      <c r="BZ34" s="25"/>
      <c r="CA34" s="25"/>
      <c r="CB34" s="25"/>
      <c r="CC34" s="25"/>
      <c r="CD34" s="25"/>
      <c r="CQ34" s="49"/>
      <c r="CR34" s="132"/>
      <c r="CS34" s="132"/>
      <c r="CT34" s="132"/>
      <c r="CU34" s="132"/>
      <c r="CV34" s="132"/>
      <c r="CW34" s="132"/>
      <c r="CX34" s="25"/>
      <c r="CY34" s="25"/>
      <c r="CZ34" s="25"/>
      <c r="DA34" s="25"/>
      <c r="DB34" s="25"/>
      <c r="DC34" s="25"/>
      <c r="DD34" s="25"/>
      <c r="DE34" s="25"/>
      <c r="DF34" s="25"/>
      <c r="DG34" s="25"/>
      <c r="DH34" s="25"/>
      <c r="DI34" s="25"/>
      <c r="DT34" s="49"/>
      <c r="DU34" s="146"/>
      <c r="DV34" s="146"/>
      <c r="DW34" s="146"/>
      <c r="DX34" s="146"/>
      <c r="DY34" s="146"/>
      <c r="DZ34" s="146"/>
      <c r="EA34" s="25"/>
      <c r="EB34" s="25"/>
      <c r="EC34" s="25"/>
      <c r="ED34" s="25"/>
      <c r="EE34" s="25"/>
      <c r="EF34" s="25"/>
      <c r="EG34" s="25"/>
      <c r="EH34" s="25"/>
      <c r="EI34" s="25"/>
      <c r="EJ34" s="25"/>
      <c r="EK34" s="25"/>
      <c r="EL34" s="25"/>
      <c r="EW34" s="49"/>
      <c r="EX34" s="146"/>
      <c r="EY34" s="146"/>
      <c r="EZ34" s="146"/>
      <c r="FA34" s="146"/>
      <c r="FB34" s="146"/>
      <c r="FC34" s="146"/>
      <c r="FD34" s="25"/>
      <c r="FE34" s="25"/>
      <c r="FF34" s="25"/>
      <c r="FG34" s="25"/>
      <c r="FH34" s="25"/>
      <c r="FI34" s="25"/>
      <c r="FJ34" s="25"/>
      <c r="FK34" s="25"/>
      <c r="FL34" s="25"/>
      <c r="FM34" s="25"/>
      <c r="FN34" s="25"/>
      <c r="FO34" s="25"/>
      <c r="FZ34" s="49"/>
      <c r="GA34" s="146"/>
      <c r="GB34" s="146"/>
      <c r="GC34" s="146"/>
      <c r="GD34" s="146"/>
      <c r="GE34" s="146"/>
      <c r="GF34" s="146"/>
      <c r="GG34" s="25"/>
      <c r="GH34" s="25"/>
      <c r="GI34" s="25"/>
      <c r="GJ34" s="25"/>
      <c r="GK34" s="25"/>
      <c r="GL34" s="25"/>
      <c r="GM34" s="25"/>
      <c r="GN34" s="25"/>
      <c r="GO34" s="25"/>
      <c r="GP34" s="25"/>
      <c r="GQ34" s="25"/>
      <c r="GR34" s="25"/>
      <c r="HE34" s="49"/>
      <c r="HF34" s="146"/>
      <c r="HG34" s="146"/>
      <c r="HH34" s="146"/>
      <c r="HI34" s="146"/>
      <c r="HJ34" s="146"/>
      <c r="HK34" s="146"/>
      <c r="HL34" s="25"/>
      <c r="HM34" s="25"/>
      <c r="HN34" s="25"/>
      <c r="HO34" s="25"/>
      <c r="HP34" s="25"/>
      <c r="HQ34" s="25"/>
      <c r="HR34" s="25"/>
      <c r="HS34" s="25"/>
      <c r="HT34" s="25"/>
      <c r="HU34" s="25"/>
      <c r="HV34" s="25"/>
      <c r="HW34" s="25"/>
      <c r="IH34" s="49"/>
      <c r="II34" s="152"/>
      <c r="IJ34" s="152"/>
      <c r="IK34" s="152"/>
      <c r="IL34" s="152"/>
      <c r="IM34" s="152"/>
      <c r="IN34" s="152"/>
      <c r="IO34" s="25"/>
      <c r="IP34" s="25"/>
      <c r="IQ34" s="25"/>
      <c r="IR34" s="25"/>
      <c r="IS34" s="25"/>
      <c r="IT34" s="25"/>
      <c r="IU34" s="25"/>
      <c r="IV34" s="25"/>
      <c r="IW34" s="25"/>
      <c r="IX34" s="25"/>
      <c r="IY34" s="25"/>
      <c r="IZ34" s="25"/>
      <c r="JK34" s="49"/>
      <c r="JL34" s="152"/>
      <c r="JM34" s="152"/>
      <c r="JN34" s="152"/>
      <c r="JO34" s="152"/>
      <c r="JP34" s="152"/>
      <c r="JQ34" s="152"/>
      <c r="JR34" s="25"/>
      <c r="JS34" s="25"/>
      <c r="JT34" s="25"/>
      <c r="JU34" s="25"/>
      <c r="JV34" s="25"/>
      <c r="JW34" s="25"/>
      <c r="JX34" s="25"/>
      <c r="JY34" s="25"/>
      <c r="JZ34" s="25"/>
      <c r="KA34" s="25"/>
      <c r="KB34" s="25"/>
      <c r="KC34" s="25"/>
      <c r="KP34" s="49"/>
      <c r="KQ34" s="152"/>
      <c r="KR34" s="152"/>
      <c r="KS34" s="152"/>
      <c r="KT34" s="152"/>
      <c r="KU34" s="152"/>
      <c r="KV34" s="152"/>
      <c r="KW34" s="25"/>
      <c r="KX34" s="25"/>
      <c r="KY34" s="25"/>
      <c r="KZ34" s="25"/>
      <c r="LA34" s="25"/>
      <c r="LB34" s="25"/>
      <c r="LC34" s="25"/>
      <c r="LD34" s="25"/>
      <c r="LE34" s="25"/>
      <c r="LF34" s="25"/>
      <c r="LG34" s="25"/>
      <c r="LH34" s="25"/>
      <c r="LS34" s="49"/>
    </row>
    <row r="35" spans="5:331" ht="16.2" thickBot="1">
      <c r="E35" s="46"/>
      <c r="F35" s="46"/>
      <c r="G35" s="46"/>
      <c r="H35" s="46"/>
      <c r="I35" s="46"/>
      <c r="J35" s="46"/>
      <c r="K35" s="46"/>
      <c r="L35" s="46"/>
      <c r="M35" s="46"/>
      <c r="N35" s="46"/>
      <c r="O35" s="46"/>
      <c r="P35" s="46"/>
      <c r="Q35" s="46"/>
      <c r="R35" s="46"/>
      <c r="S35" s="46"/>
      <c r="T35" s="46"/>
      <c r="U35" s="46"/>
      <c r="V35" s="46"/>
      <c r="AH35" s="46"/>
      <c r="AI35" s="46"/>
      <c r="AJ35" s="46"/>
      <c r="AK35" s="46"/>
      <c r="AL35" s="46"/>
      <c r="AM35" s="46"/>
      <c r="AN35" s="46"/>
      <c r="AO35" s="46"/>
      <c r="AP35" s="46"/>
      <c r="AQ35" s="46"/>
      <c r="AR35" s="46"/>
      <c r="AS35" s="46"/>
      <c r="AT35" s="46"/>
      <c r="AU35" s="46"/>
      <c r="AV35" s="46"/>
      <c r="AW35" s="46"/>
      <c r="AX35" s="46"/>
      <c r="AY35" s="46"/>
      <c r="BL35" s="49"/>
      <c r="BM35" s="46"/>
      <c r="BN35" s="46"/>
      <c r="BO35" s="46"/>
      <c r="BP35" s="46"/>
      <c r="BQ35" s="46"/>
      <c r="BR35" s="46"/>
      <c r="BS35" s="46"/>
      <c r="BT35" s="46"/>
      <c r="BU35" s="46"/>
      <c r="BV35" s="46"/>
      <c r="BW35" s="46"/>
      <c r="BX35" s="46"/>
      <c r="BY35" s="46"/>
      <c r="BZ35" s="46"/>
      <c r="CA35" s="46"/>
      <c r="CB35" s="46"/>
      <c r="CC35" s="46"/>
      <c r="CD35" s="46"/>
      <c r="CQ35" s="49"/>
      <c r="CR35" s="46"/>
      <c r="CS35" s="46"/>
      <c r="CT35" s="46"/>
      <c r="CU35" s="46"/>
      <c r="CV35" s="46"/>
      <c r="CW35" s="46"/>
      <c r="CX35" s="46"/>
      <c r="CY35" s="46"/>
      <c r="CZ35" s="46"/>
      <c r="DA35" s="46"/>
      <c r="DB35" s="46"/>
      <c r="DC35" s="46"/>
      <c r="DD35" s="46"/>
      <c r="DE35" s="46"/>
      <c r="DF35" s="46"/>
      <c r="DG35" s="46"/>
      <c r="DH35" s="46"/>
      <c r="DI35" s="46"/>
      <c r="DT35" s="49"/>
      <c r="DU35" s="46"/>
      <c r="DV35" s="46"/>
      <c r="DW35" s="46"/>
      <c r="DX35" s="46"/>
      <c r="DY35" s="46"/>
      <c r="DZ35" s="46"/>
      <c r="EA35" s="46"/>
      <c r="EB35" s="46"/>
      <c r="EC35" s="46"/>
      <c r="ED35" s="46"/>
      <c r="EE35" s="46"/>
      <c r="EF35" s="46"/>
      <c r="EG35" s="46"/>
      <c r="EH35" s="46"/>
      <c r="EI35" s="46"/>
      <c r="EJ35" s="46"/>
      <c r="EK35" s="46"/>
      <c r="EL35" s="46"/>
      <c r="EW35" s="49"/>
      <c r="EX35" s="46"/>
      <c r="EY35" s="46"/>
      <c r="EZ35" s="46"/>
      <c r="FA35" s="46"/>
      <c r="FB35" s="46"/>
      <c r="FC35" s="46"/>
      <c r="FD35" s="46"/>
      <c r="FE35" s="46"/>
      <c r="FF35" s="46"/>
      <c r="FG35" s="46"/>
      <c r="FH35" s="46"/>
      <c r="FI35" s="46"/>
      <c r="FJ35" s="46"/>
      <c r="FK35" s="46"/>
      <c r="FL35" s="46"/>
      <c r="FM35" s="46"/>
      <c r="FN35" s="46"/>
      <c r="FO35" s="46"/>
      <c r="FZ35" s="49"/>
      <c r="GA35" s="46"/>
      <c r="GB35" s="46"/>
      <c r="GC35" s="46"/>
      <c r="GD35" s="46"/>
      <c r="GE35" s="46"/>
      <c r="GF35" s="46"/>
      <c r="GG35" s="46"/>
      <c r="GH35" s="46"/>
      <c r="GI35" s="46"/>
      <c r="GJ35" s="46"/>
      <c r="GK35" s="46"/>
      <c r="GL35" s="46"/>
      <c r="GM35" s="46"/>
      <c r="GN35" s="46"/>
      <c r="GO35" s="46"/>
      <c r="GP35" s="46"/>
      <c r="GQ35" s="46"/>
      <c r="GR35" s="46"/>
      <c r="HE35" s="49"/>
      <c r="HF35" s="46"/>
      <c r="HG35" s="46"/>
      <c r="HH35" s="46"/>
      <c r="HI35" s="46"/>
      <c r="HJ35" s="46"/>
      <c r="HK35" s="46"/>
      <c r="HL35" s="46"/>
      <c r="HM35" s="46"/>
      <c r="HN35" s="46"/>
      <c r="HO35" s="46"/>
      <c r="HP35" s="46"/>
      <c r="HQ35" s="46"/>
      <c r="HR35" s="46"/>
      <c r="HS35" s="46"/>
      <c r="HT35" s="46"/>
      <c r="HU35" s="46"/>
      <c r="HV35" s="46"/>
      <c r="HW35" s="46"/>
      <c r="IH35" s="49"/>
      <c r="II35" s="46"/>
      <c r="IJ35" s="46"/>
      <c r="IK35" s="46"/>
      <c r="IL35" s="46"/>
      <c r="IM35" s="46"/>
      <c r="IN35" s="46"/>
      <c r="IO35" s="46"/>
      <c r="IP35" s="46"/>
      <c r="IQ35" s="46"/>
      <c r="IR35" s="46"/>
      <c r="IS35" s="46"/>
      <c r="IT35" s="46"/>
      <c r="IU35" s="46"/>
      <c r="IV35" s="46"/>
      <c r="IW35" s="46"/>
      <c r="IX35" s="46"/>
      <c r="IY35" s="46"/>
      <c r="IZ35" s="46"/>
      <c r="JK35" s="49"/>
      <c r="JL35" s="46"/>
      <c r="JM35" s="46"/>
      <c r="JN35" s="46"/>
      <c r="JO35" s="46"/>
      <c r="JP35" s="46"/>
      <c r="JQ35" s="46"/>
      <c r="JR35" s="46"/>
      <c r="JS35" s="46"/>
      <c r="JT35" s="46"/>
      <c r="JU35" s="46"/>
      <c r="JV35" s="46"/>
      <c r="JW35" s="46"/>
      <c r="JX35" s="46"/>
      <c r="JY35" s="46"/>
      <c r="JZ35" s="46"/>
      <c r="KA35" s="46"/>
      <c r="KB35" s="46"/>
      <c r="KC35" s="46"/>
      <c r="KP35" s="49"/>
      <c r="KQ35" s="46"/>
      <c r="KR35" s="46"/>
      <c r="KS35" s="46"/>
      <c r="KT35" s="46"/>
      <c r="KU35" s="46"/>
      <c r="KV35" s="46"/>
      <c r="KW35" s="46"/>
      <c r="KX35" s="46"/>
      <c r="KY35" s="46"/>
      <c r="KZ35" s="46"/>
      <c r="LA35" s="46"/>
      <c r="LB35" s="46"/>
      <c r="LC35" s="46"/>
      <c r="LD35" s="46"/>
      <c r="LE35" s="46"/>
      <c r="LF35" s="46"/>
      <c r="LG35" s="46"/>
      <c r="LH35" s="46"/>
      <c r="LS35" s="49"/>
    </row>
    <row r="36" spans="5:331">
      <c r="E36" s="9"/>
      <c r="F36" s="10"/>
      <c r="G36" s="10"/>
      <c r="H36" s="10"/>
      <c r="I36" s="10"/>
      <c r="J36" s="10"/>
      <c r="K36" s="11">
        <v>500</v>
      </c>
      <c r="L36" s="12">
        <v>750</v>
      </c>
      <c r="M36" s="11">
        <v>1000</v>
      </c>
      <c r="N36" s="11">
        <v>1250</v>
      </c>
      <c r="O36" s="11">
        <v>1500</v>
      </c>
      <c r="P36" s="11">
        <v>1750</v>
      </c>
      <c r="Q36" s="11">
        <v>2000</v>
      </c>
      <c r="R36" s="11">
        <v>2250</v>
      </c>
      <c r="S36" s="11">
        <v>2500</v>
      </c>
      <c r="T36" s="11">
        <v>2750</v>
      </c>
      <c r="U36" s="14">
        <v>3000</v>
      </c>
      <c r="V36" s="15" t="s">
        <v>74</v>
      </c>
      <c r="W36" s="11">
        <v>3250</v>
      </c>
      <c r="X36" s="12">
        <v>3500</v>
      </c>
      <c r="Y36" s="11">
        <v>3750</v>
      </c>
      <c r="Z36" s="11">
        <v>4000</v>
      </c>
      <c r="AA36" s="11">
        <v>4250</v>
      </c>
      <c r="AB36" s="11">
        <v>4500</v>
      </c>
      <c r="AC36" s="11">
        <v>4750</v>
      </c>
      <c r="AD36" s="11">
        <v>5000</v>
      </c>
      <c r="AE36" s="11">
        <v>5250</v>
      </c>
      <c r="AF36" s="11">
        <v>5500</v>
      </c>
      <c r="AH36" s="9"/>
      <c r="AI36" s="10"/>
      <c r="AJ36" s="10"/>
      <c r="AK36" s="10"/>
      <c r="AL36" s="10"/>
      <c r="AM36" s="10"/>
      <c r="AN36" s="11">
        <v>500</v>
      </c>
      <c r="AO36" s="12">
        <v>750</v>
      </c>
      <c r="AP36" s="11">
        <v>1000</v>
      </c>
      <c r="AQ36" s="11">
        <v>1250</v>
      </c>
      <c r="AR36" s="11">
        <v>1500</v>
      </c>
      <c r="AS36" s="11">
        <v>1750</v>
      </c>
      <c r="AT36" s="11">
        <v>2000</v>
      </c>
      <c r="AU36" s="11">
        <v>2250</v>
      </c>
      <c r="AV36" s="11">
        <v>2500</v>
      </c>
      <c r="AW36" s="11">
        <v>2750</v>
      </c>
      <c r="AX36" s="14">
        <v>3000</v>
      </c>
      <c r="AY36" s="15" t="s">
        <v>74</v>
      </c>
      <c r="AZ36" s="11">
        <v>3250</v>
      </c>
      <c r="BA36" s="12">
        <v>3500</v>
      </c>
      <c r="BB36" s="11">
        <v>3750</v>
      </c>
      <c r="BC36" s="11">
        <v>4000</v>
      </c>
      <c r="BD36" s="11">
        <v>4250</v>
      </c>
      <c r="BE36" s="11">
        <v>4500</v>
      </c>
      <c r="BF36" s="11">
        <v>4750</v>
      </c>
      <c r="BG36" s="11">
        <v>5000</v>
      </c>
      <c r="BH36" s="11">
        <v>5250</v>
      </c>
      <c r="BI36" s="11">
        <v>5500</v>
      </c>
      <c r="BJ36" s="11">
        <v>5750</v>
      </c>
      <c r="BK36" s="14">
        <v>6000</v>
      </c>
      <c r="BL36" s="49"/>
      <c r="BM36" s="9"/>
      <c r="BN36" s="10"/>
      <c r="BO36" s="10"/>
      <c r="BP36" s="10"/>
      <c r="BQ36" s="10"/>
      <c r="BR36" s="10"/>
      <c r="BS36" s="11">
        <v>500</v>
      </c>
      <c r="BT36" s="12">
        <v>750</v>
      </c>
      <c r="BU36" s="11">
        <v>1000</v>
      </c>
      <c r="BV36" s="11">
        <v>1250</v>
      </c>
      <c r="BW36" s="11">
        <v>1500</v>
      </c>
      <c r="BX36" s="11">
        <v>1750</v>
      </c>
      <c r="BY36" s="11">
        <v>2000</v>
      </c>
      <c r="BZ36" s="11">
        <v>2250</v>
      </c>
      <c r="CA36" s="11">
        <v>2500</v>
      </c>
      <c r="CB36" s="11">
        <v>2750</v>
      </c>
      <c r="CC36" s="14">
        <v>3000</v>
      </c>
      <c r="CD36" s="15" t="s">
        <v>74</v>
      </c>
      <c r="CE36" s="11">
        <v>3250</v>
      </c>
      <c r="CF36" s="12">
        <v>3500</v>
      </c>
      <c r="CG36" s="11">
        <v>3750</v>
      </c>
      <c r="CH36" s="11">
        <v>4000</v>
      </c>
      <c r="CI36" s="11">
        <v>4250</v>
      </c>
      <c r="CJ36" s="11">
        <v>4500</v>
      </c>
      <c r="CK36" s="11">
        <v>4750</v>
      </c>
      <c r="CL36" s="11">
        <v>5000</v>
      </c>
      <c r="CM36" s="11">
        <v>5250</v>
      </c>
      <c r="CN36" s="11">
        <v>5500</v>
      </c>
      <c r="CO36" s="11">
        <v>5750</v>
      </c>
      <c r="CP36" s="14">
        <v>6000</v>
      </c>
      <c r="CQ36" s="49"/>
      <c r="CR36" s="9"/>
      <c r="CS36" s="10"/>
      <c r="CT36" s="10"/>
      <c r="CU36" s="10"/>
      <c r="CV36" s="10"/>
      <c r="CW36" s="10"/>
      <c r="CX36" s="11">
        <v>500</v>
      </c>
      <c r="CY36" s="12">
        <v>750</v>
      </c>
      <c r="CZ36" s="11">
        <v>1000</v>
      </c>
      <c r="DA36" s="11">
        <v>1250</v>
      </c>
      <c r="DB36" s="11">
        <v>1500</v>
      </c>
      <c r="DC36" s="11">
        <v>1750</v>
      </c>
      <c r="DD36" s="11">
        <v>2000</v>
      </c>
      <c r="DE36" s="11">
        <v>2250</v>
      </c>
      <c r="DF36" s="11">
        <v>2500</v>
      </c>
      <c r="DG36" s="11">
        <v>2750</v>
      </c>
      <c r="DH36" s="14">
        <v>3000</v>
      </c>
      <c r="DI36" s="15" t="s">
        <v>74</v>
      </c>
      <c r="DJ36" s="11">
        <v>3250</v>
      </c>
      <c r="DK36" s="12">
        <v>3500</v>
      </c>
      <c r="DL36" s="11">
        <v>3750</v>
      </c>
      <c r="DM36" s="11">
        <v>4000</v>
      </c>
      <c r="DN36" s="11">
        <v>4250</v>
      </c>
      <c r="DO36" s="11">
        <v>4500</v>
      </c>
      <c r="DP36" s="11">
        <v>4750</v>
      </c>
      <c r="DQ36" s="11">
        <v>5000</v>
      </c>
      <c r="DR36" s="11">
        <v>5250</v>
      </c>
      <c r="DS36" s="11">
        <v>5500</v>
      </c>
      <c r="DT36" s="49"/>
      <c r="DU36" s="9"/>
      <c r="DV36" s="10"/>
      <c r="DW36" s="10"/>
      <c r="DX36" s="10"/>
      <c r="DY36" s="10"/>
      <c r="DZ36" s="10"/>
      <c r="EA36" s="11">
        <v>500</v>
      </c>
      <c r="EB36" s="12">
        <v>750</v>
      </c>
      <c r="EC36" s="11">
        <v>1000</v>
      </c>
      <c r="ED36" s="11">
        <v>1250</v>
      </c>
      <c r="EE36" s="11">
        <v>1500</v>
      </c>
      <c r="EF36" s="11">
        <v>1750</v>
      </c>
      <c r="EG36" s="11">
        <v>2000</v>
      </c>
      <c r="EH36" s="11">
        <v>2250</v>
      </c>
      <c r="EI36" s="11">
        <v>2500</v>
      </c>
      <c r="EJ36" s="11">
        <v>2750</v>
      </c>
      <c r="EK36" s="14">
        <v>3000</v>
      </c>
      <c r="EL36" s="15" t="s">
        <v>74</v>
      </c>
      <c r="EM36" s="11">
        <v>3250</v>
      </c>
      <c r="EN36" s="12">
        <v>3500</v>
      </c>
      <c r="EO36" s="11">
        <v>3750</v>
      </c>
      <c r="EP36" s="11">
        <v>4000</v>
      </c>
      <c r="EQ36" s="11">
        <v>4250</v>
      </c>
      <c r="ER36" s="11">
        <v>4500</v>
      </c>
      <c r="ES36" s="11">
        <v>4750</v>
      </c>
      <c r="ET36" s="11">
        <v>5000</v>
      </c>
      <c r="EU36" s="11">
        <v>5250</v>
      </c>
      <c r="EV36" s="11">
        <v>5500</v>
      </c>
      <c r="EW36" s="49"/>
      <c r="EX36" s="9"/>
      <c r="EY36" s="10"/>
      <c r="EZ36" s="10"/>
      <c r="FA36" s="10"/>
      <c r="FB36" s="10"/>
      <c r="FC36" s="10"/>
      <c r="FD36" s="11">
        <v>500</v>
      </c>
      <c r="FE36" s="12">
        <v>750</v>
      </c>
      <c r="FF36" s="11">
        <v>1000</v>
      </c>
      <c r="FG36" s="11">
        <v>1250</v>
      </c>
      <c r="FH36" s="11">
        <v>1500</v>
      </c>
      <c r="FI36" s="11">
        <v>1750</v>
      </c>
      <c r="FJ36" s="11">
        <v>2000</v>
      </c>
      <c r="FK36" s="11">
        <v>2250</v>
      </c>
      <c r="FL36" s="11">
        <v>2500</v>
      </c>
      <c r="FM36" s="11">
        <v>2750</v>
      </c>
      <c r="FN36" s="14">
        <v>3000</v>
      </c>
      <c r="FO36" s="15" t="s">
        <v>74</v>
      </c>
      <c r="FP36" s="11">
        <v>3250</v>
      </c>
      <c r="FQ36" s="12">
        <v>3500</v>
      </c>
      <c r="FR36" s="11">
        <v>3750</v>
      </c>
      <c r="FS36" s="11">
        <v>4000</v>
      </c>
      <c r="FT36" s="11">
        <v>4250</v>
      </c>
      <c r="FU36" s="11">
        <v>4500</v>
      </c>
      <c r="FV36" s="11">
        <v>4750</v>
      </c>
      <c r="FW36" s="11">
        <v>5000</v>
      </c>
      <c r="FX36" s="11">
        <v>5250</v>
      </c>
      <c r="FY36" s="11">
        <v>5500</v>
      </c>
      <c r="FZ36" s="49"/>
      <c r="GA36" s="9"/>
      <c r="GB36" s="10"/>
      <c r="GC36" s="10"/>
      <c r="GD36" s="10"/>
      <c r="GE36" s="10"/>
      <c r="GF36" s="10"/>
      <c r="GG36" s="11">
        <v>500</v>
      </c>
      <c r="GH36" s="12">
        <v>750</v>
      </c>
      <c r="GI36" s="11">
        <v>1000</v>
      </c>
      <c r="GJ36" s="11">
        <v>1250</v>
      </c>
      <c r="GK36" s="11">
        <v>1500</v>
      </c>
      <c r="GL36" s="11">
        <v>1750</v>
      </c>
      <c r="GM36" s="11">
        <v>2000</v>
      </c>
      <c r="GN36" s="11">
        <v>2250</v>
      </c>
      <c r="GO36" s="11">
        <v>2500</v>
      </c>
      <c r="GP36" s="11">
        <v>2750</v>
      </c>
      <c r="GQ36" s="14">
        <v>3000</v>
      </c>
      <c r="GR36" s="15" t="s">
        <v>74</v>
      </c>
      <c r="GS36" s="11">
        <v>3250</v>
      </c>
      <c r="GT36" s="12">
        <v>3500</v>
      </c>
      <c r="GU36" s="11">
        <v>3750</v>
      </c>
      <c r="GV36" s="11">
        <v>4000</v>
      </c>
      <c r="GW36" s="11">
        <v>4250</v>
      </c>
      <c r="GX36" s="11">
        <v>4500</v>
      </c>
      <c r="GY36" s="11">
        <v>4750</v>
      </c>
      <c r="GZ36" s="11">
        <v>5000</v>
      </c>
      <c r="HA36" s="11">
        <v>5250</v>
      </c>
      <c r="HB36" s="11">
        <v>5500</v>
      </c>
      <c r="HC36" s="11">
        <v>5750</v>
      </c>
      <c r="HD36" s="14">
        <v>6000</v>
      </c>
      <c r="HE36" s="49"/>
      <c r="HF36" s="9"/>
      <c r="HG36" s="10"/>
      <c r="HH36" s="10"/>
      <c r="HI36" s="10"/>
      <c r="HJ36" s="10"/>
      <c r="HK36" s="10"/>
      <c r="HL36" s="11">
        <v>500</v>
      </c>
      <c r="HM36" s="12">
        <v>750</v>
      </c>
      <c r="HN36" s="11">
        <v>1000</v>
      </c>
      <c r="HO36" s="11">
        <v>1250</v>
      </c>
      <c r="HP36" s="11">
        <v>1500</v>
      </c>
      <c r="HQ36" s="11">
        <v>1750</v>
      </c>
      <c r="HR36" s="11">
        <v>2000</v>
      </c>
      <c r="HS36" s="11">
        <v>2250</v>
      </c>
      <c r="HT36" s="11">
        <v>2500</v>
      </c>
      <c r="HU36" s="11">
        <v>2750</v>
      </c>
      <c r="HV36" s="14">
        <v>3000</v>
      </c>
      <c r="HW36" s="15" t="s">
        <v>74</v>
      </c>
      <c r="HX36" s="11">
        <v>3250</v>
      </c>
      <c r="HY36" s="12">
        <v>3500</v>
      </c>
      <c r="HZ36" s="11">
        <v>3750</v>
      </c>
      <c r="IA36" s="11">
        <v>4000</v>
      </c>
      <c r="IB36" s="11">
        <v>4250</v>
      </c>
      <c r="IC36" s="11">
        <v>4500</v>
      </c>
      <c r="ID36" s="11">
        <v>4750</v>
      </c>
      <c r="IE36" s="11">
        <v>5000</v>
      </c>
      <c r="IF36" s="11">
        <v>5250</v>
      </c>
      <c r="IG36" s="11">
        <v>5500</v>
      </c>
      <c r="IH36" s="49"/>
      <c r="II36" s="9"/>
      <c r="IJ36" s="10"/>
      <c r="IK36" s="10"/>
      <c r="IL36" s="10"/>
      <c r="IM36" s="10"/>
      <c r="IN36" s="10"/>
      <c r="IO36" s="11">
        <v>500</v>
      </c>
      <c r="IP36" s="12">
        <v>750</v>
      </c>
      <c r="IQ36" s="11">
        <v>1000</v>
      </c>
      <c r="IR36" s="11">
        <v>1250</v>
      </c>
      <c r="IS36" s="11">
        <v>1500</v>
      </c>
      <c r="IT36" s="11">
        <v>1750</v>
      </c>
      <c r="IU36" s="11">
        <v>2000</v>
      </c>
      <c r="IV36" s="11">
        <v>2250</v>
      </c>
      <c r="IW36" s="11">
        <v>2500</v>
      </c>
      <c r="IX36" s="11">
        <v>2750</v>
      </c>
      <c r="IY36" s="14">
        <v>3000</v>
      </c>
      <c r="IZ36" s="15" t="s">
        <v>74</v>
      </c>
      <c r="JA36" s="11">
        <v>3250</v>
      </c>
      <c r="JB36" s="12">
        <v>3500</v>
      </c>
      <c r="JC36" s="11">
        <v>3750</v>
      </c>
      <c r="JD36" s="11">
        <v>4000</v>
      </c>
      <c r="JE36" s="11">
        <v>4250</v>
      </c>
      <c r="JF36" s="11">
        <v>4500</v>
      </c>
      <c r="JG36" s="11">
        <v>4750</v>
      </c>
      <c r="JH36" s="11">
        <v>5000</v>
      </c>
      <c r="JI36" s="11">
        <v>5250</v>
      </c>
      <c r="JJ36" s="11">
        <v>5500</v>
      </c>
      <c r="JK36" s="49"/>
      <c r="JL36" s="9"/>
      <c r="JM36" s="10"/>
      <c r="JN36" s="10"/>
      <c r="JO36" s="10"/>
      <c r="JP36" s="10"/>
      <c r="JQ36" s="10"/>
      <c r="JR36" s="11">
        <v>500</v>
      </c>
      <c r="JS36" s="12">
        <v>750</v>
      </c>
      <c r="JT36" s="11">
        <v>1000</v>
      </c>
      <c r="JU36" s="11">
        <v>1250</v>
      </c>
      <c r="JV36" s="11">
        <v>1500</v>
      </c>
      <c r="JW36" s="11">
        <v>1750</v>
      </c>
      <c r="JX36" s="11">
        <v>2000</v>
      </c>
      <c r="JY36" s="11">
        <v>2250</v>
      </c>
      <c r="JZ36" s="11">
        <v>2500</v>
      </c>
      <c r="KA36" s="11">
        <v>2750</v>
      </c>
      <c r="KB36" s="14">
        <v>3000</v>
      </c>
      <c r="KC36" s="15" t="s">
        <v>74</v>
      </c>
      <c r="KD36" s="11">
        <v>3250</v>
      </c>
      <c r="KE36" s="12">
        <v>3500</v>
      </c>
      <c r="KF36" s="11">
        <v>3750</v>
      </c>
      <c r="KG36" s="11">
        <v>4000</v>
      </c>
      <c r="KH36" s="11">
        <v>4250</v>
      </c>
      <c r="KI36" s="11">
        <v>4500</v>
      </c>
      <c r="KJ36" s="11">
        <v>4750</v>
      </c>
      <c r="KK36" s="11">
        <v>5000</v>
      </c>
      <c r="KL36" s="11">
        <v>5250</v>
      </c>
      <c r="KM36" s="11">
        <v>5500</v>
      </c>
      <c r="KN36" s="11">
        <v>5750</v>
      </c>
      <c r="KO36" s="14">
        <v>6000</v>
      </c>
      <c r="KP36" s="49"/>
      <c r="KQ36" s="9"/>
      <c r="KR36" s="10"/>
      <c r="KS36" s="10"/>
      <c r="KT36" s="10"/>
      <c r="KU36" s="10"/>
      <c r="KV36" s="10"/>
      <c r="KW36" s="11">
        <v>500</v>
      </c>
      <c r="KX36" s="12">
        <v>750</v>
      </c>
      <c r="KY36" s="11">
        <v>1000</v>
      </c>
      <c r="KZ36" s="11">
        <v>1250</v>
      </c>
      <c r="LA36" s="11">
        <v>1500</v>
      </c>
      <c r="LB36" s="11">
        <v>1750</v>
      </c>
      <c r="LC36" s="11">
        <v>2000</v>
      </c>
      <c r="LD36" s="11">
        <v>2250</v>
      </c>
      <c r="LE36" s="11">
        <v>2500</v>
      </c>
      <c r="LF36" s="11">
        <v>2750</v>
      </c>
      <c r="LG36" s="14">
        <v>3000</v>
      </c>
      <c r="LH36" s="15" t="s">
        <v>74</v>
      </c>
      <c r="LI36" s="11">
        <v>3250</v>
      </c>
      <c r="LJ36" s="12">
        <v>3500</v>
      </c>
      <c r="LK36" s="11">
        <v>3750</v>
      </c>
      <c r="LL36" s="11">
        <v>4000</v>
      </c>
      <c r="LM36" s="11">
        <v>4250</v>
      </c>
      <c r="LN36" s="11">
        <v>4500</v>
      </c>
      <c r="LO36" s="11">
        <v>4750</v>
      </c>
      <c r="LP36" s="11">
        <v>5000</v>
      </c>
      <c r="LQ36" s="11">
        <v>5250</v>
      </c>
      <c r="LR36" s="11">
        <v>5500</v>
      </c>
      <c r="LS36" s="49"/>
    </row>
    <row r="37" spans="5:331">
      <c r="E37" s="16"/>
      <c r="F37" s="17"/>
      <c r="G37" s="17"/>
      <c r="H37" s="17"/>
      <c r="I37" s="17"/>
      <c r="J37" s="141" t="s">
        <v>291</v>
      </c>
      <c r="K37" s="18">
        <v>2</v>
      </c>
      <c r="L37" s="19">
        <v>3</v>
      </c>
      <c r="M37" s="18">
        <v>4</v>
      </c>
      <c r="N37" s="18">
        <v>5</v>
      </c>
      <c r="O37" s="18">
        <v>6</v>
      </c>
      <c r="P37" s="18">
        <v>7</v>
      </c>
      <c r="Q37" s="18">
        <v>8</v>
      </c>
      <c r="R37" s="18">
        <v>9</v>
      </c>
      <c r="S37" s="18">
        <v>10</v>
      </c>
      <c r="T37" s="18">
        <v>11</v>
      </c>
      <c r="U37" s="20">
        <v>12</v>
      </c>
      <c r="V37" s="21"/>
      <c r="W37" s="18">
        <v>13</v>
      </c>
      <c r="X37" s="19">
        <v>14</v>
      </c>
      <c r="Y37" s="18">
        <v>15</v>
      </c>
      <c r="Z37" s="18">
        <v>16</v>
      </c>
      <c r="AA37" s="18">
        <v>17</v>
      </c>
      <c r="AB37" s="18">
        <v>18</v>
      </c>
      <c r="AC37" s="18">
        <v>19</v>
      </c>
      <c r="AD37" s="18">
        <v>20</v>
      </c>
      <c r="AE37" s="18">
        <v>21</v>
      </c>
      <c r="AF37" s="18">
        <v>22</v>
      </c>
      <c r="AH37" s="16"/>
      <c r="AI37" s="17"/>
      <c r="AJ37" s="17"/>
      <c r="AK37" s="17"/>
      <c r="AL37" s="17"/>
      <c r="AM37" s="70" t="s">
        <v>146</v>
      </c>
      <c r="AN37" s="18">
        <v>2</v>
      </c>
      <c r="AO37" s="19">
        <v>3</v>
      </c>
      <c r="AP37" s="18">
        <v>4</v>
      </c>
      <c r="AQ37" s="18">
        <v>5</v>
      </c>
      <c r="AR37" s="18">
        <v>6</v>
      </c>
      <c r="AS37" s="18">
        <v>7</v>
      </c>
      <c r="AT37" s="18">
        <v>8</v>
      </c>
      <c r="AU37" s="18">
        <v>9</v>
      </c>
      <c r="AV37" s="18">
        <v>10</v>
      </c>
      <c r="AW37" s="18">
        <v>11</v>
      </c>
      <c r="AX37" s="20">
        <v>12</v>
      </c>
      <c r="AY37" s="21"/>
      <c r="AZ37" s="18">
        <v>13</v>
      </c>
      <c r="BA37" s="19">
        <v>14</v>
      </c>
      <c r="BB37" s="18">
        <v>15</v>
      </c>
      <c r="BC37" s="18">
        <v>16</v>
      </c>
      <c r="BD37" s="18">
        <v>17</v>
      </c>
      <c r="BE37" s="18">
        <v>18</v>
      </c>
      <c r="BF37" s="18">
        <v>19</v>
      </c>
      <c r="BG37" s="18">
        <v>20</v>
      </c>
      <c r="BH37" s="18">
        <v>21</v>
      </c>
      <c r="BI37" s="18">
        <v>22</v>
      </c>
      <c r="BJ37" s="18">
        <v>23</v>
      </c>
      <c r="BK37" s="20">
        <v>24</v>
      </c>
      <c r="BL37" s="49"/>
      <c r="BM37" s="16"/>
      <c r="BN37" s="17"/>
      <c r="BO37" s="17"/>
      <c r="BP37" s="17"/>
      <c r="BQ37" s="17"/>
      <c r="BR37" s="141" t="s">
        <v>293</v>
      </c>
      <c r="BS37" s="18">
        <v>2</v>
      </c>
      <c r="BT37" s="19">
        <v>3</v>
      </c>
      <c r="BU37" s="18">
        <v>4</v>
      </c>
      <c r="BV37" s="18">
        <v>5</v>
      </c>
      <c r="BW37" s="18">
        <v>6</v>
      </c>
      <c r="BX37" s="18">
        <v>7</v>
      </c>
      <c r="BY37" s="18">
        <v>8</v>
      </c>
      <c r="BZ37" s="18">
        <v>9</v>
      </c>
      <c r="CA37" s="18">
        <v>10</v>
      </c>
      <c r="CB37" s="18">
        <v>11</v>
      </c>
      <c r="CC37" s="20">
        <v>12</v>
      </c>
      <c r="CD37" s="21"/>
      <c r="CE37" s="18">
        <v>13</v>
      </c>
      <c r="CF37" s="19">
        <v>14</v>
      </c>
      <c r="CG37" s="18">
        <v>15</v>
      </c>
      <c r="CH37" s="18">
        <v>16</v>
      </c>
      <c r="CI37" s="18">
        <v>17</v>
      </c>
      <c r="CJ37" s="18">
        <v>18</v>
      </c>
      <c r="CK37" s="18">
        <v>19</v>
      </c>
      <c r="CL37" s="18">
        <v>20</v>
      </c>
      <c r="CM37" s="18">
        <v>21</v>
      </c>
      <c r="CN37" s="18">
        <v>22</v>
      </c>
      <c r="CO37" s="18">
        <v>23</v>
      </c>
      <c r="CP37" s="20">
        <v>24</v>
      </c>
      <c r="CQ37" s="49"/>
      <c r="CR37" s="16"/>
      <c r="CS37" s="17"/>
      <c r="CT37" s="17"/>
      <c r="CU37" s="17"/>
      <c r="CV37" s="17"/>
      <c r="CW37" s="157" t="s">
        <v>291</v>
      </c>
      <c r="CX37" s="18">
        <v>2</v>
      </c>
      <c r="CY37" s="19">
        <v>3</v>
      </c>
      <c r="CZ37" s="18">
        <v>4</v>
      </c>
      <c r="DA37" s="18">
        <v>5</v>
      </c>
      <c r="DB37" s="18">
        <v>6</v>
      </c>
      <c r="DC37" s="18">
        <v>7</v>
      </c>
      <c r="DD37" s="18">
        <v>8</v>
      </c>
      <c r="DE37" s="18">
        <v>9</v>
      </c>
      <c r="DF37" s="18">
        <v>10</v>
      </c>
      <c r="DG37" s="18">
        <v>11</v>
      </c>
      <c r="DH37" s="20">
        <v>12</v>
      </c>
      <c r="DI37" s="21"/>
      <c r="DJ37" s="18">
        <v>13</v>
      </c>
      <c r="DK37" s="19">
        <v>14</v>
      </c>
      <c r="DL37" s="18">
        <v>15</v>
      </c>
      <c r="DM37" s="18">
        <v>16</v>
      </c>
      <c r="DN37" s="18">
        <v>17</v>
      </c>
      <c r="DO37" s="18">
        <v>18</v>
      </c>
      <c r="DP37" s="18">
        <v>19</v>
      </c>
      <c r="DQ37" s="18">
        <v>20</v>
      </c>
      <c r="DR37" s="18">
        <v>21</v>
      </c>
      <c r="DS37" s="18">
        <v>22</v>
      </c>
      <c r="DT37" s="49"/>
      <c r="DU37" s="16"/>
      <c r="DV37" s="17"/>
      <c r="DW37" s="17"/>
      <c r="DX37" s="17"/>
      <c r="DY37" s="17"/>
      <c r="DZ37" s="157" t="s">
        <v>291</v>
      </c>
      <c r="EA37" s="18">
        <v>2</v>
      </c>
      <c r="EB37" s="19">
        <v>3</v>
      </c>
      <c r="EC37" s="18">
        <v>4</v>
      </c>
      <c r="ED37" s="18">
        <v>5</v>
      </c>
      <c r="EE37" s="18">
        <v>6</v>
      </c>
      <c r="EF37" s="18">
        <v>7</v>
      </c>
      <c r="EG37" s="18">
        <v>8</v>
      </c>
      <c r="EH37" s="18">
        <v>9</v>
      </c>
      <c r="EI37" s="18">
        <v>10</v>
      </c>
      <c r="EJ37" s="18">
        <v>11</v>
      </c>
      <c r="EK37" s="20">
        <v>12</v>
      </c>
      <c r="EL37" s="21"/>
      <c r="EM37" s="18">
        <v>13</v>
      </c>
      <c r="EN37" s="19">
        <v>14</v>
      </c>
      <c r="EO37" s="18">
        <v>15</v>
      </c>
      <c r="EP37" s="18">
        <v>16</v>
      </c>
      <c r="EQ37" s="18">
        <v>17</v>
      </c>
      <c r="ER37" s="18">
        <v>18</v>
      </c>
      <c r="ES37" s="18">
        <v>19</v>
      </c>
      <c r="ET37" s="18">
        <v>20</v>
      </c>
      <c r="EU37" s="18">
        <v>21</v>
      </c>
      <c r="EV37" s="18">
        <v>22</v>
      </c>
      <c r="EW37" s="49"/>
      <c r="EX37" s="16"/>
      <c r="EY37" s="17"/>
      <c r="EZ37" s="17"/>
      <c r="FA37" s="17"/>
      <c r="FB37" s="17"/>
      <c r="FC37" s="157" t="s">
        <v>291</v>
      </c>
      <c r="FD37" s="18">
        <v>2</v>
      </c>
      <c r="FE37" s="19">
        <v>3</v>
      </c>
      <c r="FF37" s="18">
        <v>4</v>
      </c>
      <c r="FG37" s="18">
        <v>5</v>
      </c>
      <c r="FH37" s="18">
        <v>6</v>
      </c>
      <c r="FI37" s="18">
        <v>7</v>
      </c>
      <c r="FJ37" s="18">
        <v>8</v>
      </c>
      <c r="FK37" s="18">
        <v>9</v>
      </c>
      <c r="FL37" s="18">
        <v>10</v>
      </c>
      <c r="FM37" s="18">
        <v>11</v>
      </c>
      <c r="FN37" s="20">
        <v>12</v>
      </c>
      <c r="FO37" s="21"/>
      <c r="FP37" s="18">
        <v>13</v>
      </c>
      <c r="FQ37" s="19">
        <v>14</v>
      </c>
      <c r="FR37" s="18">
        <v>15</v>
      </c>
      <c r="FS37" s="18">
        <v>16</v>
      </c>
      <c r="FT37" s="18">
        <v>17</v>
      </c>
      <c r="FU37" s="18">
        <v>18</v>
      </c>
      <c r="FV37" s="18">
        <v>19</v>
      </c>
      <c r="FW37" s="18">
        <v>20</v>
      </c>
      <c r="FX37" s="18">
        <v>21</v>
      </c>
      <c r="FY37" s="18">
        <v>22</v>
      </c>
      <c r="FZ37" s="49"/>
      <c r="GA37" s="16"/>
      <c r="GB37" s="17"/>
      <c r="GC37" s="17"/>
      <c r="GD37" s="17"/>
      <c r="GE37" s="17"/>
      <c r="GF37" s="157" t="s">
        <v>293</v>
      </c>
      <c r="GG37" s="18">
        <v>2</v>
      </c>
      <c r="GH37" s="19">
        <v>3</v>
      </c>
      <c r="GI37" s="18">
        <v>4</v>
      </c>
      <c r="GJ37" s="18">
        <v>5</v>
      </c>
      <c r="GK37" s="18">
        <v>6</v>
      </c>
      <c r="GL37" s="18">
        <v>7</v>
      </c>
      <c r="GM37" s="18">
        <v>8</v>
      </c>
      <c r="GN37" s="18">
        <v>9</v>
      </c>
      <c r="GO37" s="18">
        <v>10</v>
      </c>
      <c r="GP37" s="18">
        <v>11</v>
      </c>
      <c r="GQ37" s="20">
        <v>12</v>
      </c>
      <c r="GR37" s="21"/>
      <c r="GS37" s="18">
        <v>13</v>
      </c>
      <c r="GT37" s="19">
        <v>14</v>
      </c>
      <c r="GU37" s="18">
        <v>15</v>
      </c>
      <c r="GV37" s="18">
        <v>16</v>
      </c>
      <c r="GW37" s="18">
        <v>17</v>
      </c>
      <c r="GX37" s="18">
        <v>18</v>
      </c>
      <c r="GY37" s="18">
        <v>19</v>
      </c>
      <c r="GZ37" s="18">
        <v>20</v>
      </c>
      <c r="HA37" s="18">
        <v>21</v>
      </c>
      <c r="HB37" s="18">
        <v>22</v>
      </c>
      <c r="HC37" s="18">
        <v>23</v>
      </c>
      <c r="HD37" s="20">
        <v>24</v>
      </c>
      <c r="HE37" s="49"/>
      <c r="HF37" s="16"/>
      <c r="HG37" s="17"/>
      <c r="HH37" s="17"/>
      <c r="HI37" s="17"/>
      <c r="HJ37" s="17"/>
      <c r="HK37" s="163" t="s">
        <v>291</v>
      </c>
      <c r="HL37" s="18">
        <v>2</v>
      </c>
      <c r="HM37" s="19">
        <v>3</v>
      </c>
      <c r="HN37" s="18">
        <v>4</v>
      </c>
      <c r="HO37" s="18">
        <v>5</v>
      </c>
      <c r="HP37" s="18">
        <v>6</v>
      </c>
      <c r="HQ37" s="18">
        <v>7</v>
      </c>
      <c r="HR37" s="18">
        <v>8</v>
      </c>
      <c r="HS37" s="18">
        <v>9</v>
      </c>
      <c r="HT37" s="18">
        <v>10</v>
      </c>
      <c r="HU37" s="18">
        <v>11</v>
      </c>
      <c r="HV37" s="20">
        <v>12</v>
      </c>
      <c r="HW37" s="21"/>
      <c r="HX37" s="18">
        <v>13</v>
      </c>
      <c r="HY37" s="19">
        <v>14</v>
      </c>
      <c r="HZ37" s="18">
        <v>15</v>
      </c>
      <c r="IA37" s="18">
        <v>16</v>
      </c>
      <c r="IB37" s="18">
        <v>17</v>
      </c>
      <c r="IC37" s="18">
        <v>18</v>
      </c>
      <c r="ID37" s="18">
        <v>19</v>
      </c>
      <c r="IE37" s="18">
        <v>20</v>
      </c>
      <c r="IF37" s="18">
        <v>21</v>
      </c>
      <c r="IG37" s="18">
        <v>22</v>
      </c>
      <c r="IH37" s="49"/>
      <c r="II37" s="16"/>
      <c r="IJ37" s="17"/>
      <c r="IK37" s="17"/>
      <c r="IL37" s="17"/>
      <c r="IM37" s="17"/>
      <c r="IN37" s="163" t="s">
        <v>291</v>
      </c>
      <c r="IO37" s="18">
        <v>2</v>
      </c>
      <c r="IP37" s="19">
        <v>3</v>
      </c>
      <c r="IQ37" s="18">
        <v>4</v>
      </c>
      <c r="IR37" s="18">
        <v>5</v>
      </c>
      <c r="IS37" s="18">
        <v>6</v>
      </c>
      <c r="IT37" s="18">
        <v>7</v>
      </c>
      <c r="IU37" s="18">
        <v>8</v>
      </c>
      <c r="IV37" s="18">
        <v>9</v>
      </c>
      <c r="IW37" s="18">
        <v>10</v>
      </c>
      <c r="IX37" s="18">
        <v>11</v>
      </c>
      <c r="IY37" s="20">
        <v>12</v>
      </c>
      <c r="IZ37" s="21"/>
      <c r="JA37" s="18">
        <v>13</v>
      </c>
      <c r="JB37" s="19">
        <v>14</v>
      </c>
      <c r="JC37" s="18">
        <v>15</v>
      </c>
      <c r="JD37" s="18">
        <v>16</v>
      </c>
      <c r="JE37" s="18">
        <v>17</v>
      </c>
      <c r="JF37" s="18">
        <v>18</v>
      </c>
      <c r="JG37" s="18">
        <v>19</v>
      </c>
      <c r="JH37" s="18">
        <v>20</v>
      </c>
      <c r="JI37" s="18">
        <v>21</v>
      </c>
      <c r="JJ37" s="18">
        <v>22</v>
      </c>
      <c r="JK37" s="49"/>
      <c r="JL37" s="16"/>
      <c r="JM37" s="17"/>
      <c r="JN37" s="17"/>
      <c r="JO37" s="17"/>
      <c r="JP37" s="17"/>
      <c r="JQ37" s="141" t="s">
        <v>293</v>
      </c>
      <c r="JR37" s="18">
        <v>2</v>
      </c>
      <c r="JS37" s="19">
        <v>3</v>
      </c>
      <c r="JT37" s="18">
        <v>4</v>
      </c>
      <c r="JU37" s="18">
        <v>5</v>
      </c>
      <c r="JV37" s="18">
        <v>6</v>
      </c>
      <c r="JW37" s="18">
        <v>7</v>
      </c>
      <c r="JX37" s="18">
        <v>8</v>
      </c>
      <c r="JY37" s="18">
        <v>9</v>
      </c>
      <c r="JZ37" s="18">
        <v>10</v>
      </c>
      <c r="KA37" s="18">
        <v>11</v>
      </c>
      <c r="KB37" s="20">
        <v>12</v>
      </c>
      <c r="KC37" s="21"/>
      <c r="KD37" s="18">
        <v>13</v>
      </c>
      <c r="KE37" s="19">
        <v>14</v>
      </c>
      <c r="KF37" s="18">
        <v>15</v>
      </c>
      <c r="KG37" s="18">
        <v>16</v>
      </c>
      <c r="KH37" s="18">
        <v>17</v>
      </c>
      <c r="KI37" s="18">
        <v>18</v>
      </c>
      <c r="KJ37" s="18">
        <v>19</v>
      </c>
      <c r="KK37" s="18">
        <v>20</v>
      </c>
      <c r="KL37" s="18">
        <v>21</v>
      </c>
      <c r="KM37" s="18">
        <v>22</v>
      </c>
      <c r="KN37" s="18">
        <v>23</v>
      </c>
      <c r="KO37" s="20">
        <v>24</v>
      </c>
      <c r="KP37" s="49"/>
      <c r="KQ37" s="16"/>
      <c r="KR37" s="17"/>
      <c r="KS37" s="17"/>
      <c r="KT37" s="17"/>
      <c r="KU37" s="17"/>
      <c r="KV37" s="163" t="s">
        <v>291</v>
      </c>
      <c r="KW37" s="18">
        <v>2</v>
      </c>
      <c r="KX37" s="19">
        <v>3</v>
      </c>
      <c r="KY37" s="18">
        <v>4</v>
      </c>
      <c r="KZ37" s="18">
        <v>5</v>
      </c>
      <c r="LA37" s="18">
        <v>6</v>
      </c>
      <c r="LB37" s="18">
        <v>7</v>
      </c>
      <c r="LC37" s="18">
        <v>8</v>
      </c>
      <c r="LD37" s="18">
        <v>9</v>
      </c>
      <c r="LE37" s="18">
        <v>10</v>
      </c>
      <c r="LF37" s="18">
        <v>11</v>
      </c>
      <c r="LG37" s="20">
        <v>12</v>
      </c>
      <c r="LH37" s="21"/>
      <c r="LI37" s="18">
        <v>13</v>
      </c>
      <c r="LJ37" s="19">
        <v>14</v>
      </c>
      <c r="LK37" s="18">
        <v>15</v>
      </c>
      <c r="LL37" s="18">
        <v>16</v>
      </c>
      <c r="LM37" s="18">
        <v>17</v>
      </c>
      <c r="LN37" s="18">
        <v>18</v>
      </c>
      <c r="LO37" s="18">
        <v>19</v>
      </c>
      <c r="LP37" s="18">
        <v>20</v>
      </c>
      <c r="LQ37" s="18">
        <v>21</v>
      </c>
      <c r="LR37" s="18">
        <v>22</v>
      </c>
      <c r="LS37" s="49"/>
    </row>
    <row r="38" spans="5:331">
      <c r="E38" s="254" t="s">
        <v>85</v>
      </c>
      <c r="F38" s="255"/>
      <c r="G38" s="24">
        <v>8.85</v>
      </c>
      <c r="H38" s="43">
        <v>0</v>
      </c>
      <c r="I38" s="43" t="s">
        <v>110</v>
      </c>
      <c r="J38" s="24" t="str">
        <f>CONCATENATE(J$37,"-",I38)</f>
        <v>A-12-BASE-D</v>
      </c>
      <c r="K38" s="25">
        <v>15</v>
      </c>
      <c r="L38" s="252" t="s">
        <v>84</v>
      </c>
      <c r="M38" s="252"/>
      <c r="N38" s="252"/>
      <c r="O38" s="252"/>
      <c r="P38" s="252"/>
      <c r="Q38" s="252"/>
      <c r="R38" s="252"/>
      <c r="S38" s="252"/>
      <c r="T38" s="252"/>
      <c r="U38" s="253"/>
      <c r="V38" s="27">
        <v>1.1000000000000001</v>
      </c>
      <c r="W38" s="25"/>
      <c r="X38" s="252" t="s">
        <v>84</v>
      </c>
      <c r="Y38" s="252"/>
      <c r="Z38" s="252"/>
      <c r="AA38" s="252"/>
      <c r="AB38" s="252"/>
      <c r="AC38" s="252"/>
      <c r="AD38" s="252"/>
      <c r="AE38" s="252"/>
      <c r="AF38" s="252"/>
      <c r="AH38" s="254" t="s">
        <v>85</v>
      </c>
      <c r="AI38" s="255"/>
      <c r="AJ38" s="24">
        <v>8.85</v>
      </c>
      <c r="AK38" s="43">
        <v>0</v>
      </c>
      <c r="AL38" s="43" t="s">
        <v>110</v>
      </c>
      <c r="AM38" s="24" t="str">
        <f>CONCATENATE(AM$37,"-",AL38)</f>
        <v>A-18-D</v>
      </c>
      <c r="AN38" s="25">
        <v>21.3</v>
      </c>
      <c r="AO38" s="252" t="s">
        <v>84</v>
      </c>
      <c r="AP38" s="252"/>
      <c r="AQ38" s="252"/>
      <c r="AR38" s="252"/>
      <c r="AS38" s="252"/>
      <c r="AT38" s="252"/>
      <c r="AU38" s="252"/>
      <c r="AV38" s="252"/>
      <c r="AW38" s="252"/>
      <c r="AX38" s="253"/>
      <c r="AY38" s="27">
        <v>1.1000000000000001</v>
      </c>
      <c r="AZ38" s="25"/>
      <c r="BA38" s="252" t="s">
        <v>84</v>
      </c>
      <c r="BB38" s="252"/>
      <c r="BC38" s="252"/>
      <c r="BD38" s="252"/>
      <c r="BE38" s="252"/>
      <c r="BF38" s="252"/>
      <c r="BG38" s="252"/>
      <c r="BH38" s="252"/>
      <c r="BI38" s="252"/>
      <c r="BJ38" s="252"/>
      <c r="BK38" s="28"/>
      <c r="BL38" s="49"/>
      <c r="BM38" s="254" t="s">
        <v>85</v>
      </c>
      <c r="BN38" s="255"/>
      <c r="BO38" s="24">
        <v>8.85</v>
      </c>
      <c r="BP38" s="43">
        <v>0</v>
      </c>
      <c r="BQ38" s="43" t="s">
        <v>110</v>
      </c>
      <c r="BR38" s="24" t="str">
        <f>CONCATENATE(BR$37,"-",BQ38)</f>
        <v>A-18-BASE-D</v>
      </c>
      <c r="BS38" s="25">
        <v>20.04</v>
      </c>
      <c r="BT38" s="252" t="s">
        <v>84</v>
      </c>
      <c r="BU38" s="252"/>
      <c r="BV38" s="252"/>
      <c r="BW38" s="252"/>
      <c r="BX38" s="252"/>
      <c r="BY38" s="252"/>
      <c r="BZ38" s="252"/>
      <c r="CA38" s="252"/>
      <c r="CB38" s="252"/>
      <c r="CC38" s="253"/>
      <c r="CD38" s="27">
        <v>100</v>
      </c>
      <c r="CE38" s="25"/>
      <c r="CF38" s="252" t="s">
        <v>84</v>
      </c>
      <c r="CG38" s="252"/>
      <c r="CH38" s="252"/>
      <c r="CI38" s="252"/>
      <c r="CJ38" s="252"/>
      <c r="CK38" s="252"/>
      <c r="CL38" s="252"/>
      <c r="CM38" s="252"/>
      <c r="CN38" s="252"/>
      <c r="CO38" s="252"/>
      <c r="CP38" s="28"/>
      <c r="CQ38" s="49"/>
      <c r="CR38" s="254" t="s">
        <v>85</v>
      </c>
      <c r="CS38" s="255"/>
      <c r="CT38" s="24">
        <v>8.85</v>
      </c>
      <c r="CU38" s="43">
        <v>0</v>
      </c>
      <c r="CV38" s="43" t="s">
        <v>110</v>
      </c>
      <c r="CW38" s="24" t="str">
        <f>CONCATENATE(CW$37,"-",CV38)</f>
        <v>A-12-BASE-D</v>
      </c>
      <c r="CX38" s="25">
        <v>13.6</v>
      </c>
      <c r="CY38" s="252" t="s">
        <v>84</v>
      </c>
      <c r="CZ38" s="252"/>
      <c r="DA38" s="252"/>
      <c r="DB38" s="252"/>
      <c r="DC38" s="252"/>
      <c r="DD38" s="252"/>
      <c r="DE38" s="252"/>
      <c r="DF38" s="252"/>
      <c r="DG38" s="252"/>
      <c r="DH38" s="253"/>
      <c r="DI38" s="27">
        <v>1.1000000000000001</v>
      </c>
      <c r="DJ38" s="25"/>
      <c r="DK38" s="252" t="s">
        <v>84</v>
      </c>
      <c r="DL38" s="252"/>
      <c r="DM38" s="252"/>
      <c r="DN38" s="252"/>
      <c r="DO38" s="252"/>
      <c r="DP38" s="252"/>
      <c r="DQ38" s="252"/>
      <c r="DR38" s="252"/>
      <c r="DS38" s="252"/>
      <c r="DT38" s="49"/>
      <c r="DU38" s="254" t="s">
        <v>85</v>
      </c>
      <c r="DV38" s="255"/>
      <c r="DW38" s="24">
        <v>8.85</v>
      </c>
      <c r="DX38" s="43">
        <v>0</v>
      </c>
      <c r="DY38" s="43" t="s">
        <v>110</v>
      </c>
      <c r="DZ38" s="24" t="str">
        <f>CONCATENATE(DZ$37,"-",DY38)</f>
        <v>A-12-BASE-D</v>
      </c>
      <c r="EA38" s="25">
        <v>13.78</v>
      </c>
      <c r="EB38" s="252" t="s">
        <v>84</v>
      </c>
      <c r="EC38" s="252"/>
      <c r="ED38" s="252"/>
      <c r="EE38" s="252"/>
      <c r="EF38" s="252"/>
      <c r="EG38" s="252"/>
      <c r="EH38" s="252"/>
      <c r="EI38" s="252"/>
      <c r="EJ38" s="252"/>
      <c r="EK38" s="253"/>
      <c r="EL38" s="27">
        <v>1.1000000000000001</v>
      </c>
      <c r="EM38" s="25"/>
      <c r="EN38" s="252" t="s">
        <v>84</v>
      </c>
      <c r="EO38" s="252"/>
      <c r="EP38" s="252"/>
      <c r="EQ38" s="252"/>
      <c r="ER38" s="252"/>
      <c r="ES38" s="252"/>
      <c r="ET38" s="252"/>
      <c r="EU38" s="252"/>
      <c r="EV38" s="252"/>
      <c r="EW38" s="49"/>
      <c r="EX38" s="254" t="s">
        <v>85</v>
      </c>
      <c r="EY38" s="255"/>
      <c r="EZ38" s="24">
        <v>8.85</v>
      </c>
      <c r="FA38" s="43">
        <v>0</v>
      </c>
      <c r="FB38" s="43" t="s">
        <v>110</v>
      </c>
      <c r="FC38" s="24" t="str">
        <f>CONCATENATE(FC$37,"-",FB38)</f>
        <v>A-12-BASE-D</v>
      </c>
      <c r="FD38" s="25">
        <v>11.5</v>
      </c>
      <c r="FE38" s="252" t="s">
        <v>84</v>
      </c>
      <c r="FF38" s="252"/>
      <c r="FG38" s="252"/>
      <c r="FH38" s="252"/>
      <c r="FI38" s="252"/>
      <c r="FJ38" s="252"/>
      <c r="FK38" s="252"/>
      <c r="FL38" s="252"/>
      <c r="FM38" s="252"/>
      <c r="FN38" s="253"/>
      <c r="FO38" s="27">
        <v>1.1000000000000001</v>
      </c>
      <c r="FP38" s="25"/>
      <c r="FQ38" s="252" t="s">
        <v>84</v>
      </c>
      <c r="FR38" s="252"/>
      <c r="FS38" s="252"/>
      <c r="FT38" s="252"/>
      <c r="FU38" s="252"/>
      <c r="FV38" s="252"/>
      <c r="FW38" s="252"/>
      <c r="FX38" s="252"/>
      <c r="FY38" s="252"/>
      <c r="FZ38" s="49"/>
      <c r="GA38" s="254" t="s">
        <v>85</v>
      </c>
      <c r="GB38" s="255"/>
      <c r="GC38" s="24">
        <v>8.85</v>
      </c>
      <c r="GD38" s="43">
        <v>0</v>
      </c>
      <c r="GE38" s="43" t="s">
        <v>110</v>
      </c>
      <c r="GF38" s="24" t="str">
        <f>CONCATENATE(GF$37,"-",GE38)</f>
        <v>A-18-BASE-D</v>
      </c>
      <c r="GG38" s="25">
        <v>17.7</v>
      </c>
      <c r="GH38" s="252" t="s">
        <v>84</v>
      </c>
      <c r="GI38" s="252"/>
      <c r="GJ38" s="252"/>
      <c r="GK38" s="252"/>
      <c r="GL38" s="252"/>
      <c r="GM38" s="252"/>
      <c r="GN38" s="252"/>
      <c r="GO38" s="252"/>
      <c r="GP38" s="252"/>
      <c r="GQ38" s="253"/>
      <c r="GR38" s="27">
        <v>1.1000000000000001</v>
      </c>
      <c r="GS38" s="25"/>
      <c r="GT38" s="252" t="s">
        <v>84</v>
      </c>
      <c r="GU38" s="252"/>
      <c r="GV38" s="252"/>
      <c r="GW38" s="252"/>
      <c r="GX38" s="252"/>
      <c r="GY38" s="252"/>
      <c r="GZ38" s="252"/>
      <c r="HA38" s="252"/>
      <c r="HB38" s="252"/>
      <c r="HC38" s="252"/>
      <c r="HD38" s="28"/>
      <c r="HE38" s="49"/>
      <c r="HF38" s="254" t="s">
        <v>85</v>
      </c>
      <c r="HG38" s="255"/>
      <c r="HH38" s="24">
        <v>8.85</v>
      </c>
      <c r="HI38" s="43">
        <v>0</v>
      </c>
      <c r="HJ38" s="43" t="s">
        <v>110</v>
      </c>
      <c r="HK38" s="24" t="str">
        <f>CONCATENATE(HK$37,"-",HJ38)</f>
        <v>A-12-BASE-D</v>
      </c>
      <c r="HL38" s="25">
        <v>12.46</v>
      </c>
      <c r="HM38" s="252" t="s">
        <v>84</v>
      </c>
      <c r="HN38" s="252"/>
      <c r="HO38" s="252"/>
      <c r="HP38" s="252"/>
      <c r="HQ38" s="252"/>
      <c r="HR38" s="252"/>
      <c r="HS38" s="252"/>
      <c r="HT38" s="252"/>
      <c r="HU38" s="252"/>
      <c r="HV38" s="253"/>
      <c r="HW38" s="27">
        <v>100</v>
      </c>
      <c r="HX38" s="25"/>
      <c r="HY38" s="252" t="s">
        <v>84</v>
      </c>
      <c r="HZ38" s="252"/>
      <c r="IA38" s="252"/>
      <c r="IB38" s="252"/>
      <c r="IC38" s="252"/>
      <c r="ID38" s="252"/>
      <c r="IE38" s="252"/>
      <c r="IF38" s="252"/>
      <c r="IG38" s="252"/>
      <c r="IH38" s="49"/>
      <c r="II38" s="254" t="s">
        <v>85</v>
      </c>
      <c r="IJ38" s="255"/>
      <c r="IK38" s="24">
        <v>8.85</v>
      </c>
      <c r="IL38" s="43">
        <v>0</v>
      </c>
      <c r="IM38" s="43" t="s">
        <v>110</v>
      </c>
      <c r="IN38" s="24" t="str">
        <f>CONCATENATE(IN$37,"-",IM38)</f>
        <v>A-12-BASE-D</v>
      </c>
      <c r="IO38" s="25">
        <v>99999</v>
      </c>
      <c r="IP38" s="252" t="s">
        <v>84</v>
      </c>
      <c r="IQ38" s="252"/>
      <c r="IR38" s="252"/>
      <c r="IS38" s="252"/>
      <c r="IT38" s="252"/>
      <c r="IU38" s="252"/>
      <c r="IV38" s="252"/>
      <c r="IW38" s="252"/>
      <c r="IX38" s="252"/>
      <c r="IY38" s="253"/>
      <c r="IZ38" s="27">
        <v>100</v>
      </c>
      <c r="JA38" s="25"/>
      <c r="JB38" s="252" t="s">
        <v>84</v>
      </c>
      <c r="JC38" s="252"/>
      <c r="JD38" s="252"/>
      <c r="JE38" s="252"/>
      <c r="JF38" s="252"/>
      <c r="JG38" s="252"/>
      <c r="JH38" s="252"/>
      <c r="JI38" s="252"/>
      <c r="JJ38" s="252"/>
      <c r="JK38" s="49"/>
      <c r="JL38" s="254" t="s">
        <v>85</v>
      </c>
      <c r="JM38" s="255"/>
      <c r="JN38" s="24">
        <v>8.85</v>
      </c>
      <c r="JO38" s="43">
        <v>0</v>
      </c>
      <c r="JP38" s="43" t="s">
        <v>110</v>
      </c>
      <c r="JQ38" s="24" t="str">
        <f>CONCATENATE(JQ$37,"-",JP38)</f>
        <v>A-18-BASE-D</v>
      </c>
      <c r="JR38" s="25">
        <v>21.3</v>
      </c>
      <c r="JS38" s="252" t="s">
        <v>84</v>
      </c>
      <c r="JT38" s="252"/>
      <c r="JU38" s="252"/>
      <c r="JV38" s="252"/>
      <c r="JW38" s="252"/>
      <c r="JX38" s="252"/>
      <c r="JY38" s="252"/>
      <c r="JZ38" s="252"/>
      <c r="KA38" s="252"/>
      <c r="KB38" s="253"/>
      <c r="KC38" s="27">
        <v>1.1000000000000001</v>
      </c>
      <c r="KD38" s="25"/>
      <c r="KE38" s="252" t="s">
        <v>84</v>
      </c>
      <c r="KF38" s="252"/>
      <c r="KG38" s="252"/>
      <c r="KH38" s="252"/>
      <c r="KI38" s="252"/>
      <c r="KJ38" s="252"/>
      <c r="KK38" s="252"/>
      <c r="KL38" s="252"/>
      <c r="KM38" s="252"/>
      <c r="KN38" s="252"/>
      <c r="KO38" s="28"/>
      <c r="KP38" s="49"/>
      <c r="KQ38" s="254" t="s">
        <v>85</v>
      </c>
      <c r="KR38" s="255"/>
      <c r="KS38" s="24">
        <v>8.85</v>
      </c>
      <c r="KT38" s="43">
        <v>0</v>
      </c>
      <c r="KU38" s="43" t="s">
        <v>110</v>
      </c>
      <c r="KV38" s="24" t="str">
        <f>CONCATENATE(KV$37,"-",KU38)</f>
        <v>A-12-BASE-D</v>
      </c>
      <c r="KW38" s="25">
        <v>12.46</v>
      </c>
      <c r="KX38" s="252" t="s">
        <v>84</v>
      </c>
      <c r="KY38" s="252"/>
      <c r="KZ38" s="252"/>
      <c r="LA38" s="252"/>
      <c r="LB38" s="252"/>
      <c r="LC38" s="252"/>
      <c r="LD38" s="252"/>
      <c r="LE38" s="252"/>
      <c r="LF38" s="252"/>
      <c r="LG38" s="253"/>
      <c r="LH38" s="27">
        <v>100</v>
      </c>
      <c r="LI38" s="25"/>
      <c r="LJ38" s="252" t="s">
        <v>84</v>
      </c>
      <c r="LK38" s="252"/>
      <c r="LL38" s="252"/>
      <c r="LM38" s="252"/>
      <c r="LN38" s="252"/>
      <c r="LO38" s="252"/>
      <c r="LP38" s="252"/>
      <c r="LQ38" s="252"/>
      <c r="LR38" s="252"/>
      <c r="LS38" s="49"/>
    </row>
    <row r="39" spans="5:331" ht="14.4">
      <c r="E39" s="128">
        <v>18</v>
      </c>
      <c r="F39" s="129">
        <v>29</v>
      </c>
      <c r="G39" s="24">
        <v>21.3</v>
      </c>
      <c r="H39" s="43">
        <v>0</v>
      </c>
      <c r="I39" s="24" t="s">
        <v>91</v>
      </c>
      <c r="J39" s="24" t="str">
        <f t="shared" ref="J39:J48" si="22">CONCATENATE(J$37,"-",I39)</f>
        <v>A-12-BASE-18-29</v>
      </c>
      <c r="K39" s="140">
        <v>36</v>
      </c>
      <c r="L39" s="25">
        <v>54</v>
      </c>
      <c r="M39" s="25">
        <v>72</v>
      </c>
      <c r="N39" s="25">
        <v>90</v>
      </c>
      <c r="O39" s="25">
        <v>108</v>
      </c>
      <c r="P39" s="25">
        <v>126</v>
      </c>
      <c r="Q39" s="25">
        <v>136.80000000000001</v>
      </c>
      <c r="R39" s="25">
        <v>153.9</v>
      </c>
      <c r="S39" s="25">
        <v>171</v>
      </c>
      <c r="T39" s="25">
        <v>188.1</v>
      </c>
      <c r="U39" s="28">
        <v>205.2</v>
      </c>
      <c r="V39" s="29">
        <v>1.1000000000000001</v>
      </c>
      <c r="W39" s="140">
        <v>222.3</v>
      </c>
      <c r="X39" s="25">
        <v>239.4</v>
      </c>
      <c r="Y39" s="25">
        <v>256.5</v>
      </c>
      <c r="Z39" s="25">
        <v>273.60000000000002</v>
      </c>
      <c r="AA39" s="25">
        <v>290.7</v>
      </c>
      <c r="AB39" s="25">
        <v>307.8</v>
      </c>
      <c r="AC39" s="25">
        <v>324.89999999999998</v>
      </c>
      <c r="AD39" s="25">
        <v>342</v>
      </c>
      <c r="AE39" s="25">
        <v>359.1</v>
      </c>
      <c r="AF39" s="25">
        <v>376.2</v>
      </c>
      <c r="AH39" s="128">
        <v>18</v>
      </c>
      <c r="AI39" s="129">
        <v>29</v>
      </c>
      <c r="AJ39" s="24">
        <v>21.3</v>
      </c>
      <c r="AK39" s="43">
        <v>0</v>
      </c>
      <c r="AL39" s="24" t="s">
        <v>91</v>
      </c>
      <c r="AM39" s="24" t="str">
        <f t="shared" ref="AM39:AM48" si="23">CONCATENATE(AM$37,"-",AL39)</f>
        <v>A-18-18-29</v>
      </c>
      <c r="AN39" s="25">
        <v>51.12</v>
      </c>
      <c r="AO39" s="25">
        <v>76.680000000000007</v>
      </c>
      <c r="AP39" s="25">
        <v>102.24</v>
      </c>
      <c r="AQ39" s="25">
        <v>127.8</v>
      </c>
      <c r="AR39" s="25">
        <v>153.36000000000001</v>
      </c>
      <c r="AS39" s="25">
        <v>178.92</v>
      </c>
      <c r="AT39" s="25">
        <v>194.24</v>
      </c>
      <c r="AU39" s="25">
        <v>218.52</v>
      </c>
      <c r="AV39" s="25">
        <v>242.8</v>
      </c>
      <c r="AW39" s="25">
        <v>267.08</v>
      </c>
      <c r="AX39" s="28">
        <v>291.36</v>
      </c>
      <c r="AY39" s="29">
        <v>1.1000000000000001</v>
      </c>
      <c r="AZ39" s="25">
        <v>315.64</v>
      </c>
      <c r="BA39" s="25">
        <v>339.92</v>
      </c>
      <c r="BB39" s="25">
        <v>364.2</v>
      </c>
      <c r="BC39" s="25">
        <v>388.48</v>
      </c>
      <c r="BD39" s="25">
        <v>412.76</v>
      </c>
      <c r="BE39" s="25">
        <v>437.04</v>
      </c>
      <c r="BF39" s="25">
        <v>461.32</v>
      </c>
      <c r="BG39" s="25">
        <v>485.6</v>
      </c>
      <c r="BH39" s="25">
        <v>509.88</v>
      </c>
      <c r="BI39" s="25">
        <v>534.16</v>
      </c>
      <c r="BJ39" s="25">
        <v>558.44000000000005</v>
      </c>
      <c r="BK39" s="25">
        <v>582.72</v>
      </c>
      <c r="BL39" s="49"/>
      <c r="BM39" s="128">
        <v>18</v>
      </c>
      <c r="BN39" s="129">
        <v>29</v>
      </c>
      <c r="BO39" s="24">
        <v>21.3</v>
      </c>
      <c r="BP39" s="43">
        <v>0</v>
      </c>
      <c r="BQ39" s="24" t="s">
        <v>91</v>
      </c>
      <c r="BR39" s="24" t="str">
        <f t="shared" ref="BR39:BR48" si="24">CONCATENATE(BR$37,"-",BQ39)</f>
        <v>A-18-BASE-18-29</v>
      </c>
      <c r="BS39" s="148">
        <v>66.040000000000006</v>
      </c>
      <c r="BT39" s="119">
        <v>99.06</v>
      </c>
      <c r="BU39" s="119">
        <v>132.08000000000001</v>
      </c>
      <c r="BV39" s="119">
        <v>165.1</v>
      </c>
      <c r="BW39" s="119">
        <v>198.12</v>
      </c>
      <c r="BX39" s="119">
        <v>231.14</v>
      </c>
      <c r="BY39" s="119">
        <v>250.96</v>
      </c>
      <c r="BZ39" s="119">
        <v>282.33</v>
      </c>
      <c r="CA39" s="119">
        <v>313.7</v>
      </c>
      <c r="CB39" s="119">
        <v>345.07</v>
      </c>
      <c r="CC39" s="120">
        <v>376.44</v>
      </c>
      <c r="CD39" s="29">
        <v>100</v>
      </c>
      <c r="CE39" s="148">
        <v>407.81</v>
      </c>
      <c r="CF39" s="148">
        <v>439.18</v>
      </c>
      <c r="CG39" s="119">
        <v>470.55</v>
      </c>
      <c r="CH39" s="119">
        <v>501.92</v>
      </c>
      <c r="CI39" s="119">
        <v>533.29</v>
      </c>
      <c r="CJ39" s="119">
        <v>564.66</v>
      </c>
      <c r="CK39" s="119">
        <v>596.03</v>
      </c>
      <c r="CL39" s="119">
        <v>627.4</v>
      </c>
      <c r="CM39" s="119">
        <v>658.77</v>
      </c>
      <c r="CN39" s="119">
        <v>690.14</v>
      </c>
      <c r="CO39" s="119">
        <v>721.51</v>
      </c>
      <c r="CP39" s="119">
        <v>752.88</v>
      </c>
      <c r="CQ39" s="49"/>
      <c r="CR39" s="131">
        <v>18</v>
      </c>
      <c r="CS39" s="132">
        <v>29</v>
      </c>
      <c r="CT39" s="24">
        <v>21.3</v>
      </c>
      <c r="CU39" s="43">
        <v>0</v>
      </c>
      <c r="CV39" s="24" t="s">
        <v>91</v>
      </c>
      <c r="CW39" s="24" t="str">
        <f t="shared" ref="CW39:CW48" si="25">CONCATENATE(CW$37,"-",CV39)</f>
        <v>A-12-BASE-18-29</v>
      </c>
      <c r="CX39" s="156">
        <v>32</v>
      </c>
      <c r="CY39" s="25">
        <v>48</v>
      </c>
      <c r="CZ39" s="25">
        <v>64</v>
      </c>
      <c r="DA39" s="25">
        <v>80</v>
      </c>
      <c r="DB39" s="25">
        <v>96</v>
      </c>
      <c r="DC39" s="25">
        <v>112</v>
      </c>
      <c r="DD39" s="25">
        <v>121.6</v>
      </c>
      <c r="DE39" s="25">
        <v>136.80000000000001</v>
      </c>
      <c r="DF39" s="25">
        <v>152</v>
      </c>
      <c r="DG39" s="25">
        <v>167.2</v>
      </c>
      <c r="DH39" s="28">
        <v>182.4</v>
      </c>
      <c r="DI39" s="29">
        <v>1.1000000000000001</v>
      </c>
      <c r="DJ39" s="156">
        <v>197.6</v>
      </c>
      <c r="DK39" s="25">
        <v>212.8</v>
      </c>
      <c r="DL39" s="25">
        <v>228</v>
      </c>
      <c r="DM39" s="25">
        <v>243.2</v>
      </c>
      <c r="DN39" s="25">
        <v>258.39999999999998</v>
      </c>
      <c r="DO39" s="25">
        <v>273.60000000000002</v>
      </c>
      <c r="DP39" s="25">
        <v>288.8</v>
      </c>
      <c r="DQ39" s="25">
        <v>304</v>
      </c>
      <c r="DR39" s="25">
        <v>319.2</v>
      </c>
      <c r="DS39" s="25">
        <v>334.4</v>
      </c>
      <c r="DT39" s="49"/>
      <c r="DU39" s="145">
        <v>18</v>
      </c>
      <c r="DV39" s="146">
        <v>29</v>
      </c>
      <c r="DW39" s="24">
        <v>21.3</v>
      </c>
      <c r="DX39" s="43">
        <v>0</v>
      </c>
      <c r="DY39" s="24" t="s">
        <v>91</v>
      </c>
      <c r="DZ39" s="24" t="str">
        <f t="shared" ref="DZ39:DZ48" si="26">CONCATENATE(DZ$37,"-",DY39)</f>
        <v>A-12-BASE-18-29</v>
      </c>
      <c r="EA39" s="156">
        <v>32.4</v>
      </c>
      <c r="EB39" s="25">
        <v>48.6</v>
      </c>
      <c r="EC39" s="25">
        <v>64.8</v>
      </c>
      <c r="ED39" s="25">
        <v>81</v>
      </c>
      <c r="EE39" s="25">
        <v>97.2</v>
      </c>
      <c r="EF39" s="25">
        <v>113.4</v>
      </c>
      <c r="EG39" s="25">
        <v>123.12</v>
      </c>
      <c r="EH39" s="25">
        <v>138.51</v>
      </c>
      <c r="EI39" s="25">
        <v>153.9</v>
      </c>
      <c r="EJ39" s="25">
        <v>169.29</v>
      </c>
      <c r="EK39" s="28">
        <v>184.68</v>
      </c>
      <c r="EL39" s="29">
        <v>1.1000000000000001</v>
      </c>
      <c r="EM39" s="156">
        <v>200.07</v>
      </c>
      <c r="EN39" s="25">
        <v>215.46</v>
      </c>
      <c r="EO39" s="25">
        <v>230.85</v>
      </c>
      <c r="EP39" s="25">
        <v>246.24</v>
      </c>
      <c r="EQ39" s="25">
        <v>261.63</v>
      </c>
      <c r="ER39" s="25">
        <v>277.02</v>
      </c>
      <c r="ES39" s="25">
        <v>292.41000000000003</v>
      </c>
      <c r="ET39" s="25">
        <v>307.8</v>
      </c>
      <c r="EU39" s="25">
        <v>323.19</v>
      </c>
      <c r="EV39" s="25">
        <v>338.58</v>
      </c>
      <c r="EW39" s="49"/>
      <c r="EX39" s="145">
        <v>18</v>
      </c>
      <c r="EY39" s="146">
        <v>29</v>
      </c>
      <c r="EZ39" s="24">
        <v>21.3</v>
      </c>
      <c r="FA39" s="43">
        <v>0</v>
      </c>
      <c r="FB39" s="24" t="s">
        <v>91</v>
      </c>
      <c r="FC39" s="24" t="str">
        <f t="shared" ref="FC39:FC48" si="27">CONCATENATE(FC$37,"-",FB39)</f>
        <v>A-12-BASE-18-29</v>
      </c>
      <c r="FD39" s="156">
        <v>28</v>
      </c>
      <c r="FE39" s="25">
        <v>42</v>
      </c>
      <c r="FF39" s="25">
        <v>56</v>
      </c>
      <c r="FG39" s="25">
        <v>70</v>
      </c>
      <c r="FH39" s="25">
        <v>84</v>
      </c>
      <c r="FI39" s="25">
        <v>98</v>
      </c>
      <c r="FJ39" s="25">
        <v>106.4</v>
      </c>
      <c r="FK39" s="25">
        <v>119.7</v>
      </c>
      <c r="FL39" s="25">
        <v>133</v>
      </c>
      <c r="FM39" s="25">
        <v>146.30000000000001</v>
      </c>
      <c r="FN39" s="28">
        <v>159.6</v>
      </c>
      <c r="FO39" s="29">
        <v>1.1000000000000001</v>
      </c>
      <c r="FP39" s="156">
        <v>172.9</v>
      </c>
      <c r="FQ39" s="25">
        <v>186.2</v>
      </c>
      <c r="FR39" s="25">
        <v>199.5</v>
      </c>
      <c r="FS39" s="25">
        <v>212.8</v>
      </c>
      <c r="FT39" s="25">
        <v>226.1</v>
      </c>
      <c r="FU39" s="25">
        <v>239.4</v>
      </c>
      <c r="FV39" s="25">
        <v>252.7</v>
      </c>
      <c r="FW39" s="25">
        <v>266</v>
      </c>
      <c r="FX39" s="25">
        <v>279.3</v>
      </c>
      <c r="FY39" s="25">
        <v>292.60000000000002</v>
      </c>
      <c r="FZ39" s="49"/>
      <c r="GA39" s="145">
        <v>18</v>
      </c>
      <c r="GB39" s="146">
        <v>29</v>
      </c>
      <c r="GC39" s="24">
        <v>21.3</v>
      </c>
      <c r="GD39" s="43">
        <v>0</v>
      </c>
      <c r="GE39" s="24" t="s">
        <v>91</v>
      </c>
      <c r="GF39" s="24" t="str">
        <f t="shared" ref="GF39:GF48" si="28">CONCATENATE(GF$37,"-",GE39)</f>
        <v>A-18-BASE-18-29</v>
      </c>
      <c r="GG39" s="159">
        <v>42.6</v>
      </c>
      <c r="GH39" s="119">
        <v>63.9</v>
      </c>
      <c r="GI39" s="119">
        <v>85.2</v>
      </c>
      <c r="GJ39" s="119">
        <v>106.5</v>
      </c>
      <c r="GK39" s="119">
        <v>127.8</v>
      </c>
      <c r="GL39" s="119">
        <v>149.1</v>
      </c>
      <c r="GM39" s="119">
        <v>161.91999999999999</v>
      </c>
      <c r="GN39" s="119">
        <v>182.16</v>
      </c>
      <c r="GO39" s="119">
        <v>202.4</v>
      </c>
      <c r="GP39" s="119">
        <v>222.64</v>
      </c>
      <c r="GQ39" s="120">
        <v>242.88</v>
      </c>
      <c r="GR39" s="29">
        <v>1.1000000000000001</v>
      </c>
      <c r="GS39" s="159">
        <v>263.12</v>
      </c>
      <c r="GT39" s="159">
        <v>283.36</v>
      </c>
      <c r="GU39" s="119">
        <v>303.60000000000002</v>
      </c>
      <c r="GV39" s="119">
        <v>323.83999999999997</v>
      </c>
      <c r="GW39" s="119">
        <v>344.08</v>
      </c>
      <c r="GX39" s="119">
        <v>364.32</v>
      </c>
      <c r="GY39" s="119">
        <v>384.56</v>
      </c>
      <c r="GZ39" s="119">
        <v>404.8</v>
      </c>
      <c r="HA39" s="119">
        <v>425.04</v>
      </c>
      <c r="HB39" s="119">
        <v>445.28</v>
      </c>
      <c r="HC39" s="119">
        <v>465.52</v>
      </c>
      <c r="HD39" s="119">
        <v>485.76</v>
      </c>
      <c r="HE39" s="49"/>
      <c r="HF39" s="145">
        <v>18</v>
      </c>
      <c r="HG39" s="146">
        <v>29</v>
      </c>
      <c r="HH39" s="24">
        <v>21.3</v>
      </c>
      <c r="HI39" s="43">
        <v>0</v>
      </c>
      <c r="HJ39" s="24" t="s">
        <v>91</v>
      </c>
      <c r="HK39" s="24" t="str">
        <f t="shared" ref="HK39:HK48" si="29">CONCATENATE(HK$37,"-",HJ39)</f>
        <v>A-12-BASE-18-29</v>
      </c>
      <c r="HL39" s="162">
        <v>30</v>
      </c>
      <c r="HM39" s="25">
        <v>45</v>
      </c>
      <c r="HN39" s="25">
        <v>60</v>
      </c>
      <c r="HO39" s="25">
        <v>75</v>
      </c>
      <c r="HP39" s="25">
        <v>90</v>
      </c>
      <c r="HQ39" s="25">
        <v>105</v>
      </c>
      <c r="HR39" s="25">
        <v>114</v>
      </c>
      <c r="HS39" s="25">
        <v>128.25</v>
      </c>
      <c r="HT39" s="25">
        <v>142.5</v>
      </c>
      <c r="HU39" s="25">
        <v>156.75</v>
      </c>
      <c r="HV39" s="28">
        <v>171</v>
      </c>
      <c r="HW39" s="29">
        <v>100</v>
      </c>
      <c r="HX39" s="162">
        <v>185.25</v>
      </c>
      <c r="HY39" s="25">
        <v>199.5</v>
      </c>
      <c r="HZ39" s="25">
        <v>213.75</v>
      </c>
      <c r="IA39" s="25">
        <v>228</v>
      </c>
      <c r="IB39" s="25">
        <v>242.25</v>
      </c>
      <c r="IC39" s="25">
        <v>256.5</v>
      </c>
      <c r="ID39" s="25">
        <v>270.75</v>
      </c>
      <c r="IE39" s="25">
        <v>285</v>
      </c>
      <c r="IF39" s="25">
        <v>299.25</v>
      </c>
      <c r="IG39" s="25">
        <v>313.5</v>
      </c>
      <c r="IH39" s="49"/>
      <c r="II39" s="151">
        <v>18</v>
      </c>
      <c r="IJ39" s="152">
        <v>29</v>
      </c>
      <c r="IK39" s="24">
        <v>21.3</v>
      </c>
      <c r="IL39" s="43">
        <v>0</v>
      </c>
      <c r="IM39" s="24" t="s">
        <v>91</v>
      </c>
      <c r="IN39" s="24" t="str">
        <f t="shared" ref="IN39:IN48" si="30">CONCATENATE(IN$37,"-",IM39)</f>
        <v>A-12-BASE-18-29</v>
      </c>
      <c r="IO39" s="165">
        <v>99999</v>
      </c>
      <c r="IP39" s="25">
        <v>99999</v>
      </c>
      <c r="IQ39" s="25">
        <v>99999</v>
      </c>
      <c r="IR39" s="25">
        <v>99999</v>
      </c>
      <c r="IS39" s="25">
        <v>99999</v>
      </c>
      <c r="IT39" s="25">
        <v>99999</v>
      </c>
      <c r="IU39" s="25">
        <v>99999</v>
      </c>
      <c r="IV39" s="25">
        <v>99999</v>
      </c>
      <c r="IW39" s="25">
        <v>99999</v>
      </c>
      <c r="IX39" s="25">
        <v>99999</v>
      </c>
      <c r="IY39" s="28">
        <v>99999</v>
      </c>
      <c r="IZ39" s="29">
        <v>100</v>
      </c>
      <c r="JA39" s="165">
        <v>99999</v>
      </c>
      <c r="JB39" s="25">
        <v>99999</v>
      </c>
      <c r="JC39" s="25">
        <v>99999</v>
      </c>
      <c r="JD39" s="25">
        <v>99999</v>
      </c>
      <c r="JE39" s="25">
        <v>99999</v>
      </c>
      <c r="JF39" s="25">
        <v>99999</v>
      </c>
      <c r="JG39" s="25">
        <v>99999</v>
      </c>
      <c r="JH39" s="25">
        <v>99999</v>
      </c>
      <c r="JI39" s="25">
        <v>99999</v>
      </c>
      <c r="JJ39" s="25">
        <v>99999</v>
      </c>
      <c r="JK39" s="49"/>
      <c r="JL39" s="151">
        <v>18</v>
      </c>
      <c r="JM39" s="152">
        <v>29</v>
      </c>
      <c r="JN39" s="24">
        <v>21.3</v>
      </c>
      <c r="JO39" s="43">
        <v>0</v>
      </c>
      <c r="JP39" s="24" t="s">
        <v>91</v>
      </c>
      <c r="JQ39" s="24" t="str">
        <f t="shared" ref="JQ39:JQ48" si="31">CONCATENATE(JQ$37,"-",JP39)</f>
        <v>A-18-BASE-18-29</v>
      </c>
      <c r="JR39" s="148">
        <v>51.12</v>
      </c>
      <c r="JS39" s="119">
        <v>76.680000000000007</v>
      </c>
      <c r="JT39" s="119">
        <v>102.24</v>
      </c>
      <c r="JU39" s="119">
        <v>127.8</v>
      </c>
      <c r="JV39" s="119">
        <v>153.36000000000001</v>
      </c>
      <c r="JW39" s="119">
        <v>178.92</v>
      </c>
      <c r="JX39" s="119">
        <v>194.24</v>
      </c>
      <c r="JY39" s="119">
        <v>218.52</v>
      </c>
      <c r="JZ39" s="119">
        <v>242.8</v>
      </c>
      <c r="KA39" s="119">
        <v>267.08</v>
      </c>
      <c r="KB39" s="120">
        <v>291.36</v>
      </c>
      <c r="KC39" s="29">
        <v>1.1000000000000001</v>
      </c>
      <c r="KD39" s="148">
        <v>315.64</v>
      </c>
      <c r="KE39" s="148">
        <v>339.92</v>
      </c>
      <c r="KF39" s="119">
        <v>364.2</v>
      </c>
      <c r="KG39" s="119">
        <v>388.48</v>
      </c>
      <c r="KH39" s="119">
        <v>412.76</v>
      </c>
      <c r="KI39" s="119">
        <v>437.04</v>
      </c>
      <c r="KJ39" s="119">
        <v>461.32</v>
      </c>
      <c r="KK39" s="119">
        <v>485.6</v>
      </c>
      <c r="KL39" s="119">
        <v>509.88</v>
      </c>
      <c r="KM39" s="119">
        <v>534.16</v>
      </c>
      <c r="KN39" s="119">
        <v>558.44000000000005</v>
      </c>
      <c r="KO39" s="119">
        <v>582.72</v>
      </c>
      <c r="KP39" s="49"/>
      <c r="KQ39" s="151">
        <v>18</v>
      </c>
      <c r="KR39" s="152">
        <v>29</v>
      </c>
      <c r="KS39" s="24">
        <v>21.3</v>
      </c>
      <c r="KT39" s="43">
        <v>0</v>
      </c>
      <c r="KU39" s="24" t="s">
        <v>91</v>
      </c>
      <c r="KV39" s="24" t="str">
        <f t="shared" ref="KV39:KV48" si="32">CONCATENATE(KV$37,"-",KU39)</f>
        <v>A-12-BASE-18-29</v>
      </c>
      <c r="KW39" s="162">
        <v>30</v>
      </c>
      <c r="KX39" s="25">
        <v>45</v>
      </c>
      <c r="KY39" s="25">
        <v>60</v>
      </c>
      <c r="KZ39" s="25">
        <v>75</v>
      </c>
      <c r="LA39" s="25">
        <v>90</v>
      </c>
      <c r="LB39" s="25">
        <v>105</v>
      </c>
      <c r="LC39" s="25">
        <v>114</v>
      </c>
      <c r="LD39" s="25">
        <v>128.25</v>
      </c>
      <c r="LE39" s="25">
        <v>142.5</v>
      </c>
      <c r="LF39" s="25">
        <v>156.75</v>
      </c>
      <c r="LG39" s="28">
        <v>171</v>
      </c>
      <c r="LH39" s="29">
        <v>100</v>
      </c>
      <c r="LI39" s="162">
        <v>185.25</v>
      </c>
      <c r="LJ39" s="25">
        <v>199.5</v>
      </c>
      <c r="LK39" s="25">
        <v>213.75</v>
      </c>
      <c r="LL39" s="25">
        <v>228</v>
      </c>
      <c r="LM39" s="25">
        <v>242.25</v>
      </c>
      <c r="LN39" s="25">
        <v>256.5</v>
      </c>
      <c r="LO39" s="25">
        <v>270.75</v>
      </c>
      <c r="LP39" s="25">
        <v>285</v>
      </c>
      <c r="LQ39" s="25">
        <v>299.25</v>
      </c>
      <c r="LR39" s="25">
        <v>313.5</v>
      </c>
      <c r="LS39" s="49"/>
    </row>
    <row r="40" spans="5:331" ht="14.4">
      <c r="E40" s="128">
        <v>30</v>
      </c>
      <c r="F40" s="129">
        <v>39</v>
      </c>
      <c r="G40" s="24">
        <v>32.659999999999997</v>
      </c>
      <c r="H40" s="43">
        <v>0</v>
      </c>
      <c r="I40" s="24" t="s">
        <v>92</v>
      </c>
      <c r="J40" s="24" t="str">
        <f t="shared" si="22"/>
        <v>A-12-BASE-30-39</v>
      </c>
      <c r="K40" s="25">
        <v>54</v>
      </c>
      <c r="L40" s="25">
        <v>81</v>
      </c>
      <c r="M40" s="25">
        <v>108</v>
      </c>
      <c r="N40" s="25">
        <v>135</v>
      </c>
      <c r="O40" s="25">
        <v>162</v>
      </c>
      <c r="P40" s="25">
        <v>189</v>
      </c>
      <c r="Q40" s="25">
        <v>205.2</v>
      </c>
      <c r="R40" s="25">
        <v>230.85</v>
      </c>
      <c r="S40" s="25">
        <v>256.5</v>
      </c>
      <c r="T40" s="25">
        <v>282.14999999999998</v>
      </c>
      <c r="U40" s="28">
        <v>307.8</v>
      </c>
      <c r="V40" s="29">
        <v>1.1000000000000001</v>
      </c>
      <c r="W40" s="25">
        <v>333.45</v>
      </c>
      <c r="X40" s="25">
        <v>359.1</v>
      </c>
      <c r="Y40" s="25">
        <v>384.75</v>
      </c>
      <c r="Z40" s="25">
        <v>410.4</v>
      </c>
      <c r="AA40" s="25">
        <v>436.05</v>
      </c>
      <c r="AB40" s="25">
        <v>461.7</v>
      </c>
      <c r="AC40" s="25">
        <v>487.35</v>
      </c>
      <c r="AD40" s="25">
        <v>513</v>
      </c>
      <c r="AE40" s="25">
        <v>538.65</v>
      </c>
      <c r="AF40" s="25">
        <v>564.29999999999995</v>
      </c>
      <c r="AH40" s="128">
        <v>30</v>
      </c>
      <c r="AI40" s="129">
        <v>39</v>
      </c>
      <c r="AJ40" s="24">
        <v>32.659999999999997</v>
      </c>
      <c r="AK40" s="43">
        <v>0</v>
      </c>
      <c r="AL40" s="24" t="s">
        <v>92</v>
      </c>
      <c r="AM40" s="24" t="str">
        <f t="shared" si="23"/>
        <v>A-18-30-39</v>
      </c>
      <c r="AN40" s="25">
        <v>76.680000000000007</v>
      </c>
      <c r="AO40" s="25">
        <v>115.02</v>
      </c>
      <c r="AP40" s="25">
        <v>153.36000000000001</v>
      </c>
      <c r="AQ40" s="25">
        <v>191.7</v>
      </c>
      <c r="AR40" s="25">
        <v>230.04</v>
      </c>
      <c r="AS40" s="25">
        <v>268.38</v>
      </c>
      <c r="AT40" s="25">
        <v>291.36</v>
      </c>
      <c r="AU40" s="25">
        <v>327.78</v>
      </c>
      <c r="AV40" s="25">
        <v>364.2</v>
      </c>
      <c r="AW40" s="25">
        <v>400.62</v>
      </c>
      <c r="AX40" s="28">
        <v>437.04</v>
      </c>
      <c r="AY40" s="29">
        <v>1.1000000000000001</v>
      </c>
      <c r="AZ40" s="25">
        <v>473.46</v>
      </c>
      <c r="BA40" s="25">
        <v>509.88</v>
      </c>
      <c r="BB40" s="25">
        <v>546.29999999999995</v>
      </c>
      <c r="BC40" s="25">
        <v>582.72</v>
      </c>
      <c r="BD40" s="25">
        <v>619.14</v>
      </c>
      <c r="BE40" s="25">
        <v>655.56</v>
      </c>
      <c r="BF40" s="25">
        <v>691.98</v>
      </c>
      <c r="BG40" s="25">
        <v>728.4</v>
      </c>
      <c r="BH40" s="25">
        <v>764.82</v>
      </c>
      <c r="BI40" s="25">
        <v>801.24</v>
      </c>
      <c r="BJ40" s="25">
        <v>837.66</v>
      </c>
      <c r="BK40" s="25">
        <v>874.08</v>
      </c>
      <c r="BL40" s="49"/>
      <c r="BM40" s="128">
        <v>30</v>
      </c>
      <c r="BN40" s="129">
        <v>39</v>
      </c>
      <c r="BO40" s="24">
        <v>32.659999999999997</v>
      </c>
      <c r="BP40" s="43">
        <v>0</v>
      </c>
      <c r="BQ40" s="24" t="s">
        <v>92</v>
      </c>
      <c r="BR40" s="24" t="str">
        <f t="shared" si="24"/>
        <v>A-18-BASE-30-39</v>
      </c>
      <c r="BS40" s="119">
        <v>145.32</v>
      </c>
      <c r="BT40" s="119">
        <v>217.98</v>
      </c>
      <c r="BU40" s="119">
        <v>290.64</v>
      </c>
      <c r="BV40" s="119">
        <v>363.3</v>
      </c>
      <c r="BW40" s="119">
        <v>435.96</v>
      </c>
      <c r="BX40" s="119">
        <v>508.62</v>
      </c>
      <c r="BY40" s="119">
        <v>552.24</v>
      </c>
      <c r="BZ40" s="119">
        <v>621.27</v>
      </c>
      <c r="CA40" s="119">
        <v>690.3</v>
      </c>
      <c r="CB40" s="119">
        <v>759.33</v>
      </c>
      <c r="CC40" s="120">
        <v>828.36</v>
      </c>
      <c r="CD40" s="29">
        <v>100</v>
      </c>
      <c r="CE40" s="119">
        <v>897.39</v>
      </c>
      <c r="CF40" s="119">
        <v>966.42</v>
      </c>
      <c r="CG40" s="119">
        <v>1035.45</v>
      </c>
      <c r="CH40" s="119">
        <v>1104.48</v>
      </c>
      <c r="CI40" s="119">
        <v>1173.51</v>
      </c>
      <c r="CJ40" s="119">
        <v>1242.54</v>
      </c>
      <c r="CK40" s="119">
        <v>1311.57</v>
      </c>
      <c r="CL40" s="119">
        <v>1380.6</v>
      </c>
      <c r="CM40" s="119">
        <v>1449.63</v>
      </c>
      <c r="CN40" s="119">
        <v>1518.66</v>
      </c>
      <c r="CO40" s="119">
        <v>1587.69</v>
      </c>
      <c r="CP40" s="119">
        <v>1656.72</v>
      </c>
      <c r="CQ40" s="49"/>
      <c r="CR40" s="131">
        <v>30</v>
      </c>
      <c r="CS40" s="132">
        <v>39</v>
      </c>
      <c r="CT40" s="24">
        <v>32.659999999999997</v>
      </c>
      <c r="CU40" s="43">
        <v>0</v>
      </c>
      <c r="CV40" s="24" t="s">
        <v>92</v>
      </c>
      <c r="CW40" s="24" t="str">
        <f t="shared" si="25"/>
        <v>A-12-BASE-30-39</v>
      </c>
      <c r="CX40" s="25">
        <v>50</v>
      </c>
      <c r="CY40" s="25">
        <v>75</v>
      </c>
      <c r="CZ40" s="25">
        <v>100</v>
      </c>
      <c r="DA40" s="25">
        <v>125</v>
      </c>
      <c r="DB40" s="25">
        <v>150</v>
      </c>
      <c r="DC40" s="25">
        <v>175</v>
      </c>
      <c r="DD40" s="25">
        <v>190</v>
      </c>
      <c r="DE40" s="25">
        <v>213.75</v>
      </c>
      <c r="DF40" s="25">
        <v>237.5</v>
      </c>
      <c r="DG40" s="25">
        <v>261.25</v>
      </c>
      <c r="DH40" s="28">
        <v>285</v>
      </c>
      <c r="DI40" s="29">
        <v>1.1000000000000001</v>
      </c>
      <c r="DJ40" s="25">
        <v>308.75</v>
      </c>
      <c r="DK40" s="25">
        <v>332.5</v>
      </c>
      <c r="DL40" s="25">
        <v>356.25</v>
      </c>
      <c r="DM40" s="25">
        <v>380</v>
      </c>
      <c r="DN40" s="25">
        <v>403.75</v>
      </c>
      <c r="DO40" s="25">
        <v>427.5</v>
      </c>
      <c r="DP40" s="25">
        <v>451.25</v>
      </c>
      <c r="DQ40" s="25">
        <v>475</v>
      </c>
      <c r="DR40" s="25">
        <v>498.75</v>
      </c>
      <c r="DS40" s="25">
        <v>522.5</v>
      </c>
      <c r="DT40" s="49"/>
      <c r="DU40" s="145">
        <v>30</v>
      </c>
      <c r="DV40" s="146">
        <v>39</v>
      </c>
      <c r="DW40" s="24">
        <v>32.659999999999997</v>
      </c>
      <c r="DX40" s="43">
        <v>0</v>
      </c>
      <c r="DY40" s="24" t="s">
        <v>92</v>
      </c>
      <c r="DZ40" s="24" t="str">
        <f t="shared" si="26"/>
        <v>A-12-BASE-30-39</v>
      </c>
      <c r="EA40" s="25">
        <v>50.62</v>
      </c>
      <c r="EB40" s="25">
        <v>75.930000000000007</v>
      </c>
      <c r="EC40" s="25">
        <v>101.24</v>
      </c>
      <c r="ED40" s="25">
        <v>126.55</v>
      </c>
      <c r="EE40" s="25">
        <v>151.86000000000001</v>
      </c>
      <c r="EF40" s="25">
        <v>177.17</v>
      </c>
      <c r="EG40" s="25">
        <v>192.32</v>
      </c>
      <c r="EH40" s="25">
        <v>216.36</v>
      </c>
      <c r="EI40" s="25">
        <v>240.4</v>
      </c>
      <c r="EJ40" s="25">
        <v>264.44</v>
      </c>
      <c r="EK40" s="28">
        <v>288.48</v>
      </c>
      <c r="EL40" s="29">
        <v>1.1000000000000001</v>
      </c>
      <c r="EM40" s="25">
        <v>312.52</v>
      </c>
      <c r="EN40" s="25">
        <v>336.56</v>
      </c>
      <c r="EO40" s="25">
        <v>360.6</v>
      </c>
      <c r="EP40" s="25">
        <v>384.64</v>
      </c>
      <c r="EQ40" s="25">
        <v>408.68</v>
      </c>
      <c r="ER40" s="25">
        <v>432.72</v>
      </c>
      <c r="ES40" s="25">
        <v>456.76</v>
      </c>
      <c r="ET40" s="25">
        <v>480.8</v>
      </c>
      <c r="EU40" s="25">
        <v>504.84</v>
      </c>
      <c r="EV40" s="25">
        <v>528.88</v>
      </c>
      <c r="EW40" s="49"/>
      <c r="EX40" s="145">
        <v>30</v>
      </c>
      <c r="EY40" s="146">
        <v>39</v>
      </c>
      <c r="EZ40" s="24">
        <v>32.659999999999997</v>
      </c>
      <c r="FA40" s="43">
        <v>0</v>
      </c>
      <c r="FB40" s="24" t="s">
        <v>92</v>
      </c>
      <c r="FC40" s="24" t="str">
        <f t="shared" si="27"/>
        <v>A-12-BASE-30-39</v>
      </c>
      <c r="FD40" s="25">
        <v>42</v>
      </c>
      <c r="FE40" s="25">
        <v>63</v>
      </c>
      <c r="FF40" s="25">
        <v>84</v>
      </c>
      <c r="FG40" s="25">
        <v>105</v>
      </c>
      <c r="FH40" s="25">
        <v>126</v>
      </c>
      <c r="FI40" s="25">
        <v>147</v>
      </c>
      <c r="FJ40" s="25">
        <v>159.6</v>
      </c>
      <c r="FK40" s="25">
        <v>179.55</v>
      </c>
      <c r="FL40" s="25">
        <v>199.5</v>
      </c>
      <c r="FM40" s="25">
        <v>219.45</v>
      </c>
      <c r="FN40" s="28">
        <v>239.4</v>
      </c>
      <c r="FO40" s="29">
        <v>1.1000000000000001</v>
      </c>
      <c r="FP40" s="25">
        <v>259.35000000000002</v>
      </c>
      <c r="FQ40" s="25">
        <v>279.3</v>
      </c>
      <c r="FR40" s="25">
        <v>299.25</v>
      </c>
      <c r="FS40" s="25">
        <v>319.2</v>
      </c>
      <c r="FT40" s="25">
        <v>339.15</v>
      </c>
      <c r="FU40" s="25">
        <v>359.1</v>
      </c>
      <c r="FV40" s="25">
        <v>379.05</v>
      </c>
      <c r="FW40" s="25">
        <v>399</v>
      </c>
      <c r="FX40" s="25">
        <v>418.95</v>
      </c>
      <c r="FY40" s="25">
        <v>438.9</v>
      </c>
      <c r="FZ40" s="49"/>
      <c r="GA40" s="145">
        <v>30</v>
      </c>
      <c r="GB40" s="146">
        <v>39</v>
      </c>
      <c r="GC40" s="24">
        <v>32.659999999999997</v>
      </c>
      <c r="GD40" s="43">
        <v>0</v>
      </c>
      <c r="GE40" s="24" t="s">
        <v>92</v>
      </c>
      <c r="GF40" s="24" t="str">
        <f t="shared" si="28"/>
        <v>A-18-BASE-30-39</v>
      </c>
      <c r="GG40" s="119">
        <v>65.319999999999993</v>
      </c>
      <c r="GH40" s="119">
        <v>97.98</v>
      </c>
      <c r="GI40" s="119">
        <v>130.63999999999999</v>
      </c>
      <c r="GJ40" s="119">
        <v>163.30000000000001</v>
      </c>
      <c r="GK40" s="119">
        <v>195.96</v>
      </c>
      <c r="GL40" s="119">
        <v>228.62</v>
      </c>
      <c r="GM40" s="119">
        <v>248.24</v>
      </c>
      <c r="GN40" s="119">
        <v>279.27</v>
      </c>
      <c r="GO40" s="119">
        <v>310.3</v>
      </c>
      <c r="GP40" s="119">
        <v>341.33</v>
      </c>
      <c r="GQ40" s="120">
        <v>372.36</v>
      </c>
      <c r="GR40" s="29">
        <v>1.1000000000000001</v>
      </c>
      <c r="GS40" s="119">
        <v>403.39</v>
      </c>
      <c r="GT40" s="119">
        <v>434.42</v>
      </c>
      <c r="GU40" s="119">
        <v>465.45</v>
      </c>
      <c r="GV40" s="119">
        <v>496.48</v>
      </c>
      <c r="GW40" s="119">
        <v>527.51</v>
      </c>
      <c r="GX40" s="119">
        <v>558.54</v>
      </c>
      <c r="GY40" s="119">
        <v>589.57000000000005</v>
      </c>
      <c r="GZ40" s="119">
        <v>620.6</v>
      </c>
      <c r="HA40" s="119">
        <v>651.63</v>
      </c>
      <c r="HB40" s="119">
        <v>682.66</v>
      </c>
      <c r="HC40" s="119">
        <v>713.69</v>
      </c>
      <c r="HD40" s="119">
        <v>744.72</v>
      </c>
      <c r="HE40" s="49"/>
      <c r="HF40" s="145">
        <v>30</v>
      </c>
      <c r="HG40" s="146">
        <v>39</v>
      </c>
      <c r="HH40" s="24">
        <v>32.659999999999997</v>
      </c>
      <c r="HI40" s="43">
        <v>0</v>
      </c>
      <c r="HJ40" s="24" t="s">
        <v>92</v>
      </c>
      <c r="HK40" s="24" t="str">
        <f t="shared" si="29"/>
        <v>A-12-BASE-30-39</v>
      </c>
      <c r="HL40" s="25">
        <v>46</v>
      </c>
      <c r="HM40" s="25">
        <v>69</v>
      </c>
      <c r="HN40" s="25">
        <v>92</v>
      </c>
      <c r="HO40" s="25">
        <v>115</v>
      </c>
      <c r="HP40" s="25">
        <v>138</v>
      </c>
      <c r="HQ40" s="25">
        <v>161</v>
      </c>
      <c r="HR40" s="25">
        <v>174.8</v>
      </c>
      <c r="HS40" s="25">
        <v>196.65</v>
      </c>
      <c r="HT40" s="25">
        <v>218.5</v>
      </c>
      <c r="HU40" s="25">
        <v>240.35</v>
      </c>
      <c r="HV40" s="28">
        <v>262.2</v>
      </c>
      <c r="HW40" s="29">
        <v>100</v>
      </c>
      <c r="HX40" s="25">
        <v>284.05</v>
      </c>
      <c r="HY40" s="25">
        <v>305.89999999999998</v>
      </c>
      <c r="HZ40" s="25">
        <v>327.75</v>
      </c>
      <c r="IA40" s="25">
        <v>349.6</v>
      </c>
      <c r="IB40" s="25">
        <v>371.45</v>
      </c>
      <c r="IC40" s="25">
        <v>393.3</v>
      </c>
      <c r="ID40" s="25">
        <v>415.15</v>
      </c>
      <c r="IE40" s="25">
        <v>437</v>
      </c>
      <c r="IF40" s="25">
        <v>458.85</v>
      </c>
      <c r="IG40" s="25">
        <v>480.7</v>
      </c>
      <c r="IH40" s="49"/>
      <c r="II40" s="151">
        <v>30</v>
      </c>
      <c r="IJ40" s="152">
        <v>39</v>
      </c>
      <c r="IK40" s="24">
        <v>32.659999999999997</v>
      </c>
      <c r="IL40" s="43">
        <v>0</v>
      </c>
      <c r="IM40" s="24" t="s">
        <v>92</v>
      </c>
      <c r="IN40" s="24" t="str">
        <f t="shared" si="30"/>
        <v>A-12-BASE-30-39</v>
      </c>
      <c r="IO40" s="165">
        <v>99999</v>
      </c>
      <c r="IP40" s="25">
        <v>99999</v>
      </c>
      <c r="IQ40" s="25">
        <v>99999</v>
      </c>
      <c r="IR40" s="25">
        <v>99999</v>
      </c>
      <c r="IS40" s="25">
        <v>99999</v>
      </c>
      <c r="IT40" s="25">
        <v>99999</v>
      </c>
      <c r="IU40" s="25">
        <v>99999</v>
      </c>
      <c r="IV40" s="25">
        <v>99999</v>
      </c>
      <c r="IW40" s="25">
        <v>99999</v>
      </c>
      <c r="IX40" s="25">
        <v>99999</v>
      </c>
      <c r="IY40" s="28">
        <v>99999</v>
      </c>
      <c r="IZ40" s="29">
        <v>100</v>
      </c>
      <c r="JA40" s="165">
        <v>99999</v>
      </c>
      <c r="JB40" s="25">
        <v>99999</v>
      </c>
      <c r="JC40" s="25">
        <v>99999</v>
      </c>
      <c r="JD40" s="25">
        <v>99999</v>
      </c>
      <c r="JE40" s="25">
        <v>99999</v>
      </c>
      <c r="JF40" s="25">
        <v>99999</v>
      </c>
      <c r="JG40" s="25">
        <v>99999</v>
      </c>
      <c r="JH40" s="25">
        <v>99999</v>
      </c>
      <c r="JI40" s="25">
        <v>99999</v>
      </c>
      <c r="JJ40" s="25">
        <v>99999</v>
      </c>
      <c r="JK40" s="49"/>
      <c r="JL40" s="151">
        <v>30</v>
      </c>
      <c r="JM40" s="152">
        <v>39</v>
      </c>
      <c r="JN40" s="24">
        <v>32.659999999999997</v>
      </c>
      <c r="JO40" s="43">
        <v>0</v>
      </c>
      <c r="JP40" s="24" t="s">
        <v>92</v>
      </c>
      <c r="JQ40" s="24" t="str">
        <f t="shared" si="31"/>
        <v>A-18-BASE-30-39</v>
      </c>
      <c r="JR40" s="119">
        <v>76.680000000000007</v>
      </c>
      <c r="JS40" s="119">
        <v>115.02</v>
      </c>
      <c r="JT40" s="119">
        <v>153.36000000000001</v>
      </c>
      <c r="JU40" s="119">
        <v>191.7</v>
      </c>
      <c r="JV40" s="119">
        <v>230.04</v>
      </c>
      <c r="JW40" s="119">
        <v>268.38</v>
      </c>
      <c r="JX40" s="119">
        <v>291.36</v>
      </c>
      <c r="JY40" s="119">
        <v>327.78</v>
      </c>
      <c r="JZ40" s="119">
        <v>364.2</v>
      </c>
      <c r="KA40" s="119">
        <v>400.62</v>
      </c>
      <c r="KB40" s="120">
        <v>437.04</v>
      </c>
      <c r="KC40" s="29">
        <v>1.1000000000000001</v>
      </c>
      <c r="KD40" s="119">
        <v>473.46</v>
      </c>
      <c r="KE40" s="119">
        <v>509.88</v>
      </c>
      <c r="KF40" s="119">
        <v>546.29999999999995</v>
      </c>
      <c r="KG40" s="119">
        <v>582.72</v>
      </c>
      <c r="KH40" s="119">
        <v>619.14</v>
      </c>
      <c r="KI40" s="119">
        <v>655.56</v>
      </c>
      <c r="KJ40" s="119">
        <v>691.98</v>
      </c>
      <c r="KK40" s="119">
        <v>728.4</v>
      </c>
      <c r="KL40" s="119">
        <v>764.82</v>
      </c>
      <c r="KM40" s="119">
        <v>801.24</v>
      </c>
      <c r="KN40" s="119">
        <v>837.66</v>
      </c>
      <c r="KO40" s="119">
        <v>874.08</v>
      </c>
      <c r="KP40" s="49"/>
      <c r="KQ40" s="151">
        <v>30</v>
      </c>
      <c r="KR40" s="152">
        <v>39</v>
      </c>
      <c r="KS40" s="24">
        <v>32.659999999999997</v>
      </c>
      <c r="KT40" s="43">
        <v>0</v>
      </c>
      <c r="KU40" s="24" t="s">
        <v>92</v>
      </c>
      <c r="KV40" s="24" t="str">
        <f t="shared" si="32"/>
        <v>A-12-BASE-30-39</v>
      </c>
      <c r="KW40" s="25">
        <v>46</v>
      </c>
      <c r="KX40" s="25">
        <v>69</v>
      </c>
      <c r="KY40" s="25">
        <v>92</v>
      </c>
      <c r="KZ40" s="25">
        <v>115</v>
      </c>
      <c r="LA40" s="25">
        <v>138</v>
      </c>
      <c r="LB40" s="25">
        <v>161</v>
      </c>
      <c r="LC40" s="25">
        <v>174.8</v>
      </c>
      <c r="LD40" s="25">
        <v>196.65</v>
      </c>
      <c r="LE40" s="25">
        <v>218.5</v>
      </c>
      <c r="LF40" s="25">
        <v>240.35</v>
      </c>
      <c r="LG40" s="28">
        <v>262.2</v>
      </c>
      <c r="LH40" s="29">
        <v>100</v>
      </c>
      <c r="LI40" s="25">
        <v>284.05</v>
      </c>
      <c r="LJ40" s="25">
        <v>305.89999999999998</v>
      </c>
      <c r="LK40" s="25">
        <v>327.75</v>
      </c>
      <c r="LL40" s="25">
        <v>349.6</v>
      </c>
      <c r="LM40" s="25">
        <v>371.45</v>
      </c>
      <c r="LN40" s="25">
        <v>393.3</v>
      </c>
      <c r="LO40" s="25">
        <v>415.15</v>
      </c>
      <c r="LP40" s="25">
        <v>437</v>
      </c>
      <c r="LQ40" s="25">
        <v>458.85</v>
      </c>
      <c r="LR40" s="25">
        <v>480.7</v>
      </c>
      <c r="LS40" s="49"/>
    </row>
    <row r="41" spans="5:331" ht="14.4">
      <c r="E41" s="128">
        <v>40</v>
      </c>
      <c r="F41" s="129">
        <v>49</v>
      </c>
      <c r="G41" s="24">
        <v>65.319999999999993</v>
      </c>
      <c r="H41" s="43">
        <v>0</v>
      </c>
      <c r="I41" s="24" t="s">
        <v>93</v>
      </c>
      <c r="J41" s="24" t="str">
        <f t="shared" si="22"/>
        <v>A-12-BASE-40-49</v>
      </c>
      <c r="K41" s="25">
        <v>112</v>
      </c>
      <c r="L41" s="25">
        <v>168</v>
      </c>
      <c r="M41" s="25">
        <v>224</v>
      </c>
      <c r="N41" s="25">
        <v>280</v>
      </c>
      <c r="O41" s="25">
        <v>336</v>
      </c>
      <c r="P41" s="25">
        <v>392</v>
      </c>
      <c r="Q41" s="25">
        <v>425.6</v>
      </c>
      <c r="R41" s="25">
        <v>478.8</v>
      </c>
      <c r="S41" s="25">
        <v>532</v>
      </c>
      <c r="T41" s="25">
        <v>585.20000000000005</v>
      </c>
      <c r="U41" s="28">
        <v>638.4</v>
      </c>
      <c r="V41" s="29">
        <v>1.1499999999999999</v>
      </c>
      <c r="W41" s="25">
        <v>691.6</v>
      </c>
      <c r="X41" s="25">
        <v>744.8</v>
      </c>
      <c r="Y41" s="25">
        <v>798</v>
      </c>
      <c r="Z41" s="25">
        <v>851.2</v>
      </c>
      <c r="AA41" s="25">
        <v>904.4</v>
      </c>
      <c r="AB41" s="25">
        <v>957.6</v>
      </c>
      <c r="AC41" s="25">
        <v>1010.8</v>
      </c>
      <c r="AD41" s="25">
        <v>1064</v>
      </c>
      <c r="AE41" s="25">
        <v>1117.2</v>
      </c>
      <c r="AF41" s="25">
        <v>1170.4000000000001</v>
      </c>
      <c r="AH41" s="128">
        <v>40</v>
      </c>
      <c r="AI41" s="129">
        <v>49</v>
      </c>
      <c r="AJ41" s="24">
        <v>65.319999999999993</v>
      </c>
      <c r="AK41" s="43">
        <v>0</v>
      </c>
      <c r="AL41" s="24" t="s">
        <v>93</v>
      </c>
      <c r="AM41" s="24" t="str">
        <f t="shared" si="23"/>
        <v>A-18-40-49</v>
      </c>
      <c r="AN41" s="25">
        <v>159.04</v>
      </c>
      <c r="AO41" s="25">
        <v>238.56</v>
      </c>
      <c r="AP41" s="25">
        <v>318.08</v>
      </c>
      <c r="AQ41" s="25">
        <v>397.6</v>
      </c>
      <c r="AR41" s="25">
        <v>477.12</v>
      </c>
      <c r="AS41" s="25">
        <v>556.64</v>
      </c>
      <c r="AT41" s="25">
        <v>604.32000000000005</v>
      </c>
      <c r="AU41" s="25">
        <v>679.86</v>
      </c>
      <c r="AV41" s="25">
        <v>755.4</v>
      </c>
      <c r="AW41" s="25">
        <v>830.94</v>
      </c>
      <c r="AX41" s="28">
        <v>906.48</v>
      </c>
      <c r="AY41" s="29">
        <v>1.1499999999999999</v>
      </c>
      <c r="AZ41" s="25">
        <v>982.02</v>
      </c>
      <c r="BA41" s="25">
        <v>1057.56</v>
      </c>
      <c r="BB41" s="25">
        <v>1133.0999999999999</v>
      </c>
      <c r="BC41" s="25">
        <v>1208.6400000000001</v>
      </c>
      <c r="BD41" s="25">
        <v>1284.18</v>
      </c>
      <c r="BE41" s="25">
        <v>1359.72</v>
      </c>
      <c r="BF41" s="25">
        <v>1435.26</v>
      </c>
      <c r="BG41" s="25">
        <v>1510.8</v>
      </c>
      <c r="BH41" s="25">
        <v>1586.34</v>
      </c>
      <c r="BI41" s="25">
        <v>1661.88</v>
      </c>
      <c r="BJ41" s="25">
        <v>1737.42</v>
      </c>
      <c r="BK41" s="25">
        <v>1812.96</v>
      </c>
      <c r="BL41" s="49"/>
      <c r="BM41" s="128">
        <v>40</v>
      </c>
      <c r="BN41" s="129">
        <v>49</v>
      </c>
      <c r="BO41" s="24">
        <v>65.319999999999993</v>
      </c>
      <c r="BP41" s="43">
        <v>0</v>
      </c>
      <c r="BQ41" s="24" t="s">
        <v>93</v>
      </c>
      <c r="BR41" s="24" t="str">
        <f t="shared" si="24"/>
        <v>A-18-BASE-40-49</v>
      </c>
      <c r="BS41" s="119">
        <v>279.89999999999998</v>
      </c>
      <c r="BT41" s="119">
        <v>419.85</v>
      </c>
      <c r="BU41" s="119">
        <v>559.79999999999995</v>
      </c>
      <c r="BV41" s="119">
        <v>699.75</v>
      </c>
      <c r="BW41" s="119">
        <v>839.7</v>
      </c>
      <c r="BX41" s="119">
        <v>979.65</v>
      </c>
      <c r="BY41" s="119">
        <v>1063.5999999999999</v>
      </c>
      <c r="BZ41" s="119">
        <v>1196.55</v>
      </c>
      <c r="CA41" s="119">
        <v>1329.5</v>
      </c>
      <c r="CB41" s="119">
        <v>1462.45</v>
      </c>
      <c r="CC41" s="120">
        <v>1595.4</v>
      </c>
      <c r="CD41" s="29">
        <v>100</v>
      </c>
      <c r="CE41" s="119">
        <v>1728.35</v>
      </c>
      <c r="CF41" s="119">
        <v>1861.3</v>
      </c>
      <c r="CG41" s="119">
        <v>1994.25</v>
      </c>
      <c r="CH41" s="119">
        <v>2127.1999999999998</v>
      </c>
      <c r="CI41" s="119">
        <v>2260.15</v>
      </c>
      <c r="CJ41" s="119">
        <v>2393.1</v>
      </c>
      <c r="CK41" s="119">
        <v>2526.0500000000002</v>
      </c>
      <c r="CL41" s="119">
        <v>2659</v>
      </c>
      <c r="CM41" s="119">
        <v>2791.95</v>
      </c>
      <c r="CN41" s="119">
        <v>2924.9</v>
      </c>
      <c r="CO41" s="119">
        <v>3057.85</v>
      </c>
      <c r="CP41" s="119">
        <v>3190.8</v>
      </c>
      <c r="CQ41" s="49"/>
      <c r="CR41" s="131">
        <v>40</v>
      </c>
      <c r="CS41" s="132">
        <v>49</v>
      </c>
      <c r="CT41" s="24">
        <v>65.319999999999993</v>
      </c>
      <c r="CU41" s="43">
        <v>0</v>
      </c>
      <c r="CV41" s="24" t="s">
        <v>93</v>
      </c>
      <c r="CW41" s="24" t="str">
        <f t="shared" si="25"/>
        <v>A-12-BASE-40-49</v>
      </c>
      <c r="CX41" s="25">
        <v>102</v>
      </c>
      <c r="CY41" s="25">
        <v>153</v>
      </c>
      <c r="CZ41" s="25">
        <v>204</v>
      </c>
      <c r="DA41" s="25">
        <v>255</v>
      </c>
      <c r="DB41" s="25">
        <v>306</v>
      </c>
      <c r="DC41" s="25">
        <v>357</v>
      </c>
      <c r="DD41" s="25">
        <v>387.6</v>
      </c>
      <c r="DE41" s="25">
        <v>436.05</v>
      </c>
      <c r="DF41" s="25">
        <v>484.5</v>
      </c>
      <c r="DG41" s="25">
        <v>532.95000000000005</v>
      </c>
      <c r="DH41" s="28">
        <v>581.4</v>
      </c>
      <c r="DI41" s="29">
        <v>1.1499999999999999</v>
      </c>
      <c r="DJ41" s="25">
        <v>629.85</v>
      </c>
      <c r="DK41" s="25">
        <v>678.3</v>
      </c>
      <c r="DL41" s="25">
        <v>726.75</v>
      </c>
      <c r="DM41" s="25">
        <v>775.2</v>
      </c>
      <c r="DN41" s="25">
        <v>823.65</v>
      </c>
      <c r="DO41" s="25">
        <v>872.1</v>
      </c>
      <c r="DP41" s="25">
        <v>920.55</v>
      </c>
      <c r="DQ41" s="25">
        <v>969</v>
      </c>
      <c r="DR41" s="25">
        <v>1017.45</v>
      </c>
      <c r="DS41" s="25">
        <v>1065.9000000000001</v>
      </c>
      <c r="DT41" s="49"/>
      <c r="DU41" s="145">
        <v>40</v>
      </c>
      <c r="DV41" s="146">
        <v>49</v>
      </c>
      <c r="DW41" s="24">
        <v>65.319999999999993</v>
      </c>
      <c r="DX41" s="43">
        <v>0</v>
      </c>
      <c r="DY41" s="24" t="s">
        <v>93</v>
      </c>
      <c r="DZ41" s="24" t="str">
        <f t="shared" si="26"/>
        <v>A-12-BASE-40-49</v>
      </c>
      <c r="EA41" s="25">
        <v>103.28</v>
      </c>
      <c r="EB41" s="25">
        <v>154.91999999999999</v>
      </c>
      <c r="EC41" s="25">
        <v>206.56</v>
      </c>
      <c r="ED41" s="25">
        <v>258.2</v>
      </c>
      <c r="EE41" s="25">
        <v>309.83999999999997</v>
      </c>
      <c r="EF41" s="25">
        <v>361.48</v>
      </c>
      <c r="EG41" s="25">
        <v>392.48</v>
      </c>
      <c r="EH41" s="25">
        <v>441.54</v>
      </c>
      <c r="EI41" s="25">
        <v>490.6</v>
      </c>
      <c r="EJ41" s="25">
        <v>539.66</v>
      </c>
      <c r="EK41" s="28">
        <v>588.72</v>
      </c>
      <c r="EL41" s="29">
        <v>1.1499999999999999</v>
      </c>
      <c r="EM41" s="25">
        <v>637.78</v>
      </c>
      <c r="EN41" s="25">
        <v>686.84</v>
      </c>
      <c r="EO41" s="25">
        <v>735.9</v>
      </c>
      <c r="EP41" s="25">
        <v>784.96</v>
      </c>
      <c r="EQ41" s="25">
        <v>834.02</v>
      </c>
      <c r="ER41" s="25">
        <v>883.08</v>
      </c>
      <c r="ES41" s="25">
        <v>932.14</v>
      </c>
      <c r="ET41" s="25">
        <v>981.2</v>
      </c>
      <c r="EU41" s="25">
        <v>1030.26</v>
      </c>
      <c r="EV41" s="25">
        <v>1079.32</v>
      </c>
      <c r="EW41" s="49"/>
      <c r="EX41" s="145">
        <v>40</v>
      </c>
      <c r="EY41" s="146">
        <v>49</v>
      </c>
      <c r="EZ41" s="24">
        <v>65.319999999999993</v>
      </c>
      <c r="FA41" s="43">
        <v>0</v>
      </c>
      <c r="FB41" s="24" t="s">
        <v>93</v>
      </c>
      <c r="FC41" s="24" t="str">
        <f t="shared" si="27"/>
        <v>A-12-BASE-40-49</v>
      </c>
      <c r="FD41" s="25">
        <v>86</v>
      </c>
      <c r="FE41" s="25">
        <v>129</v>
      </c>
      <c r="FF41" s="25">
        <v>172</v>
      </c>
      <c r="FG41" s="25">
        <v>215</v>
      </c>
      <c r="FH41" s="25">
        <v>258</v>
      </c>
      <c r="FI41" s="25">
        <v>301</v>
      </c>
      <c r="FJ41" s="25">
        <v>326.8</v>
      </c>
      <c r="FK41" s="25">
        <v>367.65</v>
      </c>
      <c r="FL41" s="25">
        <v>408.5</v>
      </c>
      <c r="FM41" s="25">
        <v>449.35</v>
      </c>
      <c r="FN41" s="28">
        <v>490.2</v>
      </c>
      <c r="FO41" s="29">
        <v>1.1499999999999999</v>
      </c>
      <c r="FP41" s="25">
        <v>531.04999999999995</v>
      </c>
      <c r="FQ41" s="25">
        <v>571.9</v>
      </c>
      <c r="FR41" s="25">
        <v>612.75</v>
      </c>
      <c r="FS41" s="25">
        <v>653.6</v>
      </c>
      <c r="FT41" s="25">
        <v>694.45</v>
      </c>
      <c r="FU41" s="25">
        <v>735.3</v>
      </c>
      <c r="FV41" s="25">
        <v>776.15</v>
      </c>
      <c r="FW41" s="25">
        <v>817</v>
      </c>
      <c r="FX41" s="25">
        <v>857.85</v>
      </c>
      <c r="FY41" s="25">
        <v>898.7</v>
      </c>
      <c r="FZ41" s="49"/>
      <c r="GA41" s="145">
        <v>40</v>
      </c>
      <c r="GB41" s="146">
        <v>49</v>
      </c>
      <c r="GC41" s="24">
        <v>65.319999999999993</v>
      </c>
      <c r="GD41" s="43">
        <v>0</v>
      </c>
      <c r="GE41" s="24" t="s">
        <v>93</v>
      </c>
      <c r="GF41" s="24" t="str">
        <f t="shared" si="28"/>
        <v>A-18-BASE-40-49</v>
      </c>
      <c r="GG41" s="119">
        <v>130.63999999999999</v>
      </c>
      <c r="GH41" s="119">
        <v>195.96</v>
      </c>
      <c r="GI41" s="119">
        <v>261.27999999999997</v>
      </c>
      <c r="GJ41" s="119">
        <v>326.60000000000002</v>
      </c>
      <c r="GK41" s="119">
        <v>391.92</v>
      </c>
      <c r="GL41" s="119">
        <v>457.24</v>
      </c>
      <c r="GM41" s="119">
        <v>496.4</v>
      </c>
      <c r="GN41" s="119">
        <v>558.45000000000005</v>
      </c>
      <c r="GO41" s="119">
        <v>620.5</v>
      </c>
      <c r="GP41" s="119">
        <v>682.55</v>
      </c>
      <c r="GQ41" s="120">
        <v>744.6</v>
      </c>
      <c r="GR41" s="29">
        <v>1.1499999999999999</v>
      </c>
      <c r="GS41" s="119">
        <v>806.65</v>
      </c>
      <c r="GT41" s="119">
        <v>868.7</v>
      </c>
      <c r="GU41" s="119">
        <v>930.75</v>
      </c>
      <c r="GV41" s="119">
        <v>992.8</v>
      </c>
      <c r="GW41" s="119">
        <v>1054.8499999999999</v>
      </c>
      <c r="GX41" s="119">
        <v>1116.9000000000001</v>
      </c>
      <c r="GY41" s="119">
        <v>1178.95</v>
      </c>
      <c r="GZ41" s="119">
        <v>1241</v>
      </c>
      <c r="HA41" s="119">
        <v>1303.05</v>
      </c>
      <c r="HB41" s="119">
        <v>1365.1</v>
      </c>
      <c r="HC41" s="119">
        <v>1427.15</v>
      </c>
      <c r="HD41" s="119">
        <v>1489.2</v>
      </c>
      <c r="HE41" s="49"/>
      <c r="HF41" s="145">
        <v>40</v>
      </c>
      <c r="HG41" s="146">
        <v>49</v>
      </c>
      <c r="HH41" s="24">
        <v>65.319999999999993</v>
      </c>
      <c r="HI41" s="43">
        <v>0</v>
      </c>
      <c r="HJ41" s="24" t="s">
        <v>93</v>
      </c>
      <c r="HK41" s="24" t="str">
        <f t="shared" si="29"/>
        <v>A-12-BASE-40-49</v>
      </c>
      <c r="HL41" s="25">
        <v>92</v>
      </c>
      <c r="HM41" s="25">
        <v>138</v>
      </c>
      <c r="HN41" s="25">
        <v>184</v>
      </c>
      <c r="HO41" s="25">
        <v>230</v>
      </c>
      <c r="HP41" s="25">
        <v>276</v>
      </c>
      <c r="HQ41" s="25">
        <v>322</v>
      </c>
      <c r="HR41" s="25">
        <v>349.6</v>
      </c>
      <c r="HS41" s="25">
        <v>393.3</v>
      </c>
      <c r="HT41" s="25">
        <v>437</v>
      </c>
      <c r="HU41" s="25">
        <v>480.7</v>
      </c>
      <c r="HV41" s="28">
        <v>524.4</v>
      </c>
      <c r="HW41" s="29">
        <v>100</v>
      </c>
      <c r="HX41" s="25">
        <v>568.1</v>
      </c>
      <c r="HY41" s="25">
        <v>611.79999999999995</v>
      </c>
      <c r="HZ41" s="25">
        <v>655.5</v>
      </c>
      <c r="IA41" s="25">
        <v>699.2</v>
      </c>
      <c r="IB41" s="25">
        <v>742.9</v>
      </c>
      <c r="IC41" s="25">
        <v>786.6</v>
      </c>
      <c r="ID41" s="25">
        <v>830.3</v>
      </c>
      <c r="IE41" s="25">
        <v>874</v>
      </c>
      <c r="IF41" s="25">
        <v>917.7</v>
      </c>
      <c r="IG41" s="25">
        <v>961.4</v>
      </c>
      <c r="IH41" s="49"/>
      <c r="II41" s="151">
        <v>40</v>
      </c>
      <c r="IJ41" s="152">
        <v>49</v>
      </c>
      <c r="IK41" s="24">
        <v>65.319999999999993</v>
      </c>
      <c r="IL41" s="43">
        <v>0</v>
      </c>
      <c r="IM41" s="24" t="s">
        <v>93</v>
      </c>
      <c r="IN41" s="24" t="str">
        <f t="shared" si="30"/>
        <v>A-12-BASE-40-49</v>
      </c>
      <c r="IO41" s="165">
        <v>99999</v>
      </c>
      <c r="IP41" s="25">
        <v>99999</v>
      </c>
      <c r="IQ41" s="25">
        <v>99999</v>
      </c>
      <c r="IR41" s="25">
        <v>99999</v>
      </c>
      <c r="IS41" s="25">
        <v>99999</v>
      </c>
      <c r="IT41" s="25">
        <v>99999</v>
      </c>
      <c r="IU41" s="25">
        <v>99999</v>
      </c>
      <c r="IV41" s="25">
        <v>99999</v>
      </c>
      <c r="IW41" s="25">
        <v>99999</v>
      </c>
      <c r="IX41" s="25">
        <v>99999</v>
      </c>
      <c r="IY41" s="28">
        <v>99999</v>
      </c>
      <c r="IZ41" s="29">
        <v>100</v>
      </c>
      <c r="JA41" s="165">
        <v>99999</v>
      </c>
      <c r="JB41" s="25">
        <v>99999</v>
      </c>
      <c r="JC41" s="25">
        <v>99999</v>
      </c>
      <c r="JD41" s="25">
        <v>99999</v>
      </c>
      <c r="JE41" s="25">
        <v>99999</v>
      </c>
      <c r="JF41" s="25">
        <v>99999</v>
      </c>
      <c r="JG41" s="25">
        <v>99999</v>
      </c>
      <c r="JH41" s="25">
        <v>99999</v>
      </c>
      <c r="JI41" s="25">
        <v>99999</v>
      </c>
      <c r="JJ41" s="25">
        <v>99999</v>
      </c>
      <c r="JK41" s="49"/>
      <c r="JL41" s="151">
        <v>40</v>
      </c>
      <c r="JM41" s="152">
        <v>49</v>
      </c>
      <c r="JN41" s="24">
        <v>65.319999999999993</v>
      </c>
      <c r="JO41" s="43">
        <v>0</v>
      </c>
      <c r="JP41" s="24" t="s">
        <v>93</v>
      </c>
      <c r="JQ41" s="24" t="str">
        <f t="shared" si="31"/>
        <v>A-18-BASE-40-49</v>
      </c>
      <c r="JR41" s="119">
        <v>159.04</v>
      </c>
      <c r="JS41" s="119">
        <v>238.56</v>
      </c>
      <c r="JT41" s="119">
        <v>318.08</v>
      </c>
      <c r="JU41" s="119">
        <v>397.6</v>
      </c>
      <c r="JV41" s="119">
        <v>477.12</v>
      </c>
      <c r="JW41" s="119">
        <v>556.64</v>
      </c>
      <c r="JX41" s="119">
        <v>604.32000000000005</v>
      </c>
      <c r="JY41" s="119">
        <v>679.86</v>
      </c>
      <c r="JZ41" s="119">
        <v>755.4</v>
      </c>
      <c r="KA41" s="119">
        <v>830.94</v>
      </c>
      <c r="KB41" s="120">
        <v>906.48</v>
      </c>
      <c r="KC41" s="29">
        <v>1.1499999999999999</v>
      </c>
      <c r="KD41" s="119">
        <v>982.02</v>
      </c>
      <c r="KE41" s="119">
        <v>1057.56</v>
      </c>
      <c r="KF41" s="119">
        <v>1133.0999999999999</v>
      </c>
      <c r="KG41" s="119">
        <v>1208.6400000000001</v>
      </c>
      <c r="KH41" s="119">
        <v>1284.18</v>
      </c>
      <c r="KI41" s="119">
        <v>1359.72</v>
      </c>
      <c r="KJ41" s="119">
        <v>1435.26</v>
      </c>
      <c r="KK41" s="119">
        <v>1510.8</v>
      </c>
      <c r="KL41" s="119">
        <v>1586.34</v>
      </c>
      <c r="KM41" s="119">
        <v>1661.88</v>
      </c>
      <c r="KN41" s="119">
        <v>1737.42</v>
      </c>
      <c r="KO41" s="119">
        <v>1812.96</v>
      </c>
      <c r="KP41" s="49"/>
      <c r="KQ41" s="151">
        <v>40</v>
      </c>
      <c r="KR41" s="152">
        <v>49</v>
      </c>
      <c r="KS41" s="24">
        <v>65.319999999999993</v>
      </c>
      <c r="KT41" s="43">
        <v>0</v>
      </c>
      <c r="KU41" s="24" t="s">
        <v>93</v>
      </c>
      <c r="KV41" s="24" t="str">
        <f t="shared" si="32"/>
        <v>A-12-BASE-40-49</v>
      </c>
      <c r="KW41" s="25">
        <v>92</v>
      </c>
      <c r="KX41" s="25">
        <v>138</v>
      </c>
      <c r="KY41" s="25">
        <v>184</v>
      </c>
      <c r="KZ41" s="25">
        <v>230</v>
      </c>
      <c r="LA41" s="25">
        <v>276</v>
      </c>
      <c r="LB41" s="25">
        <v>322</v>
      </c>
      <c r="LC41" s="25">
        <v>349.6</v>
      </c>
      <c r="LD41" s="25">
        <v>393.3</v>
      </c>
      <c r="LE41" s="25">
        <v>437</v>
      </c>
      <c r="LF41" s="25">
        <v>480.7</v>
      </c>
      <c r="LG41" s="28">
        <v>524.4</v>
      </c>
      <c r="LH41" s="29">
        <v>100</v>
      </c>
      <c r="LI41" s="25">
        <v>568.1</v>
      </c>
      <c r="LJ41" s="25">
        <v>611.79999999999995</v>
      </c>
      <c r="LK41" s="25">
        <v>655.5</v>
      </c>
      <c r="LL41" s="25">
        <v>699.2</v>
      </c>
      <c r="LM41" s="25">
        <v>742.9</v>
      </c>
      <c r="LN41" s="25">
        <v>786.6</v>
      </c>
      <c r="LO41" s="25">
        <v>830.3</v>
      </c>
      <c r="LP41" s="25">
        <v>874</v>
      </c>
      <c r="LQ41" s="25">
        <v>917.7</v>
      </c>
      <c r="LR41" s="25">
        <v>961.4</v>
      </c>
      <c r="LS41" s="49"/>
    </row>
    <row r="42" spans="5:331" ht="14.4">
      <c r="E42" s="128">
        <v>50</v>
      </c>
      <c r="F42" s="129">
        <v>54</v>
      </c>
      <c r="G42" s="24">
        <v>107.92</v>
      </c>
      <c r="H42" s="43">
        <v>0</v>
      </c>
      <c r="I42" s="24" t="s">
        <v>94</v>
      </c>
      <c r="J42" s="24" t="str">
        <f t="shared" si="22"/>
        <v>A-12-BASE-50-54</v>
      </c>
      <c r="K42" s="25">
        <v>184</v>
      </c>
      <c r="L42" s="25">
        <v>276</v>
      </c>
      <c r="M42" s="25">
        <v>368</v>
      </c>
      <c r="N42" s="25">
        <v>460</v>
      </c>
      <c r="O42" s="25">
        <v>552</v>
      </c>
      <c r="P42" s="25">
        <v>644</v>
      </c>
      <c r="Q42" s="25">
        <v>699.2</v>
      </c>
      <c r="R42" s="25">
        <v>786.6</v>
      </c>
      <c r="S42" s="25">
        <v>874</v>
      </c>
      <c r="T42" s="25">
        <v>961.4</v>
      </c>
      <c r="U42" s="28">
        <v>1048.8</v>
      </c>
      <c r="V42" s="29">
        <v>1.1499999999999999</v>
      </c>
      <c r="W42" s="25">
        <v>1136.2</v>
      </c>
      <c r="X42" s="25">
        <v>1223.5999999999999</v>
      </c>
      <c r="Y42" s="25">
        <v>1311</v>
      </c>
      <c r="Z42" s="25">
        <v>1398.4</v>
      </c>
      <c r="AA42" s="25">
        <v>1485.8</v>
      </c>
      <c r="AB42" s="25">
        <v>1573.2</v>
      </c>
      <c r="AC42" s="25">
        <v>1660.6</v>
      </c>
      <c r="AD42" s="25">
        <v>1748</v>
      </c>
      <c r="AE42" s="25">
        <v>1835.4</v>
      </c>
      <c r="AF42" s="25">
        <v>1922.8</v>
      </c>
      <c r="AH42" s="128">
        <v>50</v>
      </c>
      <c r="AI42" s="129">
        <v>54</v>
      </c>
      <c r="AJ42" s="24">
        <v>107.92</v>
      </c>
      <c r="AK42" s="43">
        <v>0</v>
      </c>
      <c r="AL42" s="24" t="s">
        <v>94</v>
      </c>
      <c r="AM42" s="24" t="str">
        <f t="shared" si="23"/>
        <v>A-18-50-54</v>
      </c>
      <c r="AN42" s="25">
        <v>261.27999999999997</v>
      </c>
      <c r="AO42" s="25">
        <v>391.92</v>
      </c>
      <c r="AP42" s="25">
        <v>522.55999999999995</v>
      </c>
      <c r="AQ42" s="25">
        <v>653.20000000000005</v>
      </c>
      <c r="AR42" s="25">
        <v>783.84</v>
      </c>
      <c r="AS42" s="25">
        <v>914.48</v>
      </c>
      <c r="AT42" s="25">
        <v>992.88</v>
      </c>
      <c r="AU42" s="25">
        <v>1116.99</v>
      </c>
      <c r="AV42" s="25">
        <v>1241.0999999999999</v>
      </c>
      <c r="AW42" s="25">
        <v>1365.21</v>
      </c>
      <c r="AX42" s="28">
        <v>1489.32</v>
      </c>
      <c r="AY42" s="29">
        <v>1.1499999999999999</v>
      </c>
      <c r="AZ42" s="25">
        <v>1613.43</v>
      </c>
      <c r="BA42" s="25">
        <v>1737.54</v>
      </c>
      <c r="BB42" s="25">
        <v>1861.65</v>
      </c>
      <c r="BC42" s="25">
        <v>1985.76</v>
      </c>
      <c r="BD42" s="25">
        <v>2109.87</v>
      </c>
      <c r="BE42" s="25">
        <v>2233.98</v>
      </c>
      <c r="BF42" s="25">
        <v>2358.09</v>
      </c>
      <c r="BG42" s="25">
        <v>2482.1999999999998</v>
      </c>
      <c r="BH42" s="25">
        <v>2606.31</v>
      </c>
      <c r="BI42" s="25">
        <v>2730.42</v>
      </c>
      <c r="BJ42" s="25">
        <v>2854.53</v>
      </c>
      <c r="BK42" s="25">
        <v>2978.64</v>
      </c>
      <c r="BL42" s="49"/>
      <c r="BM42" s="128">
        <v>50</v>
      </c>
      <c r="BN42" s="129">
        <v>54</v>
      </c>
      <c r="BO42" s="24">
        <v>107.92</v>
      </c>
      <c r="BP42" s="43">
        <v>0</v>
      </c>
      <c r="BQ42" s="24" t="s">
        <v>94</v>
      </c>
      <c r="BR42" s="24" t="str">
        <f t="shared" si="24"/>
        <v>A-18-BASE-50-54</v>
      </c>
      <c r="BS42" s="119">
        <v>403.22</v>
      </c>
      <c r="BT42" s="119">
        <v>604.83000000000004</v>
      </c>
      <c r="BU42" s="119">
        <v>806.44</v>
      </c>
      <c r="BV42" s="119">
        <v>1008.05</v>
      </c>
      <c r="BW42" s="119">
        <v>1209.6600000000001</v>
      </c>
      <c r="BX42" s="119">
        <v>1411.27</v>
      </c>
      <c r="BY42" s="119">
        <v>1532.24</v>
      </c>
      <c r="BZ42" s="119">
        <v>1723.77</v>
      </c>
      <c r="CA42" s="119">
        <v>1915.3</v>
      </c>
      <c r="CB42" s="119">
        <v>2106.83</v>
      </c>
      <c r="CC42" s="120">
        <v>2298.36</v>
      </c>
      <c r="CD42" s="29">
        <v>100</v>
      </c>
      <c r="CE42" s="119">
        <v>2489.89</v>
      </c>
      <c r="CF42" s="119">
        <v>2681.42</v>
      </c>
      <c r="CG42" s="119">
        <v>2872.95</v>
      </c>
      <c r="CH42" s="119">
        <v>3064.48</v>
      </c>
      <c r="CI42" s="119">
        <v>3256.01</v>
      </c>
      <c r="CJ42" s="119">
        <v>3447.54</v>
      </c>
      <c r="CK42" s="119">
        <v>3639.07</v>
      </c>
      <c r="CL42" s="119">
        <v>3830.6</v>
      </c>
      <c r="CM42" s="119">
        <v>4022.13</v>
      </c>
      <c r="CN42" s="119">
        <v>4213.66</v>
      </c>
      <c r="CO42" s="119">
        <v>4405.1899999999996</v>
      </c>
      <c r="CP42" s="119">
        <v>4596.72</v>
      </c>
      <c r="CQ42" s="49"/>
      <c r="CR42" s="131">
        <v>50</v>
      </c>
      <c r="CS42" s="132">
        <v>54</v>
      </c>
      <c r="CT42" s="24">
        <v>107.92</v>
      </c>
      <c r="CU42" s="43">
        <v>0</v>
      </c>
      <c r="CV42" s="24" t="s">
        <v>94</v>
      </c>
      <c r="CW42" s="24" t="str">
        <f t="shared" si="25"/>
        <v>A-12-BASE-50-54</v>
      </c>
      <c r="CX42" s="25">
        <v>166</v>
      </c>
      <c r="CY42" s="25">
        <v>249</v>
      </c>
      <c r="CZ42" s="25">
        <v>332</v>
      </c>
      <c r="DA42" s="25">
        <v>415</v>
      </c>
      <c r="DB42" s="25">
        <v>498</v>
      </c>
      <c r="DC42" s="25">
        <v>581</v>
      </c>
      <c r="DD42" s="25">
        <v>630.79999999999995</v>
      </c>
      <c r="DE42" s="25">
        <v>709.65</v>
      </c>
      <c r="DF42" s="25">
        <v>788.5</v>
      </c>
      <c r="DG42" s="25">
        <v>867.35</v>
      </c>
      <c r="DH42" s="28">
        <v>946.2</v>
      </c>
      <c r="DI42" s="29">
        <v>1.1499999999999999</v>
      </c>
      <c r="DJ42" s="25">
        <v>1025.05</v>
      </c>
      <c r="DK42" s="25">
        <v>1103.9000000000001</v>
      </c>
      <c r="DL42" s="25">
        <v>1182.75</v>
      </c>
      <c r="DM42" s="25">
        <v>1261.5999999999999</v>
      </c>
      <c r="DN42" s="25">
        <v>1340.45</v>
      </c>
      <c r="DO42" s="25">
        <v>1419.3</v>
      </c>
      <c r="DP42" s="25">
        <v>1498.15</v>
      </c>
      <c r="DQ42" s="25">
        <v>1577</v>
      </c>
      <c r="DR42" s="25">
        <v>1655.85</v>
      </c>
      <c r="DS42" s="25">
        <v>1734.7</v>
      </c>
      <c r="DT42" s="49"/>
      <c r="DU42" s="145">
        <v>50</v>
      </c>
      <c r="DV42" s="146">
        <v>54</v>
      </c>
      <c r="DW42" s="24">
        <v>107.92</v>
      </c>
      <c r="DX42" s="43">
        <v>0</v>
      </c>
      <c r="DY42" s="24" t="s">
        <v>94</v>
      </c>
      <c r="DZ42" s="24" t="str">
        <f t="shared" si="26"/>
        <v>A-12-BASE-50-54</v>
      </c>
      <c r="EA42" s="25">
        <v>168.08</v>
      </c>
      <c r="EB42" s="25">
        <v>252.12</v>
      </c>
      <c r="EC42" s="25">
        <v>336.16</v>
      </c>
      <c r="ED42" s="25">
        <v>420.2</v>
      </c>
      <c r="EE42" s="25">
        <v>504.24</v>
      </c>
      <c r="EF42" s="25">
        <v>588.28</v>
      </c>
      <c r="EG42" s="25">
        <v>638.72</v>
      </c>
      <c r="EH42" s="25">
        <v>718.56</v>
      </c>
      <c r="EI42" s="25">
        <v>798.4</v>
      </c>
      <c r="EJ42" s="25">
        <v>878.24</v>
      </c>
      <c r="EK42" s="28">
        <v>958.08</v>
      </c>
      <c r="EL42" s="29">
        <v>1.1499999999999999</v>
      </c>
      <c r="EM42" s="25">
        <v>1037.92</v>
      </c>
      <c r="EN42" s="25">
        <v>1117.76</v>
      </c>
      <c r="EO42" s="25">
        <v>1197.5999999999999</v>
      </c>
      <c r="EP42" s="25">
        <v>1277.44</v>
      </c>
      <c r="EQ42" s="25">
        <v>1357.28</v>
      </c>
      <c r="ER42" s="25">
        <v>1437.12</v>
      </c>
      <c r="ES42" s="25">
        <v>1516.96</v>
      </c>
      <c r="ET42" s="25">
        <v>1596.8</v>
      </c>
      <c r="EU42" s="25">
        <v>1676.64</v>
      </c>
      <c r="EV42" s="25">
        <v>1756.48</v>
      </c>
      <c r="EW42" s="49"/>
      <c r="EX42" s="145">
        <v>50</v>
      </c>
      <c r="EY42" s="146">
        <v>54</v>
      </c>
      <c r="EZ42" s="24">
        <v>107.92</v>
      </c>
      <c r="FA42" s="43">
        <v>0</v>
      </c>
      <c r="FB42" s="24" t="s">
        <v>94</v>
      </c>
      <c r="FC42" s="24" t="str">
        <f t="shared" si="27"/>
        <v>A-12-BASE-50-54</v>
      </c>
      <c r="FD42" s="25">
        <v>140</v>
      </c>
      <c r="FE42" s="25">
        <v>210</v>
      </c>
      <c r="FF42" s="25">
        <v>280</v>
      </c>
      <c r="FG42" s="25">
        <v>350</v>
      </c>
      <c r="FH42" s="25">
        <v>420</v>
      </c>
      <c r="FI42" s="25">
        <v>490</v>
      </c>
      <c r="FJ42" s="25">
        <v>532</v>
      </c>
      <c r="FK42" s="25">
        <v>598.5</v>
      </c>
      <c r="FL42" s="25">
        <v>665</v>
      </c>
      <c r="FM42" s="25">
        <v>731.5</v>
      </c>
      <c r="FN42" s="28">
        <v>798</v>
      </c>
      <c r="FO42" s="29">
        <v>1.1499999999999999</v>
      </c>
      <c r="FP42" s="25">
        <v>864.5</v>
      </c>
      <c r="FQ42" s="25">
        <v>931</v>
      </c>
      <c r="FR42" s="25">
        <v>997.5</v>
      </c>
      <c r="FS42" s="25">
        <v>1064</v>
      </c>
      <c r="FT42" s="25">
        <v>1130.5</v>
      </c>
      <c r="FU42" s="25">
        <v>1197</v>
      </c>
      <c r="FV42" s="25">
        <v>1263.5</v>
      </c>
      <c r="FW42" s="25">
        <v>1330</v>
      </c>
      <c r="FX42" s="25">
        <v>1396.5</v>
      </c>
      <c r="FY42" s="25">
        <v>1463</v>
      </c>
      <c r="FZ42" s="49"/>
      <c r="GA42" s="145">
        <v>50</v>
      </c>
      <c r="GB42" s="146">
        <v>54</v>
      </c>
      <c r="GC42" s="24">
        <v>107.92</v>
      </c>
      <c r="GD42" s="43">
        <v>0</v>
      </c>
      <c r="GE42" s="24" t="s">
        <v>94</v>
      </c>
      <c r="GF42" s="24" t="str">
        <f t="shared" si="28"/>
        <v>A-18-BASE-50-54</v>
      </c>
      <c r="GG42" s="119">
        <v>215.84</v>
      </c>
      <c r="GH42" s="119">
        <v>323.76</v>
      </c>
      <c r="GI42" s="119">
        <v>431.68</v>
      </c>
      <c r="GJ42" s="119">
        <v>539.6</v>
      </c>
      <c r="GK42" s="119">
        <v>647.52</v>
      </c>
      <c r="GL42" s="119">
        <v>755.44</v>
      </c>
      <c r="GM42" s="119">
        <v>820.16</v>
      </c>
      <c r="GN42" s="119">
        <v>922.68</v>
      </c>
      <c r="GO42" s="119">
        <v>1025.2</v>
      </c>
      <c r="GP42" s="119">
        <v>1127.72</v>
      </c>
      <c r="GQ42" s="120">
        <v>1230.24</v>
      </c>
      <c r="GR42" s="29">
        <v>1.1499999999999999</v>
      </c>
      <c r="GS42" s="119">
        <v>1332.76</v>
      </c>
      <c r="GT42" s="119">
        <v>1435.28</v>
      </c>
      <c r="GU42" s="119">
        <v>1537.8</v>
      </c>
      <c r="GV42" s="119">
        <v>1640.32</v>
      </c>
      <c r="GW42" s="119">
        <v>1742.84</v>
      </c>
      <c r="GX42" s="119">
        <v>1845.36</v>
      </c>
      <c r="GY42" s="119">
        <v>1947.88</v>
      </c>
      <c r="GZ42" s="119">
        <v>2050.4</v>
      </c>
      <c r="HA42" s="119">
        <v>2152.92</v>
      </c>
      <c r="HB42" s="119">
        <v>2255.44</v>
      </c>
      <c r="HC42" s="119">
        <v>2357.96</v>
      </c>
      <c r="HD42" s="119">
        <v>2460.48</v>
      </c>
      <c r="HE42" s="49"/>
      <c r="HF42" s="145">
        <v>50</v>
      </c>
      <c r="HG42" s="146">
        <v>54</v>
      </c>
      <c r="HH42" s="24">
        <v>107.92</v>
      </c>
      <c r="HI42" s="43">
        <v>0</v>
      </c>
      <c r="HJ42" s="24" t="s">
        <v>94</v>
      </c>
      <c r="HK42" s="24" t="str">
        <f t="shared" si="29"/>
        <v>A-12-BASE-50-54</v>
      </c>
      <c r="HL42" s="25">
        <v>152</v>
      </c>
      <c r="HM42" s="25">
        <v>228</v>
      </c>
      <c r="HN42" s="25">
        <v>304</v>
      </c>
      <c r="HO42" s="25">
        <v>380</v>
      </c>
      <c r="HP42" s="25">
        <v>456</v>
      </c>
      <c r="HQ42" s="25">
        <v>532</v>
      </c>
      <c r="HR42" s="25">
        <v>577.6</v>
      </c>
      <c r="HS42" s="25">
        <v>649.79999999999995</v>
      </c>
      <c r="HT42" s="25">
        <v>722</v>
      </c>
      <c r="HU42" s="25">
        <v>794.2</v>
      </c>
      <c r="HV42" s="28">
        <v>866.4</v>
      </c>
      <c r="HW42" s="29">
        <v>100</v>
      </c>
      <c r="HX42" s="25">
        <v>938.6</v>
      </c>
      <c r="HY42" s="25">
        <v>1010.8</v>
      </c>
      <c r="HZ42" s="25">
        <v>1083</v>
      </c>
      <c r="IA42" s="25">
        <v>1155.2</v>
      </c>
      <c r="IB42" s="25">
        <v>1227.4000000000001</v>
      </c>
      <c r="IC42" s="25">
        <v>1299.5999999999999</v>
      </c>
      <c r="ID42" s="25">
        <v>1371.8</v>
      </c>
      <c r="IE42" s="25">
        <v>1444</v>
      </c>
      <c r="IF42" s="25">
        <v>1516.2</v>
      </c>
      <c r="IG42" s="25">
        <v>1588.4</v>
      </c>
      <c r="IH42" s="49"/>
      <c r="II42" s="151">
        <v>50</v>
      </c>
      <c r="IJ42" s="152">
        <v>54</v>
      </c>
      <c r="IK42" s="24">
        <v>107.92</v>
      </c>
      <c r="IL42" s="43">
        <v>0</v>
      </c>
      <c r="IM42" s="24" t="s">
        <v>94</v>
      </c>
      <c r="IN42" s="24" t="str">
        <f t="shared" si="30"/>
        <v>A-12-BASE-50-54</v>
      </c>
      <c r="IO42" s="165">
        <v>99999</v>
      </c>
      <c r="IP42" s="25">
        <v>99999</v>
      </c>
      <c r="IQ42" s="25">
        <v>99999</v>
      </c>
      <c r="IR42" s="25">
        <v>99999</v>
      </c>
      <c r="IS42" s="25">
        <v>99999</v>
      </c>
      <c r="IT42" s="25">
        <v>99999</v>
      </c>
      <c r="IU42" s="25">
        <v>99999</v>
      </c>
      <c r="IV42" s="25">
        <v>99999</v>
      </c>
      <c r="IW42" s="25">
        <v>99999</v>
      </c>
      <c r="IX42" s="25">
        <v>99999</v>
      </c>
      <c r="IY42" s="28">
        <v>99999</v>
      </c>
      <c r="IZ42" s="29">
        <v>100</v>
      </c>
      <c r="JA42" s="165">
        <v>99999</v>
      </c>
      <c r="JB42" s="25">
        <v>99999</v>
      </c>
      <c r="JC42" s="25">
        <v>99999</v>
      </c>
      <c r="JD42" s="25">
        <v>99999</v>
      </c>
      <c r="JE42" s="25">
        <v>99999</v>
      </c>
      <c r="JF42" s="25">
        <v>99999</v>
      </c>
      <c r="JG42" s="25">
        <v>99999</v>
      </c>
      <c r="JH42" s="25">
        <v>99999</v>
      </c>
      <c r="JI42" s="25">
        <v>99999</v>
      </c>
      <c r="JJ42" s="25">
        <v>99999</v>
      </c>
      <c r="JK42" s="49"/>
      <c r="JL42" s="151">
        <v>50</v>
      </c>
      <c r="JM42" s="152">
        <v>54</v>
      </c>
      <c r="JN42" s="24">
        <v>107.92</v>
      </c>
      <c r="JO42" s="43">
        <v>0</v>
      </c>
      <c r="JP42" s="24" t="s">
        <v>94</v>
      </c>
      <c r="JQ42" s="24" t="str">
        <f t="shared" si="31"/>
        <v>A-18-BASE-50-54</v>
      </c>
      <c r="JR42" s="119">
        <v>261.27999999999997</v>
      </c>
      <c r="JS42" s="119">
        <v>391.92</v>
      </c>
      <c r="JT42" s="119">
        <v>522.55999999999995</v>
      </c>
      <c r="JU42" s="119">
        <v>653.20000000000005</v>
      </c>
      <c r="JV42" s="119">
        <v>783.84</v>
      </c>
      <c r="JW42" s="119">
        <v>914.48</v>
      </c>
      <c r="JX42" s="119">
        <v>992.88</v>
      </c>
      <c r="JY42" s="119">
        <v>1116.99</v>
      </c>
      <c r="JZ42" s="119">
        <v>1241.0999999999999</v>
      </c>
      <c r="KA42" s="119">
        <v>1365.21</v>
      </c>
      <c r="KB42" s="120">
        <v>1489.32</v>
      </c>
      <c r="KC42" s="29">
        <v>1.1499999999999999</v>
      </c>
      <c r="KD42" s="119">
        <v>1613.43</v>
      </c>
      <c r="KE42" s="119">
        <v>1737.54</v>
      </c>
      <c r="KF42" s="119">
        <v>1861.65</v>
      </c>
      <c r="KG42" s="119">
        <v>1985.76</v>
      </c>
      <c r="KH42" s="119">
        <v>2109.87</v>
      </c>
      <c r="KI42" s="119">
        <v>2233.98</v>
      </c>
      <c r="KJ42" s="119">
        <v>2358.09</v>
      </c>
      <c r="KK42" s="119">
        <v>2482.1999999999998</v>
      </c>
      <c r="KL42" s="119">
        <v>2606.31</v>
      </c>
      <c r="KM42" s="119">
        <v>2730.42</v>
      </c>
      <c r="KN42" s="119">
        <v>2854.53</v>
      </c>
      <c r="KO42" s="119">
        <v>2978.64</v>
      </c>
      <c r="KP42" s="49"/>
      <c r="KQ42" s="151">
        <v>50</v>
      </c>
      <c r="KR42" s="152">
        <v>54</v>
      </c>
      <c r="KS42" s="24">
        <v>107.92</v>
      </c>
      <c r="KT42" s="43">
        <v>0</v>
      </c>
      <c r="KU42" s="24" t="s">
        <v>94</v>
      </c>
      <c r="KV42" s="24" t="str">
        <f t="shared" si="32"/>
        <v>A-12-BASE-50-54</v>
      </c>
      <c r="KW42" s="25">
        <v>152</v>
      </c>
      <c r="KX42" s="25">
        <v>228</v>
      </c>
      <c r="KY42" s="25">
        <v>304</v>
      </c>
      <c r="KZ42" s="25">
        <v>380</v>
      </c>
      <c r="LA42" s="25">
        <v>456</v>
      </c>
      <c r="LB42" s="25">
        <v>532</v>
      </c>
      <c r="LC42" s="25">
        <v>577.6</v>
      </c>
      <c r="LD42" s="25">
        <v>649.79999999999995</v>
      </c>
      <c r="LE42" s="25">
        <v>722</v>
      </c>
      <c r="LF42" s="25">
        <v>794.2</v>
      </c>
      <c r="LG42" s="28">
        <v>866.4</v>
      </c>
      <c r="LH42" s="29">
        <v>100</v>
      </c>
      <c r="LI42" s="25">
        <v>938.6</v>
      </c>
      <c r="LJ42" s="25">
        <v>1010.8</v>
      </c>
      <c r="LK42" s="25">
        <v>1083</v>
      </c>
      <c r="LL42" s="25">
        <v>1155.2</v>
      </c>
      <c r="LM42" s="25">
        <v>1227.4000000000001</v>
      </c>
      <c r="LN42" s="25">
        <v>1299.5999999999999</v>
      </c>
      <c r="LO42" s="25">
        <v>1371.8</v>
      </c>
      <c r="LP42" s="25">
        <v>1444</v>
      </c>
      <c r="LQ42" s="25">
        <v>1516.2</v>
      </c>
      <c r="LR42" s="25">
        <v>1588.4</v>
      </c>
      <c r="LS42" s="49"/>
    </row>
    <row r="43" spans="5:331" ht="14.4">
      <c r="E43" s="128">
        <v>55</v>
      </c>
      <c r="F43" s="129">
        <v>59</v>
      </c>
      <c r="G43" s="24">
        <v>147.68</v>
      </c>
      <c r="H43" s="43">
        <v>0</v>
      </c>
      <c r="I43" s="24" t="s">
        <v>95</v>
      </c>
      <c r="J43" s="24" t="str">
        <f t="shared" si="22"/>
        <v>A-12-BASE-55-59</v>
      </c>
      <c r="K43" s="25">
        <v>250</v>
      </c>
      <c r="L43" s="25">
        <v>375</v>
      </c>
      <c r="M43" s="25">
        <v>500</v>
      </c>
      <c r="N43" s="25">
        <v>625</v>
      </c>
      <c r="O43" s="25">
        <v>750</v>
      </c>
      <c r="P43" s="25">
        <v>875</v>
      </c>
      <c r="Q43" s="25">
        <v>950</v>
      </c>
      <c r="R43" s="25">
        <v>1068.75</v>
      </c>
      <c r="S43" s="25">
        <v>1187.5</v>
      </c>
      <c r="T43" s="25">
        <v>1306.25</v>
      </c>
      <c r="U43" s="28">
        <v>1425</v>
      </c>
      <c r="V43" s="29">
        <v>1.2</v>
      </c>
      <c r="W43" s="25">
        <v>1543.75</v>
      </c>
      <c r="X43" s="25">
        <v>1662.5</v>
      </c>
      <c r="Y43" s="25">
        <v>1781.25</v>
      </c>
      <c r="Z43" s="25">
        <v>1900</v>
      </c>
      <c r="AA43" s="25">
        <v>2018.75</v>
      </c>
      <c r="AB43" s="25">
        <v>2137.5</v>
      </c>
      <c r="AC43" s="25">
        <v>2256.25</v>
      </c>
      <c r="AD43" s="25">
        <v>2375</v>
      </c>
      <c r="AE43" s="25">
        <v>2493.75</v>
      </c>
      <c r="AF43" s="25">
        <v>2612.5</v>
      </c>
      <c r="AH43" s="128">
        <v>55</v>
      </c>
      <c r="AI43" s="129">
        <v>59</v>
      </c>
      <c r="AJ43" s="24">
        <v>147.68</v>
      </c>
      <c r="AK43" s="43">
        <v>0</v>
      </c>
      <c r="AL43" s="24" t="s">
        <v>95</v>
      </c>
      <c r="AM43" s="24" t="str">
        <f t="shared" si="23"/>
        <v>A-18-55-59</v>
      </c>
      <c r="AN43" s="25">
        <v>355</v>
      </c>
      <c r="AO43" s="25">
        <v>532.5</v>
      </c>
      <c r="AP43" s="25">
        <v>710</v>
      </c>
      <c r="AQ43" s="25">
        <v>887.5</v>
      </c>
      <c r="AR43" s="25">
        <v>1065</v>
      </c>
      <c r="AS43" s="25">
        <v>1242.5</v>
      </c>
      <c r="AT43" s="25">
        <v>1349.04</v>
      </c>
      <c r="AU43" s="25">
        <v>1517.67</v>
      </c>
      <c r="AV43" s="25">
        <v>1686.3</v>
      </c>
      <c r="AW43" s="25">
        <v>1854.93</v>
      </c>
      <c r="AX43" s="28">
        <v>2023.56</v>
      </c>
      <c r="AY43" s="29">
        <v>1.2</v>
      </c>
      <c r="AZ43" s="25">
        <v>2192.19</v>
      </c>
      <c r="BA43" s="25">
        <v>2360.8200000000002</v>
      </c>
      <c r="BB43" s="25">
        <v>2529.4499999999998</v>
      </c>
      <c r="BC43" s="25">
        <v>2698.08</v>
      </c>
      <c r="BD43" s="25">
        <v>2866.71</v>
      </c>
      <c r="BE43" s="25">
        <v>3035.34</v>
      </c>
      <c r="BF43" s="25">
        <v>3203.97</v>
      </c>
      <c r="BG43" s="25">
        <v>3372.6</v>
      </c>
      <c r="BH43" s="25">
        <v>3541.23</v>
      </c>
      <c r="BI43" s="25">
        <v>3709.86</v>
      </c>
      <c r="BJ43" s="25">
        <v>3878.49</v>
      </c>
      <c r="BK43" s="25">
        <v>4047.12</v>
      </c>
      <c r="BL43" s="49"/>
      <c r="BM43" s="128">
        <v>55</v>
      </c>
      <c r="BN43" s="129">
        <v>59</v>
      </c>
      <c r="BO43" s="24">
        <v>147.68</v>
      </c>
      <c r="BP43" s="43">
        <v>0</v>
      </c>
      <c r="BQ43" s="24" t="s">
        <v>95</v>
      </c>
      <c r="BR43" s="24" t="str">
        <f t="shared" si="24"/>
        <v>A-18-BASE-55-59</v>
      </c>
      <c r="BS43" s="119">
        <v>497.52</v>
      </c>
      <c r="BT43" s="119">
        <v>746.28</v>
      </c>
      <c r="BU43" s="119">
        <v>995.04</v>
      </c>
      <c r="BV43" s="119">
        <v>1243.8</v>
      </c>
      <c r="BW43" s="119">
        <v>1492.56</v>
      </c>
      <c r="BX43" s="119">
        <v>1741.32</v>
      </c>
      <c r="BY43" s="119">
        <v>1890.56</v>
      </c>
      <c r="BZ43" s="119">
        <v>2126.88</v>
      </c>
      <c r="CA43" s="119">
        <v>2363.1999999999998</v>
      </c>
      <c r="CB43" s="119">
        <v>2599.52</v>
      </c>
      <c r="CC43" s="120">
        <v>2835.84</v>
      </c>
      <c r="CD43" s="29">
        <v>100</v>
      </c>
      <c r="CE43" s="119">
        <v>3072.16</v>
      </c>
      <c r="CF43" s="119">
        <v>3308.48</v>
      </c>
      <c r="CG43" s="119">
        <v>3544.8</v>
      </c>
      <c r="CH43" s="119">
        <v>3781.12</v>
      </c>
      <c r="CI43" s="119">
        <v>4017.44</v>
      </c>
      <c r="CJ43" s="119">
        <v>4253.76</v>
      </c>
      <c r="CK43" s="119">
        <v>4490.08</v>
      </c>
      <c r="CL43" s="119">
        <v>4726.3999999999996</v>
      </c>
      <c r="CM43" s="119">
        <v>4962.72</v>
      </c>
      <c r="CN43" s="119">
        <v>5199.04</v>
      </c>
      <c r="CO43" s="119">
        <v>5435.36</v>
      </c>
      <c r="CP43" s="119">
        <v>5671.68</v>
      </c>
      <c r="CQ43" s="49"/>
      <c r="CR43" s="131">
        <v>55</v>
      </c>
      <c r="CS43" s="132">
        <v>59</v>
      </c>
      <c r="CT43" s="24">
        <v>147.68</v>
      </c>
      <c r="CU43" s="43">
        <v>0</v>
      </c>
      <c r="CV43" s="24" t="s">
        <v>95</v>
      </c>
      <c r="CW43" s="24" t="str">
        <f t="shared" si="25"/>
        <v>A-12-BASE-55-59</v>
      </c>
      <c r="CX43" s="25">
        <v>226</v>
      </c>
      <c r="CY43" s="25">
        <v>339</v>
      </c>
      <c r="CZ43" s="25">
        <v>452</v>
      </c>
      <c r="DA43" s="25">
        <v>565</v>
      </c>
      <c r="DB43" s="25">
        <v>678</v>
      </c>
      <c r="DC43" s="25">
        <v>791</v>
      </c>
      <c r="DD43" s="25">
        <v>858.8</v>
      </c>
      <c r="DE43" s="25">
        <v>966.15</v>
      </c>
      <c r="DF43" s="25">
        <v>1073.5</v>
      </c>
      <c r="DG43" s="25">
        <v>1180.8499999999999</v>
      </c>
      <c r="DH43" s="28">
        <v>1288.2</v>
      </c>
      <c r="DI43" s="29">
        <v>1.2</v>
      </c>
      <c r="DJ43" s="25">
        <v>1395.55</v>
      </c>
      <c r="DK43" s="25">
        <v>1502.9</v>
      </c>
      <c r="DL43" s="25">
        <v>1610.25</v>
      </c>
      <c r="DM43" s="25">
        <v>1717.6</v>
      </c>
      <c r="DN43" s="25">
        <v>1824.95</v>
      </c>
      <c r="DO43" s="25">
        <v>1932.3</v>
      </c>
      <c r="DP43" s="25">
        <v>2039.65</v>
      </c>
      <c r="DQ43" s="25">
        <v>2147</v>
      </c>
      <c r="DR43" s="25">
        <v>2254.35</v>
      </c>
      <c r="DS43" s="25">
        <v>2361.6999999999998</v>
      </c>
      <c r="DT43" s="49"/>
      <c r="DU43" s="145">
        <v>55</v>
      </c>
      <c r="DV43" s="146">
        <v>59</v>
      </c>
      <c r="DW43" s="24">
        <v>147.68</v>
      </c>
      <c r="DX43" s="43">
        <v>0</v>
      </c>
      <c r="DY43" s="24" t="s">
        <v>95</v>
      </c>
      <c r="DZ43" s="24" t="str">
        <f t="shared" si="26"/>
        <v>A-12-BASE-55-59</v>
      </c>
      <c r="EA43" s="25">
        <v>228.82</v>
      </c>
      <c r="EB43" s="25">
        <v>343.23</v>
      </c>
      <c r="EC43" s="25">
        <v>457.64</v>
      </c>
      <c r="ED43" s="25">
        <v>572.04999999999995</v>
      </c>
      <c r="EE43" s="25">
        <v>686.46</v>
      </c>
      <c r="EF43" s="25">
        <v>800.87</v>
      </c>
      <c r="EG43" s="25">
        <v>869.52</v>
      </c>
      <c r="EH43" s="25">
        <v>978.21</v>
      </c>
      <c r="EI43" s="25">
        <v>1086.9000000000001</v>
      </c>
      <c r="EJ43" s="25">
        <v>1195.5899999999999</v>
      </c>
      <c r="EK43" s="28">
        <v>1304.28</v>
      </c>
      <c r="EL43" s="29">
        <v>1.2</v>
      </c>
      <c r="EM43" s="25">
        <v>1412.97</v>
      </c>
      <c r="EN43" s="25">
        <v>1521.66</v>
      </c>
      <c r="EO43" s="25">
        <v>1630.35</v>
      </c>
      <c r="EP43" s="25">
        <v>1739.04</v>
      </c>
      <c r="EQ43" s="25">
        <v>1847.73</v>
      </c>
      <c r="ER43" s="25">
        <v>1956.42</v>
      </c>
      <c r="ES43" s="25">
        <v>2065.11</v>
      </c>
      <c r="ET43" s="25">
        <v>2173.8000000000002</v>
      </c>
      <c r="EU43" s="25">
        <v>2282.4899999999998</v>
      </c>
      <c r="EV43" s="25">
        <v>2391.1799999999998</v>
      </c>
      <c r="EW43" s="49"/>
      <c r="EX43" s="145">
        <v>55</v>
      </c>
      <c r="EY43" s="146">
        <v>59</v>
      </c>
      <c r="EZ43" s="24">
        <v>147.68</v>
      </c>
      <c r="FA43" s="43">
        <v>0</v>
      </c>
      <c r="FB43" s="24" t="s">
        <v>95</v>
      </c>
      <c r="FC43" s="24" t="str">
        <f t="shared" si="27"/>
        <v>A-12-BASE-55-59</v>
      </c>
      <c r="FD43" s="25">
        <v>192</v>
      </c>
      <c r="FE43" s="25">
        <v>288</v>
      </c>
      <c r="FF43" s="25">
        <v>384</v>
      </c>
      <c r="FG43" s="25">
        <v>480</v>
      </c>
      <c r="FH43" s="25">
        <v>576</v>
      </c>
      <c r="FI43" s="25">
        <v>672</v>
      </c>
      <c r="FJ43" s="25">
        <v>729.6</v>
      </c>
      <c r="FK43" s="25">
        <v>820.8</v>
      </c>
      <c r="FL43" s="25">
        <v>912</v>
      </c>
      <c r="FM43" s="25">
        <v>1003.2</v>
      </c>
      <c r="FN43" s="28">
        <v>1094.4000000000001</v>
      </c>
      <c r="FO43" s="29">
        <v>1.2</v>
      </c>
      <c r="FP43" s="25">
        <v>1185.5999999999999</v>
      </c>
      <c r="FQ43" s="25">
        <v>1276.8</v>
      </c>
      <c r="FR43" s="25">
        <v>1368</v>
      </c>
      <c r="FS43" s="25">
        <v>1459.2</v>
      </c>
      <c r="FT43" s="25">
        <v>1550.4</v>
      </c>
      <c r="FU43" s="25">
        <v>1641.6</v>
      </c>
      <c r="FV43" s="25">
        <v>1732.8</v>
      </c>
      <c r="FW43" s="25">
        <v>1824</v>
      </c>
      <c r="FX43" s="25">
        <v>1915.2</v>
      </c>
      <c r="FY43" s="25">
        <v>2006.4</v>
      </c>
      <c r="FZ43" s="49"/>
      <c r="GA43" s="145">
        <v>55</v>
      </c>
      <c r="GB43" s="146">
        <v>59</v>
      </c>
      <c r="GC43" s="24">
        <v>147.68</v>
      </c>
      <c r="GD43" s="43">
        <v>0</v>
      </c>
      <c r="GE43" s="24" t="s">
        <v>95</v>
      </c>
      <c r="GF43" s="24" t="str">
        <f t="shared" si="28"/>
        <v>A-18-BASE-55-59</v>
      </c>
      <c r="GG43" s="119">
        <v>295.36</v>
      </c>
      <c r="GH43" s="119">
        <v>443.04</v>
      </c>
      <c r="GI43" s="119">
        <v>590.72</v>
      </c>
      <c r="GJ43" s="119">
        <v>738.4</v>
      </c>
      <c r="GK43" s="119">
        <v>886.08</v>
      </c>
      <c r="GL43" s="119">
        <v>1033.76</v>
      </c>
      <c r="GM43" s="119">
        <v>1122.4000000000001</v>
      </c>
      <c r="GN43" s="119">
        <v>1262.7</v>
      </c>
      <c r="GO43" s="119">
        <v>1403</v>
      </c>
      <c r="GP43" s="119">
        <v>1543.3</v>
      </c>
      <c r="GQ43" s="120">
        <v>1683.6</v>
      </c>
      <c r="GR43" s="29">
        <v>1.2</v>
      </c>
      <c r="GS43" s="119">
        <v>1823.9</v>
      </c>
      <c r="GT43" s="119">
        <v>1964.2</v>
      </c>
      <c r="GU43" s="119">
        <v>2104.5</v>
      </c>
      <c r="GV43" s="119">
        <v>2244.8000000000002</v>
      </c>
      <c r="GW43" s="119">
        <v>2385.1</v>
      </c>
      <c r="GX43" s="119">
        <v>2525.4</v>
      </c>
      <c r="GY43" s="119">
        <v>2665.7</v>
      </c>
      <c r="GZ43" s="119">
        <v>2806</v>
      </c>
      <c r="HA43" s="119">
        <v>2946.3</v>
      </c>
      <c r="HB43" s="119">
        <v>3086.6</v>
      </c>
      <c r="HC43" s="119">
        <v>3226.9</v>
      </c>
      <c r="HD43" s="119">
        <v>3367.2</v>
      </c>
      <c r="HE43" s="49"/>
      <c r="HF43" s="145">
        <v>55</v>
      </c>
      <c r="HG43" s="146">
        <v>59</v>
      </c>
      <c r="HH43" s="24">
        <v>147.68</v>
      </c>
      <c r="HI43" s="43">
        <v>0</v>
      </c>
      <c r="HJ43" s="24" t="s">
        <v>95</v>
      </c>
      <c r="HK43" s="24" t="str">
        <f t="shared" si="29"/>
        <v>A-12-BASE-55-59</v>
      </c>
      <c r="HL43" s="25">
        <v>208</v>
      </c>
      <c r="HM43" s="25">
        <v>312</v>
      </c>
      <c r="HN43" s="25">
        <v>416</v>
      </c>
      <c r="HO43" s="25">
        <v>520</v>
      </c>
      <c r="HP43" s="25">
        <v>624</v>
      </c>
      <c r="HQ43" s="25">
        <v>728</v>
      </c>
      <c r="HR43" s="25">
        <v>790.4</v>
      </c>
      <c r="HS43" s="25">
        <v>889.2</v>
      </c>
      <c r="HT43" s="25">
        <v>988</v>
      </c>
      <c r="HU43" s="25">
        <v>1086.8</v>
      </c>
      <c r="HV43" s="28">
        <v>1185.5999999999999</v>
      </c>
      <c r="HW43" s="29">
        <v>100</v>
      </c>
      <c r="HX43" s="25">
        <v>1284.4000000000001</v>
      </c>
      <c r="HY43" s="25">
        <v>1383.2</v>
      </c>
      <c r="HZ43" s="25">
        <v>1482</v>
      </c>
      <c r="IA43" s="25">
        <v>1580.8</v>
      </c>
      <c r="IB43" s="25">
        <v>1679.6</v>
      </c>
      <c r="IC43" s="25">
        <v>1778.4</v>
      </c>
      <c r="ID43" s="25">
        <v>1877.2</v>
      </c>
      <c r="IE43" s="25">
        <v>1976</v>
      </c>
      <c r="IF43" s="25">
        <v>2074.8000000000002</v>
      </c>
      <c r="IG43" s="25">
        <v>2173.6</v>
      </c>
      <c r="IH43" s="49"/>
      <c r="II43" s="151">
        <v>55</v>
      </c>
      <c r="IJ43" s="152">
        <v>59</v>
      </c>
      <c r="IK43" s="24">
        <v>147.68</v>
      </c>
      <c r="IL43" s="43">
        <v>0</v>
      </c>
      <c r="IM43" s="24" t="s">
        <v>95</v>
      </c>
      <c r="IN43" s="24" t="str">
        <f t="shared" si="30"/>
        <v>A-12-BASE-55-59</v>
      </c>
      <c r="IO43" s="165">
        <v>99999</v>
      </c>
      <c r="IP43" s="25">
        <v>99999</v>
      </c>
      <c r="IQ43" s="25">
        <v>99999</v>
      </c>
      <c r="IR43" s="25">
        <v>99999</v>
      </c>
      <c r="IS43" s="25">
        <v>99999</v>
      </c>
      <c r="IT43" s="25">
        <v>99999</v>
      </c>
      <c r="IU43" s="25">
        <v>99999</v>
      </c>
      <c r="IV43" s="25">
        <v>99999</v>
      </c>
      <c r="IW43" s="25">
        <v>99999</v>
      </c>
      <c r="IX43" s="25">
        <v>99999</v>
      </c>
      <c r="IY43" s="28">
        <v>99999</v>
      </c>
      <c r="IZ43" s="29">
        <v>100</v>
      </c>
      <c r="JA43" s="165">
        <v>99999</v>
      </c>
      <c r="JB43" s="25">
        <v>99999</v>
      </c>
      <c r="JC43" s="25">
        <v>99999</v>
      </c>
      <c r="JD43" s="25">
        <v>99999</v>
      </c>
      <c r="JE43" s="25">
        <v>99999</v>
      </c>
      <c r="JF43" s="25">
        <v>99999</v>
      </c>
      <c r="JG43" s="25">
        <v>99999</v>
      </c>
      <c r="JH43" s="25">
        <v>99999</v>
      </c>
      <c r="JI43" s="25">
        <v>99999</v>
      </c>
      <c r="JJ43" s="25">
        <v>99999</v>
      </c>
      <c r="JK43" s="49"/>
      <c r="JL43" s="151">
        <v>55</v>
      </c>
      <c r="JM43" s="152">
        <v>59</v>
      </c>
      <c r="JN43" s="24">
        <v>147.68</v>
      </c>
      <c r="JO43" s="43">
        <v>0</v>
      </c>
      <c r="JP43" s="24" t="s">
        <v>95</v>
      </c>
      <c r="JQ43" s="24" t="str">
        <f t="shared" si="31"/>
        <v>A-18-BASE-55-59</v>
      </c>
      <c r="JR43" s="119">
        <v>355</v>
      </c>
      <c r="JS43" s="119">
        <v>532.5</v>
      </c>
      <c r="JT43" s="119">
        <v>710</v>
      </c>
      <c r="JU43" s="119">
        <v>887.5</v>
      </c>
      <c r="JV43" s="119">
        <v>1065</v>
      </c>
      <c r="JW43" s="119">
        <v>1242.5</v>
      </c>
      <c r="JX43" s="119">
        <v>1349.04</v>
      </c>
      <c r="JY43" s="119">
        <v>1517.67</v>
      </c>
      <c r="JZ43" s="119">
        <v>1686.3</v>
      </c>
      <c r="KA43" s="119">
        <v>1854.93</v>
      </c>
      <c r="KB43" s="120">
        <v>2023.56</v>
      </c>
      <c r="KC43" s="29">
        <v>1.2</v>
      </c>
      <c r="KD43" s="119">
        <v>2192.19</v>
      </c>
      <c r="KE43" s="119">
        <v>2360.8200000000002</v>
      </c>
      <c r="KF43" s="119">
        <v>2529.4499999999998</v>
      </c>
      <c r="KG43" s="119">
        <v>2698.08</v>
      </c>
      <c r="KH43" s="119">
        <v>2866.71</v>
      </c>
      <c r="KI43" s="119">
        <v>3035.34</v>
      </c>
      <c r="KJ43" s="119">
        <v>3203.97</v>
      </c>
      <c r="KK43" s="119">
        <v>3372.6</v>
      </c>
      <c r="KL43" s="119">
        <v>3541.23</v>
      </c>
      <c r="KM43" s="119">
        <v>3709.86</v>
      </c>
      <c r="KN43" s="119">
        <v>3878.49</v>
      </c>
      <c r="KO43" s="119">
        <v>4047.12</v>
      </c>
      <c r="KP43" s="49"/>
      <c r="KQ43" s="151">
        <v>55</v>
      </c>
      <c r="KR43" s="152">
        <v>59</v>
      </c>
      <c r="KS43" s="24">
        <v>147.68</v>
      </c>
      <c r="KT43" s="43">
        <v>0</v>
      </c>
      <c r="KU43" s="24" t="s">
        <v>95</v>
      </c>
      <c r="KV43" s="24" t="str">
        <f t="shared" si="32"/>
        <v>A-12-BASE-55-59</v>
      </c>
      <c r="KW43" s="25">
        <v>208</v>
      </c>
      <c r="KX43" s="25">
        <v>312</v>
      </c>
      <c r="KY43" s="25">
        <v>416</v>
      </c>
      <c r="KZ43" s="25">
        <v>520</v>
      </c>
      <c r="LA43" s="25">
        <v>624</v>
      </c>
      <c r="LB43" s="25">
        <v>728</v>
      </c>
      <c r="LC43" s="25">
        <v>790.4</v>
      </c>
      <c r="LD43" s="25">
        <v>889.2</v>
      </c>
      <c r="LE43" s="25">
        <v>988</v>
      </c>
      <c r="LF43" s="25">
        <v>1086.8</v>
      </c>
      <c r="LG43" s="28">
        <v>1185.5999999999999</v>
      </c>
      <c r="LH43" s="29">
        <v>100</v>
      </c>
      <c r="LI43" s="25">
        <v>1284.4000000000001</v>
      </c>
      <c r="LJ43" s="25">
        <v>1383.2</v>
      </c>
      <c r="LK43" s="25">
        <v>1482</v>
      </c>
      <c r="LL43" s="25">
        <v>1580.8</v>
      </c>
      <c r="LM43" s="25">
        <v>1679.6</v>
      </c>
      <c r="LN43" s="25">
        <v>1778.4</v>
      </c>
      <c r="LO43" s="25">
        <v>1877.2</v>
      </c>
      <c r="LP43" s="25">
        <v>1976</v>
      </c>
      <c r="LQ43" s="25">
        <v>2074.8000000000002</v>
      </c>
      <c r="LR43" s="25">
        <v>2173.6</v>
      </c>
      <c r="LS43" s="49"/>
    </row>
    <row r="44" spans="5:331" ht="14.4">
      <c r="E44" s="128">
        <v>60</v>
      </c>
      <c r="F44" s="129">
        <v>64</v>
      </c>
      <c r="G44" s="24">
        <v>193.12</v>
      </c>
      <c r="H44" s="43">
        <v>0</v>
      </c>
      <c r="I44" s="24" t="s">
        <v>96</v>
      </c>
      <c r="J44" s="24" t="str">
        <f t="shared" si="22"/>
        <v>A-12-BASE-60-64</v>
      </c>
      <c r="K44" s="25">
        <v>328</v>
      </c>
      <c r="L44" s="25">
        <v>492</v>
      </c>
      <c r="M44" s="25">
        <v>656</v>
      </c>
      <c r="N44" s="25">
        <v>820</v>
      </c>
      <c r="O44" s="25">
        <v>984</v>
      </c>
      <c r="P44" s="25">
        <v>1148</v>
      </c>
      <c r="Q44" s="25">
        <v>1246.4000000000001</v>
      </c>
      <c r="R44" s="25">
        <v>1402.2</v>
      </c>
      <c r="S44" s="25">
        <v>1558</v>
      </c>
      <c r="T44" s="25">
        <v>1713.8</v>
      </c>
      <c r="U44" s="28">
        <v>1869.6</v>
      </c>
      <c r="V44" s="29">
        <v>1.25</v>
      </c>
      <c r="W44" s="25">
        <v>2025.4</v>
      </c>
      <c r="X44" s="25">
        <v>2181.1999999999998</v>
      </c>
      <c r="Y44" s="25">
        <v>2337</v>
      </c>
      <c r="Z44" s="25">
        <v>2492.8000000000002</v>
      </c>
      <c r="AA44" s="25">
        <v>2648.6</v>
      </c>
      <c r="AB44" s="25">
        <v>2804.4</v>
      </c>
      <c r="AC44" s="25">
        <v>2960.2</v>
      </c>
      <c r="AD44" s="25">
        <v>3116</v>
      </c>
      <c r="AE44" s="25">
        <v>3271.8</v>
      </c>
      <c r="AF44" s="25">
        <v>3427.6</v>
      </c>
      <c r="AH44" s="128">
        <v>60</v>
      </c>
      <c r="AI44" s="129">
        <v>64</v>
      </c>
      <c r="AJ44" s="24">
        <v>193.12</v>
      </c>
      <c r="AK44" s="43">
        <v>0</v>
      </c>
      <c r="AL44" s="24" t="s">
        <v>96</v>
      </c>
      <c r="AM44" s="24" t="str">
        <f t="shared" si="23"/>
        <v>A-18-60-64</v>
      </c>
      <c r="AN44" s="25">
        <v>465.76</v>
      </c>
      <c r="AO44" s="25">
        <v>698.64</v>
      </c>
      <c r="AP44" s="25">
        <v>931.52</v>
      </c>
      <c r="AQ44" s="25">
        <v>1164.4000000000001</v>
      </c>
      <c r="AR44" s="25">
        <v>1397.28</v>
      </c>
      <c r="AS44" s="25">
        <v>1630.16</v>
      </c>
      <c r="AT44" s="25">
        <v>1769.92</v>
      </c>
      <c r="AU44" s="25">
        <v>1991.16</v>
      </c>
      <c r="AV44" s="25">
        <v>2212.4</v>
      </c>
      <c r="AW44" s="25">
        <v>2433.64</v>
      </c>
      <c r="AX44" s="28">
        <v>2654.88</v>
      </c>
      <c r="AY44" s="29">
        <v>1.25</v>
      </c>
      <c r="AZ44" s="25">
        <v>2876.12</v>
      </c>
      <c r="BA44" s="25">
        <v>3097.36</v>
      </c>
      <c r="BB44" s="25">
        <v>3318.6</v>
      </c>
      <c r="BC44" s="25">
        <v>3539.84</v>
      </c>
      <c r="BD44" s="25">
        <v>3761.08</v>
      </c>
      <c r="BE44" s="25">
        <v>3982.32</v>
      </c>
      <c r="BF44" s="25">
        <v>4203.5600000000004</v>
      </c>
      <c r="BG44" s="25">
        <v>4424.8</v>
      </c>
      <c r="BH44" s="25">
        <v>4646.04</v>
      </c>
      <c r="BI44" s="25">
        <v>4867.28</v>
      </c>
      <c r="BJ44" s="25">
        <v>5088.5200000000004</v>
      </c>
      <c r="BK44" s="25">
        <v>5309.76</v>
      </c>
      <c r="BL44" s="49"/>
      <c r="BM44" s="128">
        <v>60</v>
      </c>
      <c r="BN44" s="129">
        <v>64</v>
      </c>
      <c r="BO44" s="24">
        <v>193.12</v>
      </c>
      <c r="BP44" s="43">
        <v>0</v>
      </c>
      <c r="BQ44" s="24" t="s">
        <v>96</v>
      </c>
      <c r="BR44" s="24" t="str">
        <f t="shared" si="24"/>
        <v>A-18-BASE-60-64</v>
      </c>
      <c r="BS44" s="119">
        <v>599.58000000000004</v>
      </c>
      <c r="BT44" s="119">
        <v>899.37</v>
      </c>
      <c r="BU44" s="119">
        <v>1199.1600000000001</v>
      </c>
      <c r="BV44" s="119">
        <v>1498.95</v>
      </c>
      <c r="BW44" s="119">
        <v>1798.74</v>
      </c>
      <c r="BX44" s="119">
        <v>2098.5300000000002</v>
      </c>
      <c r="BY44" s="119">
        <v>2278.4</v>
      </c>
      <c r="BZ44" s="119">
        <v>2563.1999999999998</v>
      </c>
      <c r="CA44" s="119">
        <v>2848</v>
      </c>
      <c r="CB44" s="119">
        <v>3132.8</v>
      </c>
      <c r="CC44" s="120">
        <v>3417.6</v>
      </c>
      <c r="CD44" s="29">
        <v>100</v>
      </c>
      <c r="CE44" s="119">
        <v>3702.4</v>
      </c>
      <c r="CF44" s="119">
        <v>3987.2</v>
      </c>
      <c r="CG44" s="119">
        <v>4272</v>
      </c>
      <c r="CH44" s="119">
        <v>4556.8</v>
      </c>
      <c r="CI44" s="119">
        <v>4841.6000000000004</v>
      </c>
      <c r="CJ44" s="119">
        <v>5126.3999999999996</v>
      </c>
      <c r="CK44" s="119">
        <v>5411.2</v>
      </c>
      <c r="CL44" s="119">
        <v>5696</v>
      </c>
      <c r="CM44" s="119">
        <v>5980.8</v>
      </c>
      <c r="CN44" s="119">
        <v>6265.6</v>
      </c>
      <c r="CO44" s="119">
        <v>6550.4</v>
      </c>
      <c r="CP44" s="119">
        <v>6835.2</v>
      </c>
      <c r="CQ44" s="49"/>
      <c r="CR44" s="131">
        <v>60</v>
      </c>
      <c r="CS44" s="132">
        <v>64</v>
      </c>
      <c r="CT44" s="24">
        <v>193.12</v>
      </c>
      <c r="CU44" s="43">
        <v>0</v>
      </c>
      <c r="CV44" s="24" t="s">
        <v>96</v>
      </c>
      <c r="CW44" s="24" t="str">
        <f t="shared" si="25"/>
        <v>A-12-BASE-60-64</v>
      </c>
      <c r="CX44" s="25">
        <v>298</v>
      </c>
      <c r="CY44" s="25">
        <v>447</v>
      </c>
      <c r="CZ44" s="25">
        <v>596</v>
      </c>
      <c r="DA44" s="25">
        <v>745</v>
      </c>
      <c r="DB44" s="25">
        <v>894</v>
      </c>
      <c r="DC44" s="25">
        <v>1043</v>
      </c>
      <c r="DD44" s="25">
        <v>1132.4000000000001</v>
      </c>
      <c r="DE44" s="25">
        <v>1273.95</v>
      </c>
      <c r="DF44" s="25">
        <v>1415.5</v>
      </c>
      <c r="DG44" s="25">
        <v>1557.05</v>
      </c>
      <c r="DH44" s="28">
        <v>1698.6</v>
      </c>
      <c r="DI44" s="29">
        <v>1.25</v>
      </c>
      <c r="DJ44" s="25">
        <v>1840.15</v>
      </c>
      <c r="DK44" s="25">
        <v>1981.7</v>
      </c>
      <c r="DL44" s="25">
        <v>2123.25</v>
      </c>
      <c r="DM44" s="25">
        <v>2264.8000000000002</v>
      </c>
      <c r="DN44" s="25">
        <v>2406.35</v>
      </c>
      <c r="DO44" s="25">
        <v>2547.9</v>
      </c>
      <c r="DP44" s="25">
        <v>2689.45</v>
      </c>
      <c r="DQ44" s="25">
        <v>2831</v>
      </c>
      <c r="DR44" s="25">
        <v>2972.55</v>
      </c>
      <c r="DS44" s="25">
        <v>3114.1</v>
      </c>
      <c r="DT44" s="49"/>
      <c r="DU44" s="145">
        <v>60</v>
      </c>
      <c r="DV44" s="146">
        <v>64</v>
      </c>
      <c r="DW44" s="24">
        <v>193.12</v>
      </c>
      <c r="DX44" s="43">
        <v>0</v>
      </c>
      <c r="DY44" s="24" t="s">
        <v>96</v>
      </c>
      <c r="DZ44" s="24" t="str">
        <f t="shared" si="26"/>
        <v>A-12-BASE-60-64</v>
      </c>
      <c r="EA44" s="25">
        <v>301.72000000000003</v>
      </c>
      <c r="EB44" s="25">
        <v>452.58</v>
      </c>
      <c r="EC44" s="25">
        <v>603.44000000000005</v>
      </c>
      <c r="ED44" s="25">
        <v>754.3</v>
      </c>
      <c r="EE44" s="25">
        <v>905.16</v>
      </c>
      <c r="EF44" s="25">
        <v>1056.02</v>
      </c>
      <c r="EG44" s="25">
        <v>1146.56</v>
      </c>
      <c r="EH44" s="25">
        <v>1289.8800000000001</v>
      </c>
      <c r="EI44" s="25">
        <v>1433.2</v>
      </c>
      <c r="EJ44" s="25">
        <v>1576.52</v>
      </c>
      <c r="EK44" s="28">
        <v>1719.84</v>
      </c>
      <c r="EL44" s="29">
        <v>1.25</v>
      </c>
      <c r="EM44" s="25">
        <v>1863.16</v>
      </c>
      <c r="EN44" s="25">
        <v>2006.48</v>
      </c>
      <c r="EO44" s="25">
        <v>2149.8000000000002</v>
      </c>
      <c r="EP44" s="25">
        <v>2293.12</v>
      </c>
      <c r="EQ44" s="25">
        <v>2436.44</v>
      </c>
      <c r="ER44" s="25">
        <v>2579.7600000000002</v>
      </c>
      <c r="ES44" s="25">
        <v>2723.08</v>
      </c>
      <c r="ET44" s="25">
        <v>2866.4</v>
      </c>
      <c r="EU44" s="25">
        <v>3009.72</v>
      </c>
      <c r="EV44" s="25">
        <v>3153.04</v>
      </c>
      <c r="EW44" s="49"/>
      <c r="EX44" s="145">
        <v>60</v>
      </c>
      <c r="EY44" s="146">
        <v>64</v>
      </c>
      <c r="EZ44" s="24">
        <v>193.12</v>
      </c>
      <c r="FA44" s="43">
        <v>0</v>
      </c>
      <c r="FB44" s="24" t="s">
        <v>96</v>
      </c>
      <c r="FC44" s="24" t="str">
        <f t="shared" si="27"/>
        <v>A-12-BASE-60-64</v>
      </c>
      <c r="FD44" s="25">
        <v>252</v>
      </c>
      <c r="FE44" s="25">
        <v>378</v>
      </c>
      <c r="FF44" s="25">
        <v>504</v>
      </c>
      <c r="FG44" s="25">
        <v>630</v>
      </c>
      <c r="FH44" s="25">
        <v>756</v>
      </c>
      <c r="FI44" s="25">
        <v>882</v>
      </c>
      <c r="FJ44" s="25">
        <v>957.6</v>
      </c>
      <c r="FK44" s="25">
        <v>1077.3</v>
      </c>
      <c r="FL44" s="25">
        <v>1197</v>
      </c>
      <c r="FM44" s="25">
        <v>1316.7</v>
      </c>
      <c r="FN44" s="28">
        <v>1436.4</v>
      </c>
      <c r="FO44" s="29">
        <v>1.25</v>
      </c>
      <c r="FP44" s="25">
        <v>1556.1</v>
      </c>
      <c r="FQ44" s="25">
        <v>1675.8</v>
      </c>
      <c r="FR44" s="25">
        <v>1795.5</v>
      </c>
      <c r="FS44" s="25">
        <v>1915.2</v>
      </c>
      <c r="FT44" s="25">
        <v>2034.9</v>
      </c>
      <c r="FU44" s="25">
        <v>2154.6</v>
      </c>
      <c r="FV44" s="25">
        <v>2274.3000000000002</v>
      </c>
      <c r="FW44" s="25">
        <v>2394</v>
      </c>
      <c r="FX44" s="25">
        <v>2513.6999999999998</v>
      </c>
      <c r="FY44" s="25">
        <v>2633.4</v>
      </c>
      <c r="FZ44" s="49"/>
      <c r="GA44" s="145">
        <v>60</v>
      </c>
      <c r="GB44" s="146">
        <v>64</v>
      </c>
      <c r="GC44" s="24">
        <v>193.12</v>
      </c>
      <c r="GD44" s="43">
        <v>0</v>
      </c>
      <c r="GE44" s="24" t="s">
        <v>96</v>
      </c>
      <c r="GF44" s="24" t="str">
        <f t="shared" si="28"/>
        <v>A-18-BASE-60-64</v>
      </c>
      <c r="GG44" s="119">
        <v>386.24</v>
      </c>
      <c r="GH44" s="119">
        <v>579.36</v>
      </c>
      <c r="GI44" s="119">
        <v>772.48</v>
      </c>
      <c r="GJ44" s="119">
        <v>965.6</v>
      </c>
      <c r="GK44" s="119">
        <v>1158.72</v>
      </c>
      <c r="GL44" s="119">
        <v>1351.84</v>
      </c>
      <c r="GM44" s="119">
        <v>1467.68</v>
      </c>
      <c r="GN44" s="119">
        <v>1651.14</v>
      </c>
      <c r="GO44" s="119">
        <v>1834.6</v>
      </c>
      <c r="GP44" s="119">
        <v>2018.06</v>
      </c>
      <c r="GQ44" s="120">
        <v>2201.52</v>
      </c>
      <c r="GR44" s="29">
        <v>1.25</v>
      </c>
      <c r="GS44" s="119">
        <v>2384.98</v>
      </c>
      <c r="GT44" s="119">
        <v>2568.44</v>
      </c>
      <c r="GU44" s="119">
        <v>2751.9</v>
      </c>
      <c r="GV44" s="119">
        <v>2935.36</v>
      </c>
      <c r="GW44" s="119">
        <v>3118.82</v>
      </c>
      <c r="GX44" s="119">
        <v>3302.28</v>
      </c>
      <c r="GY44" s="119">
        <v>3485.74</v>
      </c>
      <c r="GZ44" s="119">
        <v>3669.2</v>
      </c>
      <c r="HA44" s="119">
        <v>3852.66</v>
      </c>
      <c r="HB44" s="119">
        <v>4036.12</v>
      </c>
      <c r="HC44" s="119">
        <v>4219.58</v>
      </c>
      <c r="HD44" s="119">
        <v>4403.04</v>
      </c>
      <c r="HE44" s="49"/>
      <c r="HF44" s="145">
        <v>60</v>
      </c>
      <c r="HG44" s="146">
        <v>64</v>
      </c>
      <c r="HH44" s="24">
        <v>193.12</v>
      </c>
      <c r="HI44" s="43">
        <v>0</v>
      </c>
      <c r="HJ44" s="24" t="s">
        <v>96</v>
      </c>
      <c r="HK44" s="24" t="str">
        <f t="shared" si="29"/>
        <v>A-12-BASE-60-64</v>
      </c>
      <c r="HL44" s="25">
        <v>272</v>
      </c>
      <c r="HM44" s="25">
        <v>408</v>
      </c>
      <c r="HN44" s="25">
        <v>544</v>
      </c>
      <c r="HO44" s="25">
        <v>680</v>
      </c>
      <c r="HP44" s="25">
        <v>816</v>
      </c>
      <c r="HQ44" s="25">
        <v>952</v>
      </c>
      <c r="HR44" s="25">
        <v>1033.5999999999999</v>
      </c>
      <c r="HS44" s="25">
        <v>1162.8</v>
      </c>
      <c r="HT44" s="25">
        <v>1292</v>
      </c>
      <c r="HU44" s="25">
        <v>1421.2</v>
      </c>
      <c r="HV44" s="28">
        <v>1550.4</v>
      </c>
      <c r="HW44" s="29">
        <v>100</v>
      </c>
      <c r="HX44" s="25">
        <v>1679.6</v>
      </c>
      <c r="HY44" s="25">
        <v>1808.8</v>
      </c>
      <c r="HZ44" s="25">
        <v>1938</v>
      </c>
      <c r="IA44" s="25">
        <v>2067.1999999999998</v>
      </c>
      <c r="IB44" s="25">
        <v>2196.4</v>
      </c>
      <c r="IC44" s="25">
        <v>2325.6</v>
      </c>
      <c r="ID44" s="25">
        <v>2454.8000000000002</v>
      </c>
      <c r="IE44" s="25">
        <v>2584</v>
      </c>
      <c r="IF44" s="25">
        <v>2713.2</v>
      </c>
      <c r="IG44" s="25">
        <v>2842.4</v>
      </c>
      <c r="IH44" s="49"/>
      <c r="II44" s="151">
        <v>60</v>
      </c>
      <c r="IJ44" s="152">
        <v>64</v>
      </c>
      <c r="IK44" s="24">
        <v>193.12</v>
      </c>
      <c r="IL44" s="43">
        <v>0</v>
      </c>
      <c r="IM44" s="24" t="s">
        <v>96</v>
      </c>
      <c r="IN44" s="24" t="str">
        <f t="shared" si="30"/>
        <v>A-12-BASE-60-64</v>
      </c>
      <c r="IO44" s="162">
        <v>344.38</v>
      </c>
      <c r="IP44" s="25">
        <v>516.57000000000005</v>
      </c>
      <c r="IQ44" s="25">
        <v>688.76</v>
      </c>
      <c r="IR44" s="25">
        <v>860.95</v>
      </c>
      <c r="IS44" s="25">
        <v>1033.1400000000001</v>
      </c>
      <c r="IT44" s="25">
        <v>1205.33</v>
      </c>
      <c r="IU44" s="25">
        <v>1308.6400000000001</v>
      </c>
      <c r="IV44" s="25">
        <v>1472.22</v>
      </c>
      <c r="IW44" s="25">
        <v>1635.8</v>
      </c>
      <c r="IX44" s="25">
        <v>1799.38</v>
      </c>
      <c r="IY44" s="28">
        <v>1962.96</v>
      </c>
      <c r="IZ44" s="29">
        <v>1.25</v>
      </c>
      <c r="JA44" s="162">
        <v>2126.54</v>
      </c>
      <c r="JB44" s="25">
        <v>2290.12</v>
      </c>
      <c r="JC44" s="25">
        <v>2453.6999999999998</v>
      </c>
      <c r="JD44" s="25">
        <v>2617.2800000000002</v>
      </c>
      <c r="JE44" s="25">
        <v>2780.86</v>
      </c>
      <c r="JF44" s="25">
        <v>2944.44</v>
      </c>
      <c r="JG44" s="25">
        <v>3108.02</v>
      </c>
      <c r="JH44" s="25">
        <v>3271.6</v>
      </c>
      <c r="JI44" s="25">
        <v>3435.18</v>
      </c>
      <c r="JJ44" s="25">
        <v>3598.76</v>
      </c>
      <c r="JK44" s="49"/>
      <c r="JL44" s="151">
        <v>60</v>
      </c>
      <c r="JM44" s="152">
        <v>64</v>
      </c>
      <c r="JN44" s="24">
        <v>193.12</v>
      </c>
      <c r="JO44" s="43">
        <v>0</v>
      </c>
      <c r="JP44" s="24" t="s">
        <v>96</v>
      </c>
      <c r="JQ44" s="24" t="str">
        <f t="shared" si="31"/>
        <v>A-18-BASE-60-64</v>
      </c>
      <c r="JR44" s="119">
        <v>465.76</v>
      </c>
      <c r="JS44" s="119">
        <v>698.64</v>
      </c>
      <c r="JT44" s="119">
        <v>931.52</v>
      </c>
      <c r="JU44" s="119">
        <v>1164.4000000000001</v>
      </c>
      <c r="JV44" s="119">
        <v>1397.28</v>
      </c>
      <c r="JW44" s="119">
        <v>1630.16</v>
      </c>
      <c r="JX44" s="119">
        <v>1769.92</v>
      </c>
      <c r="JY44" s="119">
        <v>1991.16</v>
      </c>
      <c r="JZ44" s="119">
        <v>2212.4</v>
      </c>
      <c r="KA44" s="119">
        <v>2433.64</v>
      </c>
      <c r="KB44" s="120">
        <v>2654.88</v>
      </c>
      <c r="KC44" s="29">
        <v>1.25</v>
      </c>
      <c r="KD44" s="119">
        <v>2876.12</v>
      </c>
      <c r="KE44" s="119">
        <v>3097.36</v>
      </c>
      <c r="KF44" s="119">
        <v>3318.6</v>
      </c>
      <c r="KG44" s="119">
        <v>3539.84</v>
      </c>
      <c r="KH44" s="119">
        <v>3761.08</v>
      </c>
      <c r="KI44" s="119">
        <v>3982.32</v>
      </c>
      <c r="KJ44" s="119">
        <v>4203.5600000000004</v>
      </c>
      <c r="KK44" s="119">
        <v>4424.8</v>
      </c>
      <c r="KL44" s="119">
        <v>4646.04</v>
      </c>
      <c r="KM44" s="119">
        <v>4867.28</v>
      </c>
      <c r="KN44" s="119">
        <v>5088.5200000000004</v>
      </c>
      <c r="KO44" s="119">
        <v>5309.76</v>
      </c>
      <c r="KP44" s="49"/>
      <c r="KQ44" s="151">
        <v>60</v>
      </c>
      <c r="KR44" s="152">
        <v>64</v>
      </c>
      <c r="KS44" s="24">
        <v>193.12</v>
      </c>
      <c r="KT44" s="43">
        <v>0</v>
      </c>
      <c r="KU44" s="24" t="s">
        <v>96</v>
      </c>
      <c r="KV44" s="24" t="str">
        <f t="shared" si="32"/>
        <v>A-12-BASE-60-64</v>
      </c>
      <c r="KW44" s="25">
        <v>272</v>
      </c>
      <c r="KX44" s="25">
        <v>408</v>
      </c>
      <c r="KY44" s="25">
        <v>544</v>
      </c>
      <c r="KZ44" s="25">
        <v>680</v>
      </c>
      <c r="LA44" s="25">
        <v>816</v>
      </c>
      <c r="LB44" s="25">
        <v>952</v>
      </c>
      <c r="LC44" s="25">
        <v>1033.5999999999999</v>
      </c>
      <c r="LD44" s="25">
        <v>1162.8</v>
      </c>
      <c r="LE44" s="25">
        <v>1292</v>
      </c>
      <c r="LF44" s="25">
        <v>1421.2</v>
      </c>
      <c r="LG44" s="28">
        <v>1550.4</v>
      </c>
      <c r="LH44" s="29">
        <v>100</v>
      </c>
      <c r="LI44" s="25">
        <v>1679.6</v>
      </c>
      <c r="LJ44" s="25">
        <v>1808.8</v>
      </c>
      <c r="LK44" s="25">
        <v>1938</v>
      </c>
      <c r="LL44" s="25">
        <v>2067.1999999999998</v>
      </c>
      <c r="LM44" s="25">
        <v>2196.4</v>
      </c>
      <c r="LN44" s="25">
        <v>2325.6</v>
      </c>
      <c r="LO44" s="25">
        <v>2454.8000000000002</v>
      </c>
      <c r="LP44" s="25">
        <v>2584</v>
      </c>
      <c r="LQ44" s="25">
        <v>2713.2</v>
      </c>
      <c r="LR44" s="25">
        <v>2842.4</v>
      </c>
      <c r="LS44" s="49"/>
    </row>
    <row r="45" spans="5:331" ht="14.4">
      <c r="E45" s="128">
        <v>65</v>
      </c>
      <c r="F45" s="129">
        <v>69</v>
      </c>
      <c r="G45" s="24">
        <v>244.24</v>
      </c>
      <c r="H45" s="43">
        <v>0</v>
      </c>
      <c r="I45" s="24" t="s">
        <v>97</v>
      </c>
      <c r="J45" s="24" t="str">
        <f t="shared" si="22"/>
        <v>A-12-BASE-65-69</v>
      </c>
      <c r="K45" s="25">
        <v>414</v>
      </c>
      <c r="L45" s="25">
        <v>621</v>
      </c>
      <c r="M45" s="25">
        <v>828</v>
      </c>
      <c r="N45" s="25">
        <v>1035</v>
      </c>
      <c r="O45" s="25">
        <v>1242</v>
      </c>
      <c r="P45" s="25">
        <v>1449</v>
      </c>
      <c r="Q45" s="25">
        <v>1573.2</v>
      </c>
      <c r="R45" s="25">
        <v>1769.85</v>
      </c>
      <c r="S45" s="25">
        <v>1966.5</v>
      </c>
      <c r="T45" s="25">
        <v>2163.15</v>
      </c>
      <c r="U45" s="28">
        <v>2359.8000000000002</v>
      </c>
      <c r="V45" s="29">
        <v>1.25</v>
      </c>
      <c r="W45" s="25">
        <v>2556.4499999999998</v>
      </c>
      <c r="X45" s="25">
        <v>2753.1</v>
      </c>
      <c r="Y45" s="25">
        <v>2949.75</v>
      </c>
      <c r="Z45" s="25">
        <v>3146.4</v>
      </c>
      <c r="AA45" s="25">
        <v>3343.05</v>
      </c>
      <c r="AB45" s="25">
        <v>3539.7</v>
      </c>
      <c r="AC45" s="25">
        <v>3736.35</v>
      </c>
      <c r="AD45" s="25">
        <v>3933</v>
      </c>
      <c r="AE45" s="25">
        <v>4129.6499999999996</v>
      </c>
      <c r="AF45" s="25">
        <v>4326.3</v>
      </c>
      <c r="AH45" s="128">
        <v>65</v>
      </c>
      <c r="AI45" s="129">
        <v>69</v>
      </c>
      <c r="AJ45" s="24">
        <v>244.24</v>
      </c>
      <c r="AK45" s="43">
        <v>0</v>
      </c>
      <c r="AL45" s="24" t="s">
        <v>97</v>
      </c>
      <c r="AM45" s="24" t="str">
        <f t="shared" si="23"/>
        <v>A-18-65-69</v>
      </c>
      <c r="AN45" s="25">
        <v>587.88</v>
      </c>
      <c r="AO45" s="25">
        <v>881.82</v>
      </c>
      <c r="AP45" s="25">
        <v>1175.76</v>
      </c>
      <c r="AQ45" s="25">
        <v>1469.7</v>
      </c>
      <c r="AR45" s="25">
        <v>1763.64</v>
      </c>
      <c r="AS45" s="25">
        <v>2057.58</v>
      </c>
      <c r="AT45" s="25">
        <v>2233.92</v>
      </c>
      <c r="AU45" s="25">
        <v>2513.16</v>
      </c>
      <c r="AV45" s="25">
        <v>2792.4</v>
      </c>
      <c r="AW45" s="25">
        <v>3071.64</v>
      </c>
      <c r="AX45" s="28">
        <v>3350.88</v>
      </c>
      <c r="AY45" s="29">
        <v>1.25</v>
      </c>
      <c r="AZ45" s="25">
        <v>3630.12</v>
      </c>
      <c r="BA45" s="25">
        <v>3909.36</v>
      </c>
      <c r="BB45" s="25">
        <v>4188.6000000000004</v>
      </c>
      <c r="BC45" s="25">
        <v>4467.84</v>
      </c>
      <c r="BD45" s="25">
        <v>4747.08</v>
      </c>
      <c r="BE45" s="25">
        <v>5026.32</v>
      </c>
      <c r="BF45" s="25">
        <v>5305.56</v>
      </c>
      <c r="BG45" s="25">
        <v>5584.8</v>
      </c>
      <c r="BH45" s="25">
        <v>5864.04</v>
      </c>
      <c r="BI45" s="25">
        <v>6143.28</v>
      </c>
      <c r="BJ45" s="25">
        <v>6422.52</v>
      </c>
      <c r="BK45" s="25">
        <v>6701.76</v>
      </c>
      <c r="BL45" s="49"/>
      <c r="BM45" s="128">
        <v>65</v>
      </c>
      <c r="BN45" s="129">
        <v>69</v>
      </c>
      <c r="BO45" s="24">
        <v>244.24</v>
      </c>
      <c r="BP45" s="43">
        <v>0</v>
      </c>
      <c r="BQ45" s="24" t="s">
        <v>97</v>
      </c>
      <c r="BR45" s="24" t="str">
        <f t="shared" si="24"/>
        <v>A-18-BASE-65-69</v>
      </c>
      <c r="BS45" s="119">
        <v>681.36</v>
      </c>
      <c r="BT45" s="119">
        <v>1022.04</v>
      </c>
      <c r="BU45" s="119">
        <v>1362.72</v>
      </c>
      <c r="BV45" s="119">
        <v>1703.4</v>
      </c>
      <c r="BW45" s="119">
        <v>2044.08</v>
      </c>
      <c r="BX45" s="119">
        <v>2384.7600000000002</v>
      </c>
      <c r="BY45" s="119">
        <v>2589.1999999999998</v>
      </c>
      <c r="BZ45" s="119">
        <v>2912.85</v>
      </c>
      <c r="CA45" s="119">
        <v>3236.5</v>
      </c>
      <c r="CB45" s="119">
        <v>3560.15</v>
      </c>
      <c r="CC45" s="120">
        <v>3883.8</v>
      </c>
      <c r="CD45" s="29">
        <v>100</v>
      </c>
      <c r="CE45" s="119">
        <v>4207.45</v>
      </c>
      <c r="CF45" s="119">
        <v>4531.1000000000004</v>
      </c>
      <c r="CG45" s="119">
        <v>4854.75</v>
      </c>
      <c r="CH45" s="119">
        <v>5178.3999999999996</v>
      </c>
      <c r="CI45" s="119">
        <v>5502.05</v>
      </c>
      <c r="CJ45" s="119">
        <v>5825.7</v>
      </c>
      <c r="CK45" s="119">
        <v>6149.35</v>
      </c>
      <c r="CL45" s="119">
        <v>6473</v>
      </c>
      <c r="CM45" s="119">
        <v>6796.65</v>
      </c>
      <c r="CN45" s="119">
        <v>7120.3</v>
      </c>
      <c r="CO45" s="119">
        <v>7443.95</v>
      </c>
      <c r="CP45" s="119">
        <v>7767.6</v>
      </c>
      <c r="CQ45" s="49"/>
      <c r="CR45" s="131">
        <v>65</v>
      </c>
      <c r="CS45" s="132">
        <v>69</v>
      </c>
      <c r="CT45" s="24">
        <v>244.24</v>
      </c>
      <c r="CU45" s="43">
        <v>0</v>
      </c>
      <c r="CV45" s="24" t="s">
        <v>97</v>
      </c>
      <c r="CW45" s="24" t="str">
        <f t="shared" si="25"/>
        <v>A-12-BASE-65-69</v>
      </c>
      <c r="CX45" s="25">
        <v>376</v>
      </c>
      <c r="CY45" s="25">
        <v>564</v>
      </c>
      <c r="CZ45" s="25">
        <v>752</v>
      </c>
      <c r="DA45" s="25">
        <v>940</v>
      </c>
      <c r="DB45" s="25">
        <v>1128</v>
      </c>
      <c r="DC45" s="25">
        <v>1316</v>
      </c>
      <c r="DD45" s="25">
        <v>1428.8</v>
      </c>
      <c r="DE45" s="25">
        <v>1607.4</v>
      </c>
      <c r="DF45" s="25">
        <v>1786</v>
      </c>
      <c r="DG45" s="25">
        <v>1964.6</v>
      </c>
      <c r="DH45" s="28">
        <v>2143.1999999999998</v>
      </c>
      <c r="DI45" s="29">
        <v>1.25</v>
      </c>
      <c r="DJ45" s="25">
        <v>2321.8000000000002</v>
      </c>
      <c r="DK45" s="25">
        <v>2500.4</v>
      </c>
      <c r="DL45" s="25">
        <v>2679</v>
      </c>
      <c r="DM45" s="25">
        <v>2857.6</v>
      </c>
      <c r="DN45" s="25">
        <v>3036.2</v>
      </c>
      <c r="DO45" s="25">
        <v>3214.8</v>
      </c>
      <c r="DP45" s="25">
        <v>3393.4</v>
      </c>
      <c r="DQ45" s="25">
        <v>3572</v>
      </c>
      <c r="DR45" s="25">
        <v>3750.6</v>
      </c>
      <c r="DS45" s="25">
        <v>3929.2</v>
      </c>
      <c r="DT45" s="49"/>
      <c r="DU45" s="145">
        <v>65</v>
      </c>
      <c r="DV45" s="146">
        <v>69</v>
      </c>
      <c r="DW45" s="24">
        <v>244.24</v>
      </c>
      <c r="DX45" s="43">
        <v>0</v>
      </c>
      <c r="DY45" s="24" t="s">
        <v>97</v>
      </c>
      <c r="DZ45" s="24" t="str">
        <f t="shared" si="26"/>
        <v>A-12-BASE-65-69</v>
      </c>
      <c r="EA45" s="25">
        <v>380.7</v>
      </c>
      <c r="EB45" s="25">
        <v>571.04999999999995</v>
      </c>
      <c r="EC45" s="25">
        <v>761.4</v>
      </c>
      <c r="ED45" s="25">
        <v>951.75</v>
      </c>
      <c r="EE45" s="25">
        <v>1142.0999999999999</v>
      </c>
      <c r="EF45" s="25">
        <v>1332.45</v>
      </c>
      <c r="EG45" s="25">
        <v>1446.64</v>
      </c>
      <c r="EH45" s="25">
        <v>1627.47</v>
      </c>
      <c r="EI45" s="25">
        <v>1808.3</v>
      </c>
      <c r="EJ45" s="25">
        <v>1989.13</v>
      </c>
      <c r="EK45" s="28">
        <v>2169.96</v>
      </c>
      <c r="EL45" s="29">
        <v>1.25</v>
      </c>
      <c r="EM45" s="25">
        <v>2350.79</v>
      </c>
      <c r="EN45" s="25">
        <v>2531.62</v>
      </c>
      <c r="EO45" s="25">
        <v>2712.45</v>
      </c>
      <c r="EP45" s="25">
        <v>2893.28</v>
      </c>
      <c r="EQ45" s="25">
        <v>3074.11</v>
      </c>
      <c r="ER45" s="25">
        <v>3254.94</v>
      </c>
      <c r="ES45" s="25">
        <v>3435.77</v>
      </c>
      <c r="ET45" s="25">
        <v>3616.6</v>
      </c>
      <c r="EU45" s="25">
        <v>3797.43</v>
      </c>
      <c r="EV45" s="25">
        <v>3978.26</v>
      </c>
      <c r="EW45" s="49"/>
      <c r="EX45" s="145">
        <v>65</v>
      </c>
      <c r="EY45" s="146">
        <v>69</v>
      </c>
      <c r="EZ45" s="24">
        <v>244.24</v>
      </c>
      <c r="FA45" s="43">
        <v>0</v>
      </c>
      <c r="FB45" s="24" t="s">
        <v>97</v>
      </c>
      <c r="FC45" s="24" t="str">
        <f t="shared" si="27"/>
        <v>A-12-BASE-65-69</v>
      </c>
      <c r="FD45" s="25">
        <v>318</v>
      </c>
      <c r="FE45" s="25">
        <v>477</v>
      </c>
      <c r="FF45" s="25">
        <v>636</v>
      </c>
      <c r="FG45" s="25">
        <v>795</v>
      </c>
      <c r="FH45" s="25">
        <v>954</v>
      </c>
      <c r="FI45" s="25">
        <v>1113</v>
      </c>
      <c r="FJ45" s="25">
        <v>1208.4000000000001</v>
      </c>
      <c r="FK45" s="25">
        <v>1359.45</v>
      </c>
      <c r="FL45" s="25">
        <v>1510.5</v>
      </c>
      <c r="FM45" s="25">
        <v>1661.55</v>
      </c>
      <c r="FN45" s="28">
        <v>1812.6</v>
      </c>
      <c r="FO45" s="29">
        <v>1.25</v>
      </c>
      <c r="FP45" s="25">
        <v>1963.65</v>
      </c>
      <c r="FQ45" s="25">
        <v>2114.6999999999998</v>
      </c>
      <c r="FR45" s="25">
        <v>2265.75</v>
      </c>
      <c r="FS45" s="25">
        <v>2416.8000000000002</v>
      </c>
      <c r="FT45" s="25">
        <v>2567.85</v>
      </c>
      <c r="FU45" s="25">
        <v>2718.9</v>
      </c>
      <c r="FV45" s="25">
        <v>2869.95</v>
      </c>
      <c r="FW45" s="25">
        <v>3021</v>
      </c>
      <c r="FX45" s="25">
        <v>3172.05</v>
      </c>
      <c r="FY45" s="25">
        <v>3323.1</v>
      </c>
      <c r="FZ45" s="49"/>
      <c r="GA45" s="145">
        <v>65</v>
      </c>
      <c r="GB45" s="146">
        <v>69</v>
      </c>
      <c r="GC45" s="24">
        <v>244.24</v>
      </c>
      <c r="GD45" s="43">
        <v>0</v>
      </c>
      <c r="GE45" s="24" t="s">
        <v>97</v>
      </c>
      <c r="GF45" s="24" t="str">
        <f t="shared" si="28"/>
        <v>A-18-BASE-65-69</v>
      </c>
      <c r="GG45" s="119">
        <v>488.48</v>
      </c>
      <c r="GH45" s="119">
        <v>732.72</v>
      </c>
      <c r="GI45" s="119">
        <v>976.96</v>
      </c>
      <c r="GJ45" s="119">
        <v>1221.2</v>
      </c>
      <c r="GK45" s="119">
        <v>1465.44</v>
      </c>
      <c r="GL45" s="119">
        <v>1709.68</v>
      </c>
      <c r="GM45" s="119">
        <v>1856.24</v>
      </c>
      <c r="GN45" s="119">
        <v>2088.27</v>
      </c>
      <c r="GO45" s="119">
        <v>2320.3000000000002</v>
      </c>
      <c r="GP45" s="119">
        <v>2552.33</v>
      </c>
      <c r="GQ45" s="120">
        <v>2784.36</v>
      </c>
      <c r="GR45" s="29">
        <v>1.25</v>
      </c>
      <c r="GS45" s="119">
        <v>3016.39</v>
      </c>
      <c r="GT45" s="119">
        <v>3248.42</v>
      </c>
      <c r="GU45" s="119">
        <v>3480.45</v>
      </c>
      <c r="GV45" s="119">
        <v>3712.48</v>
      </c>
      <c r="GW45" s="119">
        <v>3944.51</v>
      </c>
      <c r="GX45" s="119">
        <v>4176.54</v>
      </c>
      <c r="GY45" s="119">
        <v>4408.57</v>
      </c>
      <c r="GZ45" s="119">
        <v>4640.6000000000004</v>
      </c>
      <c r="HA45" s="119">
        <v>4872.63</v>
      </c>
      <c r="HB45" s="119">
        <v>5104.66</v>
      </c>
      <c r="HC45" s="119">
        <v>5336.69</v>
      </c>
      <c r="HD45" s="119">
        <v>5568.72</v>
      </c>
      <c r="HE45" s="49"/>
      <c r="HF45" s="145">
        <v>65</v>
      </c>
      <c r="HG45" s="146">
        <v>69</v>
      </c>
      <c r="HH45" s="24">
        <v>244.24</v>
      </c>
      <c r="HI45" s="43">
        <v>0</v>
      </c>
      <c r="HJ45" s="24" t="s">
        <v>97</v>
      </c>
      <c r="HK45" s="24" t="str">
        <f t="shared" si="29"/>
        <v>A-12-BASE-65-69</v>
      </c>
      <c r="HL45" s="25">
        <v>344</v>
      </c>
      <c r="HM45" s="25">
        <v>516</v>
      </c>
      <c r="HN45" s="25">
        <v>688</v>
      </c>
      <c r="HO45" s="25">
        <v>860</v>
      </c>
      <c r="HP45" s="25">
        <v>1032</v>
      </c>
      <c r="HQ45" s="25">
        <v>1204</v>
      </c>
      <c r="HR45" s="25">
        <v>1307.2</v>
      </c>
      <c r="HS45" s="25">
        <v>1470.6</v>
      </c>
      <c r="HT45" s="25">
        <v>1634</v>
      </c>
      <c r="HU45" s="25">
        <v>1797.4</v>
      </c>
      <c r="HV45" s="28">
        <v>1960.8</v>
      </c>
      <c r="HW45" s="29">
        <v>100</v>
      </c>
      <c r="HX45" s="25">
        <v>2124.1999999999998</v>
      </c>
      <c r="HY45" s="25">
        <v>2287.6</v>
      </c>
      <c r="HZ45" s="25">
        <v>2451</v>
      </c>
      <c r="IA45" s="25">
        <v>2614.4</v>
      </c>
      <c r="IB45" s="25">
        <v>2777.8</v>
      </c>
      <c r="IC45" s="25">
        <v>2941.2</v>
      </c>
      <c r="ID45" s="25">
        <v>3104.6</v>
      </c>
      <c r="IE45" s="25">
        <v>3268</v>
      </c>
      <c r="IF45" s="25">
        <v>3431.4</v>
      </c>
      <c r="IG45" s="25">
        <v>3594.8</v>
      </c>
      <c r="IH45" s="49"/>
      <c r="II45" s="151">
        <v>65</v>
      </c>
      <c r="IJ45" s="152">
        <v>69</v>
      </c>
      <c r="IK45" s="24">
        <v>244.24</v>
      </c>
      <c r="IL45" s="43">
        <v>0</v>
      </c>
      <c r="IM45" s="24" t="s">
        <v>97</v>
      </c>
      <c r="IN45" s="24" t="str">
        <f t="shared" si="30"/>
        <v>A-12-BASE-65-69</v>
      </c>
      <c r="IO45" s="25">
        <v>434.74</v>
      </c>
      <c r="IP45" s="25">
        <v>652.11</v>
      </c>
      <c r="IQ45" s="25">
        <v>869.48</v>
      </c>
      <c r="IR45" s="25">
        <v>1086.8499999999999</v>
      </c>
      <c r="IS45" s="25">
        <v>1304.22</v>
      </c>
      <c r="IT45" s="25">
        <v>1521.59</v>
      </c>
      <c r="IU45" s="25">
        <v>1652</v>
      </c>
      <c r="IV45" s="25">
        <v>1858.5</v>
      </c>
      <c r="IW45" s="25">
        <v>2065</v>
      </c>
      <c r="IX45" s="25">
        <v>2271.5</v>
      </c>
      <c r="IY45" s="28">
        <v>2478</v>
      </c>
      <c r="IZ45" s="29">
        <v>1.25</v>
      </c>
      <c r="JA45" s="25">
        <v>2684.5</v>
      </c>
      <c r="JB45" s="25">
        <v>2891</v>
      </c>
      <c r="JC45" s="25">
        <v>3097.5</v>
      </c>
      <c r="JD45" s="25">
        <v>3304</v>
      </c>
      <c r="JE45" s="25">
        <v>3510.5</v>
      </c>
      <c r="JF45" s="25">
        <v>3717</v>
      </c>
      <c r="JG45" s="25">
        <v>3923.5</v>
      </c>
      <c r="JH45" s="25">
        <v>4130</v>
      </c>
      <c r="JI45" s="25">
        <v>4336.5</v>
      </c>
      <c r="JJ45" s="25">
        <v>4543</v>
      </c>
      <c r="JK45" s="49"/>
      <c r="JL45" s="151">
        <v>65</v>
      </c>
      <c r="JM45" s="152">
        <v>69</v>
      </c>
      <c r="JN45" s="24">
        <v>244.24</v>
      </c>
      <c r="JO45" s="43">
        <v>0</v>
      </c>
      <c r="JP45" s="24" t="s">
        <v>97</v>
      </c>
      <c r="JQ45" s="24" t="str">
        <f t="shared" si="31"/>
        <v>A-18-BASE-65-69</v>
      </c>
      <c r="JR45" s="119">
        <v>587.88</v>
      </c>
      <c r="JS45" s="119">
        <v>881.82</v>
      </c>
      <c r="JT45" s="119">
        <v>1175.76</v>
      </c>
      <c r="JU45" s="119">
        <v>1469.7</v>
      </c>
      <c r="JV45" s="119">
        <v>1763.64</v>
      </c>
      <c r="JW45" s="119">
        <v>2057.58</v>
      </c>
      <c r="JX45" s="119">
        <v>2233.92</v>
      </c>
      <c r="JY45" s="119">
        <v>2513.16</v>
      </c>
      <c r="JZ45" s="119">
        <v>2792.4</v>
      </c>
      <c r="KA45" s="119">
        <v>3071.64</v>
      </c>
      <c r="KB45" s="120">
        <v>3350.88</v>
      </c>
      <c r="KC45" s="29">
        <v>1.25</v>
      </c>
      <c r="KD45" s="119">
        <v>3630.12</v>
      </c>
      <c r="KE45" s="119">
        <v>3909.36</v>
      </c>
      <c r="KF45" s="119">
        <v>4188.6000000000004</v>
      </c>
      <c r="KG45" s="119">
        <v>4467.84</v>
      </c>
      <c r="KH45" s="119">
        <v>4747.08</v>
      </c>
      <c r="KI45" s="119">
        <v>5026.32</v>
      </c>
      <c r="KJ45" s="119">
        <v>5305.56</v>
      </c>
      <c r="KK45" s="119">
        <v>5584.8</v>
      </c>
      <c r="KL45" s="119">
        <v>5864.04</v>
      </c>
      <c r="KM45" s="119">
        <v>6143.28</v>
      </c>
      <c r="KN45" s="119">
        <v>6422.52</v>
      </c>
      <c r="KO45" s="119">
        <v>6701.76</v>
      </c>
      <c r="KP45" s="49"/>
      <c r="KQ45" s="151">
        <v>65</v>
      </c>
      <c r="KR45" s="152">
        <v>69</v>
      </c>
      <c r="KS45" s="24">
        <v>244.24</v>
      </c>
      <c r="KT45" s="43">
        <v>0</v>
      </c>
      <c r="KU45" s="24" t="s">
        <v>97</v>
      </c>
      <c r="KV45" s="24" t="str">
        <f t="shared" si="32"/>
        <v>A-12-BASE-65-69</v>
      </c>
      <c r="KW45" s="25">
        <v>344</v>
      </c>
      <c r="KX45" s="25">
        <v>516</v>
      </c>
      <c r="KY45" s="25">
        <v>688</v>
      </c>
      <c r="KZ45" s="25">
        <v>860</v>
      </c>
      <c r="LA45" s="25">
        <v>1032</v>
      </c>
      <c r="LB45" s="25">
        <v>1204</v>
      </c>
      <c r="LC45" s="25">
        <v>1307.2</v>
      </c>
      <c r="LD45" s="25">
        <v>1470.6</v>
      </c>
      <c r="LE45" s="25">
        <v>1634</v>
      </c>
      <c r="LF45" s="25">
        <v>1797.4</v>
      </c>
      <c r="LG45" s="28">
        <v>1960.8</v>
      </c>
      <c r="LH45" s="29">
        <v>100</v>
      </c>
      <c r="LI45" s="25">
        <v>2124.1999999999998</v>
      </c>
      <c r="LJ45" s="25">
        <v>2287.6</v>
      </c>
      <c r="LK45" s="25">
        <v>2451</v>
      </c>
      <c r="LL45" s="25">
        <v>2614.4</v>
      </c>
      <c r="LM45" s="25">
        <v>2777.8</v>
      </c>
      <c r="LN45" s="25">
        <v>2941.2</v>
      </c>
      <c r="LO45" s="25">
        <v>3104.6</v>
      </c>
      <c r="LP45" s="25">
        <v>3268</v>
      </c>
      <c r="LQ45" s="25">
        <v>3431.4</v>
      </c>
      <c r="LR45" s="25">
        <v>3594.8</v>
      </c>
      <c r="LS45" s="49"/>
    </row>
    <row r="46" spans="5:331">
      <c r="E46" s="128">
        <v>70</v>
      </c>
      <c r="F46" s="129">
        <v>74</v>
      </c>
      <c r="G46" s="24">
        <v>292.52</v>
      </c>
      <c r="H46" s="43">
        <v>0</v>
      </c>
      <c r="I46" s="24" t="s">
        <v>98</v>
      </c>
      <c r="J46" s="24" t="str">
        <f t="shared" si="22"/>
        <v>A-12-BASE-70-74</v>
      </c>
      <c r="K46" s="25">
        <v>496</v>
      </c>
      <c r="L46" s="25">
        <v>744</v>
      </c>
      <c r="M46" s="25">
        <v>992</v>
      </c>
      <c r="N46" s="25">
        <v>1240</v>
      </c>
      <c r="O46" s="25">
        <v>1488</v>
      </c>
      <c r="P46" s="25">
        <v>1736</v>
      </c>
      <c r="Q46" s="25">
        <v>1884.8</v>
      </c>
      <c r="R46" s="25">
        <v>2120.4</v>
      </c>
      <c r="S46" s="25">
        <v>2356</v>
      </c>
      <c r="T46" s="25">
        <v>2591.6</v>
      </c>
      <c r="U46" s="28">
        <v>2827.2</v>
      </c>
      <c r="V46" s="30" t="s">
        <v>265</v>
      </c>
      <c r="W46" s="25">
        <v>3062.8</v>
      </c>
      <c r="X46" s="25">
        <v>3298.4</v>
      </c>
      <c r="Y46" s="25">
        <v>3534</v>
      </c>
      <c r="Z46" s="25">
        <v>3769.6</v>
      </c>
      <c r="AA46" s="25">
        <v>4005.2</v>
      </c>
      <c r="AB46" s="25">
        <v>4240.8</v>
      </c>
      <c r="AC46" s="25">
        <v>4476.3999999999996</v>
      </c>
      <c r="AD46" s="25">
        <v>4712</v>
      </c>
      <c r="AE46" s="25">
        <v>4947.6000000000004</v>
      </c>
      <c r="AF46" s="25">
        <v>5183.2</v>
      </c>
      <c r="AH46" s="128">
        <v>70</v>
      </c>
      <c r="AI46" s="129">
        <v>74</v>
      </c>
      <c r="AJ46" s="24">
        <v>292.52</v>
      </c>
      <c r="AK46" s="43">
        <v>0</v>
      </c>
      <c r="AL46" s="24" t="s">
        <v>98</v>
      </c>
      <c r="AM46" s="24" t="str">
        <f t="shared" si="23"/>
        <v>A-18-70-74</v>
      </c>
      <c r="AN46" s="25">
        <v>704.32</v>
      </c>
      <c r="AO46" s="25">
        <v>1056.48</v>
      </c>
      <c r="AP46" s="25">
        <v>1408.64</v>
      </c>
      <c r="AQ46" s="25">
        <v>1760.8</v>
      </c>
      <c r="AR46" s="25">
        <v>2112.96</v>
      </c>
      <c r="AS46" s="25">
        <v>2465.12</v>
      </c>
      <c r="AT46" s="25">
        <v>2676.4</v>
      </c>
      <c r="AU46" s="25">
        <v>3010.95</v>
      </c>
      <c r="AV46" s="25">
        <v>3345.5</v>
      </c>
      <c r="AW46" s="25">
        <v>3680.05</v>
      </c>
      <c r="AX46" s="28">
        <v>4014.6</v>
      </c>
      <c r="AY46" s="30" t="s">
        <v>265</v>
      </c>
      <c r="AZ46" s="25">
        <v>4349.1499999999996</v>
      </c>
      <c r="BA46" s="25">
        <v>4683.7</v>
      </c>
      <c r="BB46" s="25">
        <v>5018.25</v>
      </c>
      <c r="BC46" s="25">
        <v>5352.8</v>
      </c>
      <c r="BD46" s="25">
        <v>5687.35</v>
      </c>
      <c r="BE46" s="25">
        <v>6021.9</v>
      </c>
      <c r="BF46" s="25">
        <v>6356.45</v>
      </c>
      <c r="BG46" s="25">
        <v>6691</v>
      </c>
      <c r="BH46" s="25">
        <v>7025.55</v>
      </c>
      <c r="BI46" s="25">
        <v>7360.1</v>
      </c>
      <c r="BJ46" s="25">
        <v>7694.65</v>
      </c>
      <c r="BK46" s="25">
        <v>8029.2</v>
      </c>
      <c r="BL46" s="49"/>
      <c r="BM46" s="128">
        <v>70</v>
      </c>
      <c r="BN46" s="129">
        <v>74</v>
      </c>
      <c r="BO46" s="24">
        <v>292.52</v>
      </c>
      <c r="BP46" s="43">
        <v>0</v>
      </c>
      <c r="BQ46" s="24" t="s">
        <v>98</v>
      </c>
      <c r="BR46" s="24" t="str">
        <f t="shared" si="24"/>
        <v>A-18-BASE-70-74</v>
      </c>
      <c r="BS46" s="119">
        <v>737.4</v>
      </c>
      <c r="BT46" s="119">
        <v>1106.0999999999999</v>
      </c>
      <c r="BU46" s="119">
        <v>1474.8</v>
      </c>
      <c r="BV46" s="119">
        <v>1843.5</v>
      </c>
      <c r="BW46" s="119">
        <v>2212.1999999999998</v>
      </c>
      <c r="BX46" s="119">
        <v>2580.9</v>
      </c>
      <c r="BY46" s="119">
        <v>2802.16</v>
      </c>
      <c r="BZ46" s="119">
        <v>3152.43</v>
      </c>
      <c r="CA46" s="119">
        <v>3502.7</v>
      </c>
      <c r="CB46" s="119">
        <v>3852.97</v>
      </c>
      <c r="CC46" s="120">
        <v>4203.24</v>
      </c>
      <c r="CD46" s="30" t="s">
        <v>265</v>
      </c>
      <c r="CE46" s="119">
        <v>4553.51</v>
      </c>
      <c r="CF46" s="119">
        <v>4903.78</v>
      </c>
      <c r="CG46" s="119">
        <v>5254.05</v>
      </c>
      <c r="CH46" s="119">
        <v>5604.32</v>
      </c>
      <c r="CI46" s="119">
        <v>5954.59</v>
      </c>
      <c r="CJ46" s="119">
        <v>6304.86</v>
      </c>
      <c r="CK46" s="119">
        <v>6655.13</v>
      </c>
      <c r="CL46" s="119">
        <v>7005.4</v>
      </c>
      <c r="CM46" s="119">
        <v>7355.67</v>
      </c>
      <c r="CN46" s="119">
        <v>7705.94</v>
      </c>
      <c r="CO46" s="119">
        <v>8056.21</v>
      </c>
      <c r="CP46" s="119">
        <v>8406.48</v>
      </c>
      <c r="CQ46" s="49"/>
      <c r="CR46" s="131">
        <v>70</v>
      </c>
      <c r="CS46" s="132">
        <v>74</v>
      </c>
      <c r="CT46" s="24">
        <v>292.52</v>
      </c>
      <c r="CU46" s="43">
        <v>0</v>
      </c>
      <c r="CV46" s="24" t="s">
        <v>98</v>
      </c>
      <c r="CW46" s="24" t="str">
        <f t="shared" si="25"/>
        <v>A-12-BASE-70-74</v>
      </c>
      <c r="CX46" s="25">
        <v>450</v>
      </c>
      <c r="CY46" s="25">
        <v>675</v>
      </c>
      <c r="CZ46" s="25">
        <v>900</v>
      </c>
      <c r="DA46" s="25">
        <v>1125</v>
      </c>
      <c r="DB46" s="25">
        <v>1350</v>
      </c>
      <c r="DC46" s="25">
        <v>1575</v>
      </c>
      <c r="DD46" s="25">
        <v>1710</v>
      </c>
      <c r="DE46" s="25">
        <v>1923.75</v>
      </c>
      <c r="DF46" s="25">
        <v>2137.5</v>
      </c>
      <c r="DG46" s="25">
        <v>2351.25</v>
      </c>
      <c r="DH46" s="28">
        <v>2565</v>
      </c>
      <c r="DI46" s="30" t="s">
        <v>265</v>
      </c>
      <c r="DJ46" s="25">
        <v>2778.75</v>
      </c>
      <c r="DK46" s="25">
        <v>2992.5</v>
      </c>
      <c r="DL46" s="25">
        <v>3206.25</v>
      </c>
      <c r="DM46" s="25">
        <v>3420</v>
      </c>
      <c r="DN46" s="25">
        <v>3633.75</v>
      </c>
      <c r="DO46" s="25">
        <v>3847.5</v>
      </c>
      <c r="DP46" s="25">
        <v>4061.25</v>
      </c>
      <c r="DQ46" s="25">
        <v>4275</v>
      </c>
      <c r="DR46" s="25">
        <v>4488.75</v>
      </c>
      <c r="DS46" s="25">
        <v>4702.5</v>
      </c>
      <c r="DT46" s="49"/>
      <c r="DU46" s="145">
        <v>70</v>
      </c>
      <c r="DV46" s="146">
        <v>74</v>
      </c>
      <c r="DW46" s="24">
        <v>292.52</v>
      </c>
      <c r="DX46" s="43">
        <v>0</v>
      </c>
      <c r="DY46" s="24" t="s">
        <v>98</v>
      </c>
      <c r="DZ46" s="24" t="str">
        <f t="shared" si="26"/>
        <v>A-12-BASE-70-74</v>
      </c>
      <c r="EA46" s="25">
        <v>455.62</v>
      </c>
      <c r="EB46" s="25">
        <v>683.43</v>
      </c>
      <c r="EC46" s="25">
        <v>911.24</v>
      </c>
      <c r="ED46" s="25">
        <v>1139.05</v>
      </c>
      <c r="EE46" s="25">
        <v>1366.86</v>
      </c>
      <c r="EF46" s="25">
        <v>1594.67</v>
      </c>
      <c r="EG46" s="25">
        <v>1731.36</v>
      </c>
      <c r="EH46" s="25">
        <v>1947.78</v>
      </c>
      <c r="EI46" s="25">
        <v>2164.1999999999998</v>
      </c>
      <c r="EJ46" s="25">
        <v>2380.62</v>
      </c>
      <c r="EK46" s="28">
        <v>2597.04</v>
      </c>
      <c r="EL46" s="30" t="s">
        <v>265</v>
      </c>
      <c r="EM46" s="25">
        <v>2813.46</v>
      </c>
      <c r="EN46" s="25">
        <v>3029.88</v>
      </c>
      <c r="EO46" s="25">
        <v>3246.3</v>
      </c>
      <c r="EP46" s="25">
        <v>3462.72</v>
      </c>
      <c r="EQ46" s="25">
        <v>3679.14</v>
      </c>
      <c r="ER46" s="25">
        <v>3895.56</v>
      </c>
      <c r="ES46" s="25">
        <v>4111.9799999999996</v>
      </c>
      <c r="ET46" s="25">
        <v>4328.3999999999996</v>
      </c>
      <c r="EU46" s="25">
        <v>4544.82</v>
      </c>
      <c r="EV46" s="25">
        <v>4761.24</v>
      </c>
      <c r="EW46" s="49"/>
      <c r="EX46" s="145">
        <v>70</v>
      </c>
      <c r="EY46" s="146">
        <v>74</v>
      </c>
      <c r="EZ46" s="24">
        <v>292.52</v>
      </c>
      <c r="FA46" s="43">
        <v>0</v>
      </c>
      <c r="FB46" s="24" t="s">
        <v>98</v>
      </c>
      <c r="FC46" s="24" t="str">
        <f t="shared" si="27"/>
        <v>A-12-BASE-70-74</v>
      </c>
      <c r="FD46" s="25">
        <v>380</v>
      </c>
      <c r="FE46" s="25">
        <v>570</v>
      </c>
      <c r="FF46" s="25">
        <v>760</v>
      </c>
      <c r="FG46" s="25">
        <v>950</v>
      </c>
      <c r="FH46" s="25">
        <v>1140</v>
      </c>
      <c r="FI46" s="25">
        <v>1330</v>
      </c>
      <c r="FJ46" s="25">
        <v>1444</v>
      </c>
      <c r="FK46" s="25">
        <v>1624.5</v>
      </c>
      <c r="FL46" s="25">
        <v>1805</v>
      </c>
      <c r="FM46" s="25">
        <v>1985.5</v>
      </c>
      <c r="FN46" s="28">
        <v>2166</v>
      </c>
      <c r="FO46" s="30" t="s">
        <v>265</v>
      </c>
      <c r="FP46" s="25">
        <v>2346.5</v>
      </c>
      <c r="FQ46" s="25">
        <v>2527</v>
      </c>
      <c r="FR46" s="25">
        <v>2707.5</v>
      </c>
      <c r="FS46" s="25">
        <v>2888</v>
      </c>
      <c r="FT46" s="25">
        <v>3068.5</v>
      </c>
      <c r="FU46" s="25">
        <v>3249</v>
      </c>
      <c r="FV46" s="25">
        <v>3429.5</v>
      </c>
      <c r="FW46" s="25">
        <v>3610</v>
      </c>
      <c r="FX46" s="25">
        <v>3790.5</v>
      </c>
      <c r="FY46" s="25">
        <v>3971</v>
      </c>
      <c r="FZ46" s="49"/>
      <c r="GA46" s="145">
        <v>70</v>
      </c>
      <c r="GB46" s="146">
        <v>74</v>
      </c>
      <c r="GC46" s="24">
        <v>292.52</v>
      </c>
      <c r="GD46" s="43">
        <v>0</v>
      </c>
      <c r="GE46" s="24" t="s">
        <v>98</v>
      </c>
      <c r="GF46" s="24" t="str">
        <f t="shared" si="28"/>
        <v>A-18-BASE-70-74</v>
      </c>
      <c r="GG46" s="119">
        <v>585.04</v>
      </c>
      <c r="GH46" s="119">
        <v>877.56</v>
      </c>
      <c r="GI46" s="119">
        <v>1170.08</v>
      </c>
      <c r="GJ46" s="119">
        <v>1462.6</v>
      </c>
      <c r="GK46" s="119">
        <v>1755.12</v>
      </c>
      <c r="GL46" s="119">
        <v>2047.64</v>
      </c>
      <c r="GM46" s="119">
        <v>2223.12</v>
      </c>
      <c r="GN46" s="119">
        <v>2501.0100000000002</v>
      </c>
      <c r="GO46" s="119">
        <v>2778.9</v>
      </c>
      <c r="GP46" s="119">
        <v>3056.79</v>
      </c>
      <c r="GQ46" s="120">
        <v>3334.68</v>
      </c>
      <c r="GR46" s="30" t="s">
        <v>265</v>
      </c>
      <c r="GS46" s="119">
        <v>3612.57</v>
      </c>
      <c r="GT46" s="119">
        <v>3890.46</v>
      </c>
      <c r="GU46" s="119">
        <v>4168.3500000000004</v>
      </c>
      <c r="GV46" s="119">
        <v>4446.24</v>
      </c>
      <c r="GW46" s="119">
        <v>4724.13</v>
      </c>
      <c r="GX46" s="119">
        <v>5002.0200000000004</v>
      </c>
      <c r="GY46" s="119">
        <v>5279.91</v>
      </c>
      <c r="GZ46" s="119">
        <v>5557.8</v>
      </c>
      <c r="HA46" s="119">
        <v>5835.69</v>
      </c>
      <c r="HB46" s="119">
        <v>6113.58</v>
      </c>
      <c r="HC46" s="119">
        <v>6391.47</v>
      </c>
      <c r="HD46" s="119">
        <v>6669.36</v>
      </c>
      <c r="HE46" s="49"/>
      <c r="HF46" s="145">
        <v>70</v>
      </c>
      <c r="HG46" s="146">
        <v>74</v>
      </c>
      <c r="HH46" s="24">
        <v>292.52</v>
      </c>
      <c r="HI46" s="43">
        <v>0</v>
      </c>
      <c r="HJ46" s="24" t="s">
        <v>98</v>
      </c>
      <c r="HK46" s="24" t="str">
        <f t="shared" si="29"/>
        <v>A-12-BASE-70-74</v>
      </c>
      <c r="HL46" s="25">
        <v>412</v>
      </c>
      <c r="HM46" s="25">
        <v>618</v>
      </c>
      <c r="HN46" s="25">
        <v>824</v>
      </c>
      <c r="HO46" s="25">
        <v>1030</v>
      </c>
      <c r="HP46" s="25">
        <v>1236</v>
      </c>
      <c r="HQ46" s="25">
        <v>1442</v>
      </c>
      <c r="HR46" s="25">
        <v>1565.6</v>
      </c>
      <c r="HS46" s="25">
        <v>1761.3</v>
      </c>
      <c r="HT46" s="25">
        <v>1957</v>
      </c>
      <c r="HU46" s="25">
        <v>2152.6999999999998</v>
      </c>
      <c r="HV46" s="28">
        <v>2348.4</v>
      </c>
      <c r="HW46" s="30" t="s">
        <v>265</v>
      </c>
      <c r="HX46" s="25">
        <v>2544.1</v>
      </c>
      <c r="HY46" s="25">
        <v>2739.8</v>
      </c>
      <c r="HZ46" s="25">
        <v>2935.5</v>
      </c>
      <c r="IA46" s="25">
        <v>3131.2</v>
      </c>
      <c r="IB46" s="25">
        <v>3326.9</v>
      </c>
      <c r="IC46" s="25">
        <v>3522.6</v>
      </c>
      <c r="ID46" s="25">
        <v>3718.3</v>
      </c>
      <c r="IE46" s="25">
        <v>3914</v>
      </c>
      <c r="IF46" s="25">
        <v>4109.7</v>
      </c>
      <c r="IG46" s="25">
        <v>4305.3999999999996</v>
      </c>
      <c r="IH46" s="49"/>
      <c r="II46" s="151">
        <v>70</v>
      </c>
      <c r="IJ46" s="152">
        <v>74</v>
      </c>
      <c r="IK46" s="24">
        <v>292.52</v>
      </c>
      <c r="IL46" s="43">
        <v>0</v>
      </c>
      <c r="IM46" s="24" t="s">
        <v>98</v>
      </c>
      <c r="IN46" s="24" t="str">
        <f t="shared" si="30"/>
        <v>A-12-BASE-70-74</v>
      </c>
      <c r="IO46" s="25">
        <v>520.36</v>
      </c>
      <c r="IP46" s="25">
        <v>780.54</v>
      </c>
      <c r="IQ46" s="25">
        <v>1040.72</v>
      </c>
      <c r="IR46" s="25">
        <v>1300.9000000000001</v>
      </c>
      <c r="IS46" s="25">
        <v>1561.08</v>
      </c>
      <c r="IT46" s="25">
        <v>1821.26</v>
      </c>
      <c r="IU46" s="25">
        <v>1977.36</v>
      </c>
      <c r="IV46" s="25">
        <v>2224.5300000000002</v>
      </c>
      <c r="IW46" s="25">
        <v>2471.6999999999998</v>
      </c>
      <c r="IX46" s="25">
        <v>2718.87</v>
      </c>
      <c r="IY46" s="28">
        <v>2966.04</v>
      </c>
      <c r="IZ46" s="30" t="s">
        <v>265</v>
      </c>
      <c r="JA46" s="25">
        <v>3213.21</v>
      </c>
      <c r="JB46" s="25">
        <v>3460.38</v>
      </c>
      <c r="JC46" s="25">
        <v>3707.55</v>
      </c>
      <c r="JD46" s="25">
        <v>3954.72</v>
      </c>
      <c r="JE46" s="25">
        <v>4201.8900000000003</v>
      </c>
      <c r="JF46" s="25">
        <v>4449.0600000000004</v>
      </c>
      <c r="JG46" s="25">
        <v>4696.2299999999996</v>
      </c>
      <c r="JH46" s="25">
        <v>4943.3999999999996</v>
      </c>
      <c r="JI46" s="25">
        <v>5190.57</v>
      </c>
      <c r="JJ46" s="25">
        <v>5437.74</v>
      </c>
      <c r="JK46" s="49"/>
      <c r="JL46" s="151">
        <v>70</v>
      </c>
      <c r="JM46" s="152">
        <v>74</v>
      </c>
      <c r="JN46" s="24">
        <v>292.52</v>
      </c>
      <c r="JO46" s="43">
        <v>0</v>
      </c>
      <c r="JP46" s="24" t="s">
        <v>98</v>
      </c>
      <c r="JQ46" s="24" t="str">
        <f t="shared" si="31"/>
        <v>A-18-BASE-70-74</v>
      </c>
      <c r="JR46" s="119">
        <v>704.32</v>
      </c>
      <c r="JS46" s="119">
        <v>1056.48</v>
      </c>
      <c r="JT46" s="119">
        <v>1408.64</v>
      </c>
      <c r="JU46" s="119">
        <v>1760.8</v>
      </c>
      <c r="JV46" s="119">
        <v>2112.96</v>
      </c>
      <c r="JW46" s="119">
        <v>2465.12</v>
      </c>
      <c r="JX46" s="119">
        <v>2676.4</v>
      </c>
      <c r="JY46" s="119">
        <v>3010.95</v>
      </c>
      <c r="JZ46" s="119">
        <v>3345.5</v>
      </c>
      <c r="KA46" s="119">
        <v>3680.05</v>
      </c>
      <c r="KB46" s="120">
        <v>4014.6</v>
      </c>
      <c r="KC46" s="30" t="s">
        <v>265</v>
      </c>
      <c r="KD46" s="119">
        <v>4349.1499999999996</v>
      </c>
      <c r="KE46" s="119">
        <v>4683.7</v>
      </c>
      <c r="KF46" s="119">
        <v>5018.25</v>
      </c>
      <c r="KG46" s="119">
        <v>5352.8</v>
      </c>
      <c r="KH46" s="119">
        <v>5687.35</v>
      </c>
      <c r="KI46" s="119">
        <v>6021.9</v>
      </c>
      <c r="KJ46" s="119">
        <v>6356.45</v>
      </c>
      <c r="KK46" s="119">
        <v>6691</v>
      </c>
      <c r="KL46" s="119">
        <v>7025.55</v>
      </c>
      <c r="KM46" s="119">
        <v>7360.1</v>
      </c>
      <c r="KN46" s="119">
        <v>7694.65</v>
      </c>
      <c r="KO46" s="119">
        <v>8029.2</v>
      </c>
      <c r="KP46" s="49"/>
      <c r="KQ46" s="151">
        <v>70</v>
      </c>
      <c r="KR46" s="152">
        <v>74</v>
      </c>
      <c r="KS46" s="24">
        <v>292.52</v>
      </c>
      <c r="KT46" s="43">
        <v>0</v>
      </c>
      <c r="KU46" s="24" t="s">
        <v>98</v>
      </c>
      <c r="KV46" s="24" t="str">
        <f t="shared" si="32"/>
        <v>A-12-BASE-70-74</v>
      </c>
      <c r="KW46" s="25">
        <v>412</v>
      </c>
      <c r="KX46" s="25">
        <v>618</v>
      </c>
      <c r="KY46" s="25">
        <v>824</v>
      </c>
      <c r="KZ46" s="25">
        <v>1030</v>
      </c>
      <c r="LA46" s="25">
        <v>1236</v>
      </c>
      <c r="LB46" s="25">
        <v>1442</v>
      </c>
      <c r="LC46" s="25">
        <v>1565.6</v>
      </c>
      <c r="LD46" s="25">
        <v>1761.3</v>
      </c>
      <c r="LE46" s="25">
        <v>1957</v>
      </c>
      <c r="LF46" s="25">
        <v>2152.6999999999998</v>
      </c>
      <c r="LG46" s="28">
        <v>2348.4</v>
      </c>
      <c r="LH46" s="30" t="s">
        <v>265</v>
      </c>
      <c r="LI46" s="25">
        <v>2544.1</v>
      </c>
      <c r="LJ46" s="25">
        <v>2739.8</v>
      </c>
      <c r="LK46" s="25">
        <v>2935.5</v>
      </c>
      <c r="LL46" s="25">
        <v>3131.2</v>
      </c>
      <c r="LM46" s="25">
        <v>3326.9</v>
      </c>
      <c r="LN46" s="25">
        <v>3522.6</v>
      </c>
      <c r="LO46" s="25">
        <v>3718.3</v>
      </c>
      <c r="LP46" s="25">
        <v>3914</v>
      </c>
      <c r="LQ46" s="25">
        <v>4109.7</v>
      </c>
      <c r="LR46" s="25">
        <v>4305.3999999999996</v>
      </c>
      <c r="LS46" s="49"/>
    </row>
    <row r="47" spans="5:331">
      <c r="E47" s="128">
        <v>75</v>
      </c>
      <c r="F47" s="129">
        <v>79</v>
      </c>
      <c r="G47" s="24">
        <v>335.12</v>
      </c>
      <c r="H47" s="43">
        <v>0</v>
      </c>
      <c r="I47" s="24" t="s">
        <v>99</v>
      </c>
      <c r="J47" s="24" t="str">
        <f t="shared" si="22"/>
        <v>A-12-BASE-75-79</v>
      </c>
      <c r="K47" s="25">
        <v>566</v>
      </c>
      <c r="L47" s="25">
        <v>849</v>
      </c>
      <c r="M47" s="25">
        <v>1132</v>
      </c>
      <c r="N47" s="25">
        <v>1415</v>
      </c>
      <c r="O47" s="25">
        <v>1698</v>
      </c>
      <c r="P47" s="25">
        <v>1981</v>
      </c>
      <c r="Q47" s="25">
        <v>2150.8000000000002</v>
      </c>
      <c r="R47" s="25">
        <v>2419.65</v>
      </c>
      <c r="S47" s="25">
        <v>2688.5</v>
      </c>
      <c r="T47" s="25">
        <v>2957.35</v>
      </c>
      <c r="U47" s="28">
        <v>3226.2</v>
      </c>
      <c r="V47" s="30" t="s">
        <v>265</v>
      </c>
      <c r="W47" s="25">
        <v>3495.05</v>
      </c>
      <c r="X47" s="25">
        <v>3763.9</v>
      </c>
      <c r="Y47" s="25">
        <v>4032.75</v>
      </c>
      <c r="Z47" s="25">
        <v>4301.6000000000004</v>
      </c>
      <c r="AA47" s="25">
        <v>4570.45</v>
      </c>
      <c r="AB47" s="25">
        <v>4839.3</v>
      </c>
      <c r="AC47" s="25">
        <v>5108.1499999999996</v>
      </c>
      <c r="AD47" s="25">
        <v>5377</v>
      </c>
      <c r="AE47" s="25">
        <v>5645.85</v>
      </c>
      <c r="AF47" s="25">
        <v>5914.7</v>
      </c>
      <c r="AH47" s="128">
        <v>75</v>
      </c>
      <c r="AI47" s="129">
        <v>79</v>
      </c>
      <c r="AJ47" s="24">
        <v>335.12</v>
      </c>
      <c r="AK47" s="43">
        <v>0</v>
      </c>
      <c r="AL47" s="24" t="s">
        <v>99</v>
      </c>
      <c r="AM47" s="24" t="str">
        <f t="shared" si="23"/>
        <v>A-18-75-79</v>
      </c>
      <c r="AN47" s="25">
        <v>803.72</v>
      </c>
      <c r="AO47" s="25">
        <v>1205.58</v>
      </c>
      <c r="AP47" s="25">
        <v>1607.44</v>
      </c>
      <c r="AQ47" s="25">
        <v>2009.3</v>
      </c>
      <c r="AR47" s="25">
        <v>2411.16</v>
      </c>
      <c r="AS47" s="25">
        <v>2813.02</v>
      </c>
      <c r="AT47" s="25">
        <v>3054.16</v>
      </c>
      <c r="AU47" s="25">
        <v>3435.93</v>
      </c>
      <c r="AV47" s="25">
        <v>3817.7</v>
      </c>
      <c r="AW47" s="25">
        <v>4199.47</v>
      </c>
      <c r="AX47" s="28">
        <v>4581.24</v>
      </c>
      <c r="AY47" s="30" t="s">
        <v>265</v>
      </c>
      <c r="AZ47" s="25">
        <v>4963.01</v>
      </c>
      <c r="BA47" s="25">
        <v>5344.78</v>
      </c>
      <c r="BB47" s="25">
        <v>5726.55</v>
      </c>
      <c r="BC47" s="25">
        <v>6108.32</v>
      </c>
      <c r="BD47" s="25">
        <v>6490.09</v>
      </c>
      <c r="BE47" s="25">
        <v>6871.86</v>
      </c>
      <c r="BF47" s="25">
        <v>7253.63</v>
      </c>
      <c r="BG47" s="25">
        <v>7635.4</v>
      </c>
      <c r="BH47" s="25">
        <v>8017.17</v>
      </c>
      <c r="BI47" s="25">
        <v>8398.94</v>
      </c>
      <c r="BJ47" s="25">
        <v>8780.7099999999991</v>
      </c>
      <c r="BK47" s="25">
        <v>9162.48</v>
      </c>
      <c r="BL47" s="49"/>
      <c r="BM47" s="128">
        <v>75</v>
      </c>
      <c r="BN47" s="129">
        <v>79</v>
      </c>
      <c r="BO47" s="24">
        <v>335.12</v>
      </c>
      <c r="BP47" s="43">
        <v>0</v>
      </c>
      <c r="BQ47" s="24" t="s">
        <v>99</v>
      </c>
      <c r="BR47" s="24" t="str">
        <f t="shared" si="24"/>
        <v>A-18-BASE-75-79</v>
      </c>
      <c r="BS47" s="119">
        <v>774.42</v>
      </c>
      <c r="BT47" s="119">
        <v>1161.6300000000001</v>
      </c>
      <c r="BU47" s="119">
        <v>1548.84</v>
      </c>
      <c r="BV47" s="119">
        <v>1936.05</v>
      </c>
      <c r="BW47" s="119">
        <v>2323.2600000000002</v>
      </c>
      <c r="BX47" s="119">
        <v>2710.47</v>
      </c>
      <c r="BY47" s="119">
        <v>2942.8</v>
      </c>
      <c r="BZ47" s="119">
        <v>3310.65</v>
      </c>
      <c r="CA47" s="119">
        <v>3678.5</v>
      </c>
      <c r="CB47" s="119">
        <v>4046.35</v>
      </c>
      <c r="CC47" s="120">
        <v>4414.2</v>
      </c>
      <c r="CD47" s="30" t="s">
        <v>265</v>
      </c>
      <c r="CE47" s="119">
        <v>4782.05</v>
      </c>
      <c r="CF47" s="119">
        <v>5149.8999999999996</v>
      </c>
      <c r="CG47" s="119">
        <v>5517.75</v>
      </c>
      <c r="CH47" s="119">
        <v>5885.6</v>
      </c>
      <c r="CI47" s="119">
        <v>6253.45</v>
      </c>
      <c r="CJ47" s="119">
        <v>6621.3</v>
      </c>
      <c r="CK47" s="119">
        <v>6989.15</v>
      </c>
      <c r="CL47" s="119">
        <v>7357</v>
      </c>
      <c r="CM47" s="119">
        <v>7724.85</v>
      </c>
      <c r="CN47" s="119">
        <v>8092.7</v>
      </c>
      <c r="CO47" s="119">
        <v>8460.5499999999993</v>
      </c>
      <c r="CP47" s="119">
        <v>8828.4</v>
      </c>
      <c r="CQ47" s="49"/>
      <c r="CR47" s="131">
        <v>75</v>
      </c>
      <c r="CS47" s="132">
        <v>79</v>
      </c>
      <c r="CT47" s="24">
        <v>335.12</v>
      </c>
      <c r="CU47" s="43">
        <v>0</v>
      </c>
      <c r="CV47" s="24" t="s">
        <v>99</v>
      </c>
      <c r="CW47" s="24" t="str">
        <f t="shared" si="25"/>
        <v>A-12-BASE-75-79</v>
      </c>
      <c r="CX47" s="25">
        <v>514</v>
      </c>
      <c r="CY47" s="25">
        <v>771</v>
      </c>
      <c r="CZ47" s="25">
        <v>1028</v>
      </c>
      <c r="DA47" s="25">
        <v>1285</v>
      </c>
      <c r="DB47" s="25">
        <v>1542</v>
      </c>
      <c r="DC47" s="25">
        <v>1799</v>
      </c>
      <c r="DD47" s="25">
        <v>1953.2</v>
      </c>
      <c r="DE47" s="25">
        <v>2197.35</v>
      </c>
      <c r="DF47" s="25">
        <v>2441.5</v>
      </c>
      <c r="DG47" s="25">
        <v>2685.65</v>
      </c>
      <c r="DH47" s="28">
        <v>2929.8</v>
      </c>
      <c r="DI47" s="30" t="s">
        <v>265</v>
      </c>
      <c r="DJ47" s="25">
        <v>3173.95</v>
      </c>
      <c r="DK47" s="25">
        <v>3418.1</v>
      </c>
      <c r="DL47" s="25">
        <v>3662.25</v>
      </c>
      <c r="DM47" s="25">
        <v>3906.4</v>
      </c>
      <c r="DN47" s="25">
        <v>4150.55</v>
      </c>
      <c r="DO47" s="25">
        <v>4394.7</v>
      </c>
      <c r="DP47" s="25">
        <v>4638.8500000000004</v>
      </c>
      <c r="DQ47" s="25">
        <v>4883</v>
      </c>
      <c r="DR47" s="25">
        <v>5127.1499999999996</v>
      </c>
      <c r="DS47" s="25">
        <v>5371.3</v>
      </c>
      <c r="DT47" s="49"/>
      <c r="DU47" s="145">
        <v>75</v>
      </c>
      <c r="DV47" s="146">
        <v>79</v>
      </c>
      <c r="DW47" s="24">
        <v>335.12</v>
      </c>
      <c r="DX47" s="43">
        <v>0</v>
      </c>
      <c r="DY47" s="24" t="s">
        <v>99</v>
      </c>
      <c r="DZ47" s="24" t="str">
        <f t="shared" si="26"/>
        <v>A-12-BASE-75-79</v>
      </c>
      <c r="EA47" s="25">
        <v>520.41999999999996</v>
      </c>
      <c r="EB47" s="25">
        <v>780.63</v>
      </c>
      <c r="EC47" s="25">
        <v>1040.8399999999999</v>
      </c>
      <c r="ED47" s="25">
        <v>1301.05</v>
      </c>
      <c r="EE47" s="25">
        <v>1561.26</v>
      </c>
      <c r="EF47" s="25">
        <v>1821.47</v>
      </c>
      <c r="EG47" s="25">
        <v>1977.6</v>
      </c>
      <c r="EH47" s="25">
        <v>2224.8000000000002</v>
      </c>
      <c r="EI47" s="25">
        <v>2472</v>
      </c>
      <c r="EJ47" s="25">
        <v>2719.2</v>
      </c>
      <c r="EK47" s="28">
        <v>2966.4</v>
      </c>
      <c r="EL47" s="30" t="s">
        <v>265</v>
      </c>
      <c r="EM47" s="25">
        <v>3213.6</v>
      </c>
      <c r="EN47" s="25">
        <v>3460.8</v>
      </c>
      <c r="EO47" s="25">
        <v>3708</v>
      </c>
      <c r="EP47" s="25">
        <v>3955.2</v>
      </c>
      <c r="EQ47" s="25">
        <v>4202.3999999999996</v>
      </c>
      <c r="ER47" s="25">
        <v>4449.6000000000004</v>
      </c>
      <c r="ES47" s="25">
        <v>4696.8</v>
      </c>
      <c r="ET47" s="25">
        <v>4944</v>
      </c>
      <c r="EU47" s="25">
        <v>5191.2</v>
      </c>
      <c r="EV47" s="25">
        <v>5438.4</v>
      </c>
      <c r="EW47" s="49"/>
      <c r="EX47" s="145">
        <v>75</v>
      </c>
      <c r="EY47" s="146">
        <v>79</v>
      </c>
      <c r="EZ47" s="24">
        <v>335.12</v>
      </c>
      <c r="FA47" s="43">
        <v>0</v>
      </c>
      <c r="FB47" s="24" t="s">
        <v>99</v>
      </c>
      <c r="FC47" s="24" t="str">
        <f t="shared" si="27"/>
        <v>A-12-BASE-75-79</v>
      </c>
      <c r="FD47" s="25">
        <v>434</v>
      </c>
      <c r="FE47" s="25">
        <v>651</v>
      </c>
      <c r="FF47" s="25">
        <v>868</v>
      </c>
      <c r="FG47" s="25">
        <v>1085</v>
      </c>
      <c r="FH47" s="25">
        <v>1302</v>
      </c>
      <c r="FI47" s="25">
        <v>1519</v>
      </c>
      <c r="FJ47" s="25">
        <v>1649.2</v>
      </c>
      <c r="FK47" s="25">
        <v>1855.35</v>
      </c>
      <c r="FL47" s="25">
        <v>2061.5</v>
      </c>
      <c r="FM47" s="25">
        <v>2267.65</v>
      </c>
      <c r="FN47" s="28">
        <v>2473.8000000000002</v>
      </c>
      <c r="FO47" s="30" t="s">
        <v>265</v>
      </c>
      <c r="FP47" s="25">
        <v>2679.95</v>
      </c>
      <c r="FQ47" s="25">
        <v>2886.1</v>
      </c>
      <c r="FR47" s="25">
        <v>3092.25</v>
      </c>
      <c r="FS47" s="25">
        <v>3298.4</v>
      </c>
      <c r="FT47" s="25">
        <v>3504.55</v>
      </c>
      <c r="FU47" s="25">
        <v>3710.7</v>
      </c>
      <c r="FV47" s="25">
        <v>3916.85</v>
      </c>
      <c r="FW47" s="25">
        <v>4123</v>
      </c>
      <c r="FX47" s="25">
        <v>4329.1499999999996</v>
      </c>
      <c r="FY47" s="25">
        <v>4535.3</v>
      </c>
      <c r="FZ47" s="49"/>
      <c r="GA47" s="145">
        <v>75</v>
      </c>
      <c r="GB47" s="146">
        <v>79</v>
      </c>
      <c r="GC47" s="24">
        <v>335.12</v>
      </c>
      <c r="GD47" s="43">
        <v>0</v>
      </c>
      <c r="GE47" s="24" t="s">
        <v>99</v>
      </c>
      <c r="GF47" s="24" t="str">
        <f t="shared" si="28"/>
        <v>A-18-BASE-75-79</v>
      </c>
      <c r="GG47" s="119">
        <v>670.24</v>
      </c>
      <c r="GH47" s="119">
        <v>1005.36</v>
      </c>
      <c r="GI47" s="119">
        <v>1340.48</v>
      </c>
      <c r="GJ47" s="119">
        <v>1675.6</v>
      </c>
      <c r="GK47" s="119">
        <v>2010.72</v>
      </c>
      <c r="GL47" s="119">
        <v>2345.84</v>
      </c>
      <c r="GM47" s="119">
        <v>2546.88</v>
      </c>
      <c r="GN47" s="119">
        <v>2865.24</v>
      </c>
      <c r="GO47" s="119">
        <v>3183.6</v>
      </c>
      <c r="GP47" s="119">
        <v>3501.96</v>
      </c>
      <c r="GQ47" s="120">
        <v>3820.32</v>
      </c>
      <c r="GR47" s="30" t="s">
        <v>265</v>
      </c>
      <c r="GS47" s="119">
        <v>4138.68</v>
      </c>
      <c r="GT47" s="119">
        <v>4457.04</v>
      </c>
      <c r="GU47" s="119">
        <v>4775.3999999999996</v>
      </c>
      <c r="GV47" s="119">
        <v>5093.76</v>
      </c>
      <c r="GW47" s="119">
        <v>5412.12</v>
      </c>
      <c r="GX47" s="119">
        <v>5730.48</v>
      </c>
      <c r="GY47" s="119">
        <v>6048.84</v>
      </c>
      <c r="GZ47" s="119">
        <v>6367.2</v>
      </c>
      <c r="HA47" s="119">
        <v>6685.56</v>
      </c>
      <c r="HB47" s="119">
        <v>7003.92</v>
      </c>
      <c r="HC47" s="119">
        <v>7322.28</v>
      </c>
      <c r="HD47" s="119">
        <v>7640.64</v>
      </c>
      <c r="HE47" s="49"/>
      <c r="HF47" s="145">
        <v>75</v>
      </c>
      <c r="HG47" s="146">
        <v>79</v>
      </c>
      <c r="HH47" s="24">
        <v>335.12</v>
      </c>
      <c r="HI47" s="43">
        <v>0</v>
      </c>
      <c r="HJ47" s="24" t="s">
        <v>99</v>
      </c>
      <c r="HK47" s="24" t="str">
        <f t="shared" si="29"/>
        <v>A-12-BASE-75-79</v>
      </c>
      <c r="HL47" s="25">
        <v>472</v>
      </c>
      <c r="HM47" s="25">
        <v>708</v>
      </c>
      <c r="HN47" s="25">
        <v>944</v>
      </c>
      <c r="HO47" s="25">
        <v>1180</v>
      </c>
      <c r="HP47" s="25">
        <v>1416</v>
      </c>
      <c r="HQ47" s="25">
        <v>1652</v>
      </c>
      <c r="HR47" s="25">
        <v>1793.6</v>
      </c>
      <c r="HS47" s="25">
        <v>2017.8</v>
      </c>
      <c r="HT47" s="25">
        <v>2242</v>
      </c>
      <c r="HU47" s="25">
        <v>2466.1999999999998</v>
      </c>
      <c r="HV47" s="28">
        <v>2690.4</v>
      </c>
      <c r="HW47" s="30" t="s">
        <v>265</v>
      </c>
      <c r="HX47" s="25">
        <v>2914.6</v>
      </c>
      <c r="HY47" s="25">
        <v>3138.8</v>
      </c>
      <c r="HZ47" s="25">
        <v>3363</v>
      </c>
      <c r="IA47" s="25">
        <v>3587.2</v>
      </c>
      <c r="IB47" s="25">
        <v>3811.4</v>
      </c>
      <c r="IC47" s="25">
        <v>4035.6</v>
      </c>
      <c r="ID47" s="25">
        <v>4259.8</v>
      </c>
      <c r="IE47" s="25">
        <v>4484</v>
      </c>
      <c r="IF47" s="25">
        <v>4708.2</v>
      </c>
      <c r="IG47" s="25">
        <v>4932.3999999999996</v>
      </c>
      <c r="IH47" s="49"/>
      <c r="II47" s="151">
        <v>75</v>
      </c>
      <c r="IJ47" s="152">
        <v>79</v>
      </c>
      <c r="IK47" s="24">
        <v>335.12</v>
      </c>
      <c r="IL47" s="43">
        <v>0</v>
      </c>
      <c r="IM47" s="24" t="s">
        <v>99</v>
      </c>
      <c r="IN47" s="24" t="str">
        <f t="shared" si="30"/>
        <v>A-12-BASE-75-79</v>
      </c>
      <c r="IO47" s="25">
        <v>594.55999999999995</v>
      </c>
      <c r="IP47" s="25">
        <v>891.84</v>
      </c>
      <c r="IQ47" s="25">
        <v>1189.1199999999999</v>
      </c>
      <c r="IR47" s="25">
        <v>1486.4</v>
      </c>
      <c r="IS47" s="25">
        <v>1783.68</v>
      </c>
      <c r="IT47" s="25">
        <v>2080.96</v>
      </c>
      <c r="IU47" s="25">
        <v>2259.36</v>
      </c>
      <c r="IV47" s="25">
        <v>2541.7800000000002</v>
      </c>
      <c r="IW47" s="25">
        <v>2824.2</v>
      </c>
      <c r="IX47" s="25">
        <v>3106.62</v>
      </c>
      <c r="IY47" s="28">
        <v>3389.04</v>
      </c>
      <c r="IZ47" s="30" t="s">
        <v>265</v>
      </c>
      <c r="JA47" s="25">
        <v>3671.46</v>
      </c>
      <c r="JB47" s="25">
        <v>3953.88</v>
      </c>
      <c r="JC47" s="25">
        <v>4236.3</v>
      </c>
      <c r="JD47" s="25">
        <v>4518.72</v>
      </c>
      <c r="JE47" s="25">
        <v>4801.1400000000003</v>
      </c>
      <c r="JF47" s="25">
        <v>5083.5600000000004</v>
      </c>
      <c r="JG47" s="25">
        <v>5365.98</v>
      </c>
      <c r="JH47" s="25">
        <v>5648.4</v>
      </c>
      <c r="JI47" s="25">
        <v>5930.82</v>
      </c>
      <c r="JJ47" s="25">
        <v>6213.24</v>
      </c>
      <c r="JK47" s="49"/>
      <c r="JL47" s="151">
        <v>75</v>
      </c>
      <c r="JM47" s="152">
        <v>79</v>
      </c>
      <c r="JN47" s="24">
        <v>335.12</v>
      </c>
      <c r="JO47" s="43">
        <v>0</v>
      </c>
      <c r="JP47" s="24" t="s">
        <v>99</v>
      </c>
      <c r="JQ47" s="24" t="str">
        <f t="shared" si="31"/>
        <v>A-18-BASE-75-79</v>
      </c>
      <c r="JR47" s="119">
        <v>803.72</v>
      </c>
      <c r="JS47" s="119">
        <v>1205.58</v>
      </c>
      <c r="JT47" s="119">
        <v>1607.44</v>
      </c>
      <c r="JU47" s="119">
        <v>2009.3</v>
      </c>
      <c r="JV47" s="119">
        <v>2411.16</v>
      </c>
      <c r="JW47" s="119">
        <v>2813.02</v>
      </c>
      <c r="JX47" s="119">
        <v>3054.16</v>
      </c>
      <c r="JY47" s="119">
        <v>3435.93</v>
      </c>
      <c r="JZ47" s="119">
        <v>3817.7</v>
      </c>
      <c r="KA47" s="119">
        <v>4199.47</v>
      </c>
      <c r="KB47" s="120">
        <v>4581.24</v>
      </c>
      <c r="KC47" s="30" t="s">
        <v>265</v>
      </c>
      <c r="KD47" s="119">
        <v>4963.01</v>
      </c>
      <c r="KE47" s="119">
        <v>5344.78</v>
      </c>
      <c r="KF47" s="119">
        <v>5726.55</v>
      </c>
      <c r="KG47" s="119">
        <v>6108.32</v>
      </c>
      <c r="KH47" s="119">
        <v>6490.09</v>
      </c>
      <c r="KI47" s="119">
        <v>6871.86</v>
      </c>
      <c r="KJ47" s="119">
        <v>7253.63</v>
      </c>
      <c r="KK47" s="119">
        <v>7635.4</v>
      </c>
      <c r="KL47" s="119">
        <v>8017.17</v>
      </c>
      <c r="KM47" s="119">
        <v>8398.94</v>
      </c>
      <c r="KN47" s="119">
        <v>8780.7099999999991</v>
      </c>
      <c r="KO47" s="119">
        <v>9162.48</v>
      </c>
      <c r="KP47" s="49"/>
      <c r="KQ47" s="151">
        <v>75</v>
      </c>
      <c r="KR47" s="152">
        <v>79</v>
      </c>
      <c r="KS47" s="24">
        <v>335.12</v>
      </c>
      <c r="KT47" s="43">
        <v>0</v>
      </c>
      <c r="KU47" s="24" t="s">
        <v>99</v>
      </c>
      <c r="KV47" s="24" t="str">
        <f t="shared" si="32"/>
        <v>A-12-BASE-75-79</v>
      </c>
      <c r="KW47" s="25">
        <v>472</v>
      </c>
      <c r="KX47" s="25">
        <v>708</v>
      </c>
      <c r="KY47" s="25">
        <v>944</v>
      </c>
      <c r="KZ47" s="25">
        <v>1180</v>
      </c>
      <c r="LA47" s="25">
        <v>1416</v>
      </c>
      <c r="LB47" s="25">
        <v>1652</v>
      </c>
      <c r="LC47" s="25">
        <v>1793.6</v>
      </c>
      <c r="LD47" s="25">
        <v>2017.8</v>
      </c>
      <c r="LE47" s="25">
        <v>2242</v>
      </c>
      <c r="LF47" s="25">
        <v>2466.1999999999998</v>
      </c>
      <c r="LG47" s="28">
        <v>2690.4</v>
      </c>
      <c r="LH47" s="30" t="s">
        <v>265</v>
      </c>
      <c r="LI47" s="25">
        <v>2914.6</v>
      </c>
      <c r="LJ47" s="25">
        <v>3138.8</v>
      </c>
      <c r="LK47" s="25">
        <v>3363</v>
      </c>
      <c r="LL47" s="25">
        <v>3587.2</v>
      </c>
      <c r="LM47" s="25">
        <v>3811.4</v>
      </c>
      <c r="LN47" s="25">
        <v>4035.6</v>
      </c>
      <c r="LO47" s="25">
        <v>4259.8</v>
      </c>
      <c r="LP47" s="25">
        <v>4484</v>
      </c>
      <c r="LQ47" s="25">
        <v>4708.2</v>
      </c>
      <c r="LR47" s="25">
        <v>4932.3999999999996</v>
      </c>
      <c r="LS47" s="49"/>
    </row>
    <row r="48" spans="5:331" ht="13.8" thickBot="1">
      <c r="E48" s="31">
        <v>80</v>
      </c>
      <c r="F48" s="32">
        <v>84</v>
      </c>
      <c r="G48" s="33">
        <v>353.58</v>
      </c>
      <c r="H48" s="43">
        <v>0</v>
      </c>
      <c r="I48" s="33" t="s">
        <v>100</v>
      </c>
      <c r="J48" s="24" t="str">
        <f t="shared" si="22"/>
        <v>A-12-BASE-80-84</v>
      </c>
      <c r="K48" s="34">
        <v>600</v>
      </c>
      <c r="L48" s="34">
        <v>900</v>
      </c>
      <c r="M48" s="34">
        <v>1200</v>
      </c>
      <c r="N48" s="34">
        <v>1500</v>
      </c>
      <c r="O48" s="34">
        <v>1800</v>
      </c>
      <c r="P48" s="34">
        <v>2100</v>
      </c>
      <c r="Q48" s="34">
        <v>2280</v>
      </c>
      <c r="R48" s="34">
        <v>2565</v>
      </c>
      <c r="S48" s="34">
        <v>2850</v>
      </c>
      <c r="T48" s="34">
        <v>3135</v>
      </c>
      <c r="U48" s="35">
        <v>3420</v>
      </c>
      <c r="V48" s="36" t="s">
        <v>265</v>
      </c>
      <c r="W48" s="34">
        <v>3705</v>
      </c>
      <c r="X48" s="34">
        <v>3990</v>
      </c>
      <c r="Y48" s="34">
        <v>4275</v>
      </c>
      <c r="Z48" s="34">
        <v>4560</v>
      </c>
      <c r="AA48" s="34">
        <v>4845</v>
      </c>
      <c r="AB48" s="34">
        <v>5130</v>
      </c>
      <c r="AC48" s="34">
        <v>5415</v>
      </c>
      <c r="AD48" s="34">
        <v>5700</v>
      </c>
      <c r="AE48" s="34">
        <v>5985</v>
      </c>
      <c r="AF48" s="34">
        <v>6270</v>
      </c>
      <c r="AH48" s="31">
        <v>80</v>
      </c>
      <c r="AI48" s="32">
        <v>84</v>
      </c>
      <c r="AJ48" s="33">
        <v>353.58</v>
      </c>
      <c r="AK48" s="43">
        <v>0</v>
      </c>
      <c r="AL48" s="33" t="s">
        <v>100</v>
      </c>
      <c r="AM48" s="24" t="str">
        <f t="shared" si="23"/>
        <v>A-18-80-84</v>
      </c>
      <c r="AN48" s="34">
        <v>852</v>
      </c>
      <c r="AO48" s="34">
        <v>1278</v>
      </c>
      <c r="AP48" s="34">
        <v>1704</v>
      </c>
      <c r="AQ48" s="34">
        <v>2130</v>
      </c>
      <c r="AR48" s="34">
        <v>2556</v>
      </c>
      <c r="AS48" s="34">
        <v>2982</v>
      </c>
      <c r="AT48" s="34">
        <v>3237.6</v>
      </c>
      <c r="AU48" s="34">
        <v>3642.3</v>
      </c>
      <c r="AV48" s="34">
        <v>4047</v>
      </c>
      <c r="AW48" s="34">
        <v>4451.7</v>
      </c>
      <c r="AX48" s="35">
        <v>4856.3999999999996</v>
      </c>
      <c r="AY48" s="36" t="s">
        <v>265</v>
      </c>
      <c r="AZ48" s="34">
        <v>5261.1</v>
      </c>
      <c r="BA48" s="34">
        <v>5665.8</v>
      </c>
      <c r="BB48" s="34">
        <v>6070.5</v>
      </c>
      <c r="BC48" s="34">
        <v>6475.2</v>
      </c>
      <c r="BD48" s="34">
        <v>6879.9</v>
      </c>
      <c r="BE48" s="34">
        <v>7284.6</v>
      </c>
      <c r="BF48" s="34">
        <v>7689.3</v>
      </c>
      <c r="BG48" s="34">
        <v>8094</v>
      </c>
      <c r="BH48" s="34">
        <v>8498.7000000000007</v>
      </c>
      <c r="BI48" s="34">
        <v>8903.4</v>
      </c>
      <c r="BJ48" s="34">
        <v>9308.1</v>
      </c>
      <c r="BK48" s="34">
        <v>9712.7999999999993</v>
      </c>
      <c r="BL48" s="49"/>
      <c r="BM48" s="31">
        <v>80</v>
      </c>
      <c r="BN48" s="32">
        <v>84</v>
      </c>
      <c r="BO48" s="33">
        <v>353.58</v>
      </c>
      <c r="BP48" s="43">
        <v>0</v>
      </c>
      <c r="BQ48" s="33" t="s">
        <v>100</v>
      </c>
      <c r="BR48" s="24" t="str">
        <f t="shared" si="24"/>
        <v>A-18-BASE-80-84</v>
      </c>
      <c r="BS48" s="121">
        <v>785.68</v>
      </c>
      <c r="BT48" s="121">
        <v>1178.52</v>
      </c>
      <c r="BU48" s="121">
        <v>1571.36</v>
      </c>
      <c r="BV48" s="121">
        <v>1964.2</v>
      </c>
      <c r="BW48" s="121">
        <v>2357.04</v>
      </c>
      <c r="BX48" s="121">
        <v>2749.88</v>
      </c>
      <c r="BY48" s="121">
        <v>2985.6</v>
      </c>
      <c r="BZ48" s="121">
        <v>3358.8</v>
      </c>
      <c r="CA48" s="121">
        <v>3732</v>
      </c>
      <c r="CB48" s="121">
        <v>4105.2</v>
      </c>
      <c r="CC48" s="122">
        <v>4478.3999999999996</v>
      </c>
      <c r="CD48" s="36" t="s">
        <v>265</v>
      </c>
      <c r="CE48" s="121">
        <v>4851.6000000000004</v>
      </c>
      <c r="CF48" s="121">
        <v>5224.8</v>
      </c>
      <c r="CG48" s="121">
        <v>5598</v>
      </c>
      <c r="CH48" s="121">
        <v>5971.2</v>
      </c>
      <c r="CI48" s="121">
        <v>6344.4</v>
      </c>
      <c r="CJ48" s="121">
        <v>6717.6</v>
      </c>
      <c r="CK48" s="121">
        <v>7090.8</v>
      </c>
      <c r="CL48" s="121">
        <v>7464</v>
      </c>
      <c r="CM48" s="121">
        <v>7837.2</v>
      </c>
      <c r="CN48" s="121">
        <v>8210.4</v>
      </c>
      <c r="CO48" s="121">
        <v>8583.6</v>
      </c>
      <c r="CP48" s="121">
        <v>8956.7999999999993</v>
      </c>
      <c r="CQ48" s="49"/>
      <c r="CR48" s="31">
        <v>80</v>
      </c>
      <c r="CS48" s="32">
        <v>84</v>
      </c>
      <c r="CT48" s="33">
        <v>353.58</v>
      </c>
      <c r="CU48" s="43">
        <v>0</v>
      </c>
      <c r="CV48" s="33" t="s">
        <v>100</v>
      </c>
      <c r="CW48" s="24" t="str">
        <f t="shared" si="25"/>
        <v>A-12-BASE-80-84</v>
      </c>
      <c r="CX48" s="34">
        <v>544</v>
      </c>
      <c r="CY48" s="34">
        <v>816</v>
      </c>
      <c r="CZ48" s="34">
        <v>1088</v>
      </c>
      <c r="DA48" s="34">
        <v>1360</v>
      </c>
      <c r="DB48" s="34">
        <v>1632</v>
      </c>
      <c r="DC48" s="34">
        <v>1904</v>
      </c>
      <c r="DD48" s="34">
        <v>2067.1999999999998</v>
      </c>
      <c r="DE48" s="34">
        <v>2325.6</v>
      </c>
      <c r="DF48" s="34">
        <v>2584</v>
      </c>
      <c r="DG48" s="34">
        <v>2842.4</v>
      </c>
      <c r="DH48" s="35">
        <v>3100.8</v>
      </c>
      <c r="DI48" s="36" t="s">
        <v>265</v>
      </c>
      <c r="DJ48" s="34">
        <v>3359.2</v>
      </c>
      <c r="DK48" s="34">
        <v>3617.6</v>
      </c>
      <c r="DL48" s="34">
        <v>3876</v>
      </c>
      <c r="DM48" s="34">
        <v>4134.3999999999996</v>
      </c>
      <c r="DN48" s="34">
        <v>4392.8</v>
      </c>
      <c r="DO48" s="34">
        <v>4651.2</v>
      </c>
      <c r="DP48" s="34">
        <v>4909.6000000000004</v>
      </c>
      <c r="DQ48" s="34">
        <v>5168</v>
      </c>
      <c r="DR48" s="34">
        <v>5426.4</v>
      </c>
      <c r="DS48" s="34">
        <v>5684.8</v>
      </c>
      <c r="DT48" s="49"/>
      <c r="DU48" s="31">
        <v>80</v>
      </c>
      <c r="DV48" s="32">
        <v>84</v>
      </c>
      <c r="DW48" s="33">
        <v>353.58</v>
      </c>
      <c r="DX48" s="43">
        <v>0</v>
      </c>
      <c r="DY48" s="33" t="s">
        <v>100</v>
      </c>
      <c r="DZ48" s="24" t="str">
        <f t="shared" si="26"/>
        <v>A-12-BASE-80-84</v>
      </c>
      <c r="EA48" s="34">
        <v>550.79999999999995</v>
      </c>
      <c r="EB48" s="34">
        <v>826.2</v>
      </c>
      <c r="EC48" s="34">
        <v>1101.5999999999999</v>
      </c>
      <c r="ED48" s="34">
        <v>1377</v>
      </c>
      <c r="EE48" s="34">
        <v>1652.4</v>
      </c>
      <c r="EF48" s="34">
        <v>1927.8</v>
      </c>
      <c r="EG48" s="34">
        <v>2093.04</v>
      </c>
      <c r="EH48" s="34">
        <v>2354.67</v>
      </c>
      <c r="EI48" s="34">
        <v>2616.3000000000002</v>
      </c>
      <c r="EJ48" s="34">
        <v>2877.93</v>
      </c>
      <c r="EK48" s="35">
        <v>3139.56</v>
      </c>
      <c r="EL48" s="36" t="s">
        <v>265</v>
      </c>
      <c r="EM48" s="34">
        <v>3401.19</v>
      </c>
      <c r="EN48" s="34">
        <v>3662.82</v>
      </c>
      <c r="EO48" s="34">
        <v>3924.45</v>
      </c>
      <c r="EP48" s="34">
        <v>4186.08</v>
      </c>
      <c r="EQ48" s="34">
        <v>4447.71</v>
      </c>
      <c r="ER48" s="34">
        <v>4709.34</v>
      </c>
      <c r="ES48" s="34">
        <v>4970.97</v>
      </c>
      <c r="ET48" s="34">
        <v>5232.6000000000004</v>
      </c>
      <c r="EU48" s="34">
        <v>5494.23</v>
      </c>
      <c r="EV48" s="34">
        <v>5755.86</v>
      </c>
      <c r="EW48" s="49"/>
      <c r="EX48" s="31">
        <v>80</v>
      </c>
      <c r="EY48" s="32">
        <v>84</v>
      </c>
      <c r="EZ48" s="33">
        <v>353.58</v>
      </c>
      <c r="FA48" s="43">
        <v>0</v>
      </c>
      <c r="FB48" s="33" t="s">
        <v>100</v>
      </c>
      <c r="FC48" s="24" t="str">
        <f t="shared" si="27"/>
        <v>A-12-BASE-80-84</v>
      </c>
      <c r="FD48" s="34">
        <v>460</v>
      </c>
      <c r="FE48" s="34">
        <v>690</v>
      </c>
      <c r="FF48" s="34">
        <v>920</v>
      </c>
      <c r="FG48" s="34">
        <v>1150</v>
      </c>
      <c r="FH48" s="34">
        <v>1380</v>
      </c>
      <c r="FI48" s="34">
        <v>1610</v>
      </c>
      <c r="FJ48" s="34">
        <v>1748</v>
      </c>
      <c r="FK48" s="34">
        <v>1966.5</v>
      </c>
      <c r="FL48" s="34">
        <v>2185</v>
      </c>
      <c r="FM48" s="34">
        <v>2403.5</v>
      </c>
      <c r="FN48" s="35">
        <v>2622</v>
      </c>
      <c r="FO48" s="36" t="s">
        <v>265</v>
      </c>
      <c r="FP48" s="34">
        <v>2840.5</v>
      </c>
      <c r="FQ48" s="34">
        <v>3059</v>
      </c>
      <c r="FR48" s="34">
        <v>3277.5</v>
      </c>
      <c r="FS48" s="34">
        <v>3496</v>
      </c>
      <c r="FT48" s="34">
        <v>3714.5</v>
      </c>
      <c r="FU48" s="34">
        <v>3933</v>
      </c>
      <c r="FV48" s="34">
        <v>4151.5</v>
      </c>
      <c r="FW48" s="34">
        <v>4370</v>
      </c>
      <c r="FX48" s="34">
        <v>4588.5</v>
      </c>
      <c r="FY48" s="34">
        <v>4807</v>
      </c>
      <c r="FZ48" s="49"/>
      <c r="GA48" s="31">
        <v>80</v>
      </c>
      <c r="GB48" s="32">
        <v>84</v>
      </c>
      <c r="GC48" s="33">
        <v>353.58</v>
      </c>
      <c r="GD48" s="43">
        <v>0</v>
      </c>
      <c r="GE48" s="33" t="s">
        <v>100</v>
      </c>
      <c r="GF48" s="24" t="str">
        <f t="shared" si="28"/>
        <v>A-18-BASE-80-84</v>
      </c>
      <c r="GG48" s="121">
        <v>707.16</v>
      </c>
      <c r="GH48" s="121">
        <v>1060.74</v>
      </c>
      <c r="GI48" s="121">
        <v>1414.32</v>
      </c>
      <c r="GJ48" s="121">
        <v>1767.9</v>
      </c>
      <c r="GK48" s="121">
        <v>2121.48</v>
      </c>
      <c r="GL48" s="121">
        <v>2475.06</v>
      </c>
      <c r="GM48" s="121">
        <v>2687.2</v>
      </c>
      <c r="GN48" s="121">
        <v>3023.1</v>
      </c>
      <c r="GO48" s="121">
        <v>3359</v>
      </c>
      <c r="GP48" s="121">
        <v>3694.9</v>
      </c>
      <c r="GQ48" s="122">
        <v>4030.8</v>
      </c>
      <c r="GR48" s="36" t="s">
        <v>265</v>
      </c>
      <c r="GS48" s="121">
        <v>4366.7</v>
      </c>
      <c r="GT48" s="121">
        <v>4702.6000000000004</v>
      </c>
      <c r="GU48" s="121">
        <v>5038.5</v>
      </c>
      <c r="GV48" s="121">
        <v>5374.4</v>
      </c>
      <c r="GW48" s="121">
        <v>5710.3</v>
      </c>
      <c r="GX48" s="121">
        <v>6046.2</v>
      </c>
      <c r="GY48" s="121">
        <v>6382.1</v>
      </c>
      <c r="GZ48" s="121">
        <v>6718</v>
      </c>
      <c r="HA48" s="121">
        <v>7053.9</v>
      </c>
      <c r="HB48" s="121">
        <v>7389.8</v>
      </c>
      <c r="HC48" s="121">
        <v>7725.7</v>
      </c>
      <c r="HD48" s="121">
        <v>8061.6</v>
      </c>
      <c r="HE48" s="49"/>
      <c r="HF48" s="31">
        <v>80</v>
      </c>
      <c r="HG48" s="32">
        <v>84</v>
      </c>
      <c r="HH48" s="33">
        <v>353.58</v>
      </c>
      <c r="HI48" s="43">
        <v>0</v>
      </c>
      <c r="HJ48" s="33" t="s">
        <v>100</v>
      </c>
      <c r="HK48" s="24" t="str">
        <f t="shared" si="29"/>
        <v>A-12-BASE-80-84</v>
      </c>
      <c r="HL48" s="34">
        <v>498</v>
      </c>
      <c r="HM48" s="34">
        <v>747</v>
      </c>
      <c r="HN48" s="34">
        <v>996</v>
      </c>
      <c r="HO48" s="34">
        <v>1245</v>
      </c>
      <c r="HP48" s="34">
        <v>1494</v>
      </c>
      <c r="HQ48" s="34">
        <v>1743</v>
      </c>
      <c r="HR48" s="34">
        <v>1892.4</v>
      </c>
      <c r="HS48" s="34">
        <v>2128.9499999999998</v>
      </c>
      <c r="HT48" s="34">
        <v>2365.5</v>
      </c>
      <c r="HU48" s="34">
        <v>2602.0500000000002</v>
      </c>
      <c r="HV48" s="35">
        <v>2838.6</v>
      </c>
      <c r="HW48" s="36" t="s">
        <v>265</v>
      </c>
      <c r="HX48" s="34">
        <v>3075.15</v>
      </c>
      <c r="HY48" s="34">
        <v>3311.7</v>
      </c>
      <c r="HZ48" s="34">
        <v>3548.25</v>
      </c>
      <c r="IA48" s="34">
        <v>3784.8</v>
      </c>
      <c r="IB48" s="34">
        <v>4021.35</v>
      </c>
      <c r="IC48" s="34">
        <v>4257.8999999999996</v>
      </c>
      <c r="ID48" s="34">
        <v>4494.45</v>
      </c>
      <c r="IE48" s="34">
        <v>4731</v>
      </c>
      <c r="IF48" s="34">
        <v>4967.55</v>
      </c>
      <c r="IG48" s="34">
        <v>5204.1000000000004</v>
      </c>
      <c r="IH48" s="49"/>
      <c r="II48" s="31">
        <v>80</v>
      </c>
      <c r="IJ48" s="32">
        <v>84</v>
      </c>
      <c r="IK48" s="33">
        <v>353.58</v>
      </c>
      <c r="IL48" s="43">
        <v>0</v>
      </c>
      <c r="IM48" s="33" t="s">
        <v>100</v>
      </c>
      <c r="IN48" s="24" t="str">
        <f t="shared" si="30"/>
        <v>A-12-BASE-80-84</v>
      </c>
      <c r="IO48" s="34">
        <v>628.79999999999995</v>
      </c>
      <c r="IP48" s="34">
        <v>943.2</v>
      </c>
      <c r="IQ48" s="34">
        <v>1257.5999999999999</v>
      </c>
      <c r="IR48" s="34">
        <v>1572</v>
      </c>
      <c r="IS48" s="34">
        <v>1886.4</v>
      </c>
      <c r="IT48" s="34">
        <v>2200.8000000000002</v>
      </c>
      <c r="IU48" s="34">
        <v>2389.44</v>
      </c>
      <c r="IV48" s="34">
        <v>2688.12</v>
      </c>
      <c r="IW48" s="34">
        <v>2986.8</v>
      </c>
      <c r="IX48" s="34">
        <v>3285.48</v>
      </c>
      <c r="IY48" s="35">
        <v>3584.16</v>
      </c>
      <c r="IZ48" s="36" t="s">
        <v>265</v>
      </c>
      <c r="JA48" s="34">
        <v>3882.84</v>
      </c>
      <c r="JB48" s="34">
        <v>4181.5200000000004</v>
      </c>
      <c r="JC48" s="34">
        <v>4480.2</v>
      </c>
      <c r="JD48" s="34">
        <v>4778.88</v>
      </c>
      <c r="JE48" s="34">
        <v>5077.5600000000004</v>
      </c>
      <c r="JF48" s="34">
        <v>5376.24</v>
      </c>
      <c r="JG48" s="34">
        <v>5674.92</v>
      </c>
      <c r="JH48" s="34">
        <v>5973.6</v>
      </c>
      <c r="JI48" s="34">
        <v>6272.28</v>
      </c>
      <c r="JJ48" s="34">
        <v>6570.96</v>
      </c>
      <c r="JK48" s="49"/>
      <c r="JL48" s="31">
        <v>80</v>
      </c>
      <c r="JM48" s="32">
        <v>84</v>
      </c>
      <c r="JN48" s="33">
        <v>353.58</v>
      </c>
      <c r="JO48" s="43">
        <v>0</v>
      </c>
      <c r="JP48" s="33" t="s">
        <v>100</v>
      </c>
      <c r="JQ48" s="24" t="str">
        <f t="shared" si="31"/>
        <v>A-18-BASE-80-84</v>
      </c>
      <c r="JR48" s="121">
        <v>852</v>
      </c>
      <c r="JS48" s="121">
        <v>1278</v>
      </c>
      <c r="JT48" s="121">
        <v>1704</v>
      </c>
      <c r="JU48" s="121">
        <v>2130</v>
      </c>
      <c r="JV48" s="121">
        <v>2556</v>
      </c>
      <c r="JW48" s="121">
        <v>2982</v>
      </c>
      <c r="JX48" s="121">
        <v>3237.6</v>
      </c>
      <c r="JY48" s="121">
        <v>3642.3</v>
      </c>
      <c r="JZ48" s="121">
        <v>4047</v>
      </c>
      <c r="KA48" s="121">
        <v>4451.7</v>
      </c>
      <c r="KB48" s="122">
        <v>4856.3999999999996</v>
      </c>
      <c r="KC48" s="36" t="s">
        <v>265</v>
      </c>
      <c r="KD48" s="121">
        <v>5261.1</v>
      </c>
      <c r="KE48" s="121">
        <v>5665.8</v>
      </c>
      <c r="KF48" s="121">
        <v>6070.5</v>
      </c>
      <c r="KG48" s="121">
        <v>6475.2</v>
      </c>
      <c r="KH48" s="121">
        <v>6879.9</v>
      </c>
      <c r="KI48" s="121">
        <v>7284.6</v>
      </c>
      <c r="KJ48" s="121">
        <v>7689.3</v>
      </c>
      <c r="KK48" s="121">
        <v>8094</v>
      </c>
      <c r="KL48" s="121">
        <v>8498.7000000000007</v>
      </c>
      <c r="KM48" s="121">
        <v>8903.4</v>
      </c>
      <c r="KN48" s="121">
        <v>9308.1</v>
      </c>
      <c r="KO48" s="121">
        <v>9712.7999999999993</v>
      </c>
      <c r="KP48" s="49"/>
      <c r="KQ48" s="31">
        <v>80</v>
      </c>
      <c r="KR48" s="32">
        <v>84</v>
      </c>
      <c r="KS48" s="33">
        <v>353.58</v>
      </c>
      <c r="KT48" s="43">
        <v>0</v>
      </c>
      <c r="KU48" s="33" t="s">
        <v>100</v>
      </c>
      <c r="KV48" s="24" t="str">
        <f t="shared" si="32"/>
        <v>A-12-BASE-80-84</v>
      </c>
      <c r="KW48" s="34">
        <v>498</v>
      </c>
      <c r="KX48" s="34">
        <v>747</v>
      </c>
      <c r="KY48" s="34">
        <v>996</v>
      </c>
      <c r="KZ48" s="34">
        <v>1245</v>
      </c>
      <c r="LA48" s="34">
        <v>1494</v>
      </c>
      <c r="LB48" s="34">
        <v>1743</v>
      </c>
      <c r="LC48" s="34">
        <v>1892.4</v>
      </c>
      <c r="LD48" s="34">
        <v>2128.9499999999998</v>
      </c>
      <c r="LE48" s="34">
        <v>2365.5</v>
      </c>
      <c r="LF48" s="34">
        <v>2602.0500000000002</v>
      </c>
      <c r="LG48" s="35">
        <v>2838.6</v>
      </c>
      <c r="LH48" s="36" t="s">
        <v>265</v>
      </c>
      <c r="LI48" s="34">
        <v>3075.15</v>
      </c>
      <c r="LJ48" s="34">
        <v>3311.7</v>
      </c>
      <c r="LK48" s="34">
        <v>3548.25</v>
      </c>
      <c r="LL48" s="34">
        <v>3784.8</v>
      </c>
      <c r="LM48" s="34">
        <v>4021.35</v>
      </c>
      <c r="LN48" s="34">
        <v>4257.8999999999996</v>
      </c>
      <c r="LO48" s="34">
        <v>4494.45</v>
      </c>
      <c r="LP48" s="34">
        <v>4731</v>
      </c>
      <c r="LQ48" s="34">
        <v>4967.55</v>
      </c>
      <c r="LR48" s="34">
        <v>5204.1000000000004</v>
      </c>
      <c r="LS48" s="49"/>
    </row>
    <row r="49" spans="5:331" ht="16.2" thickBot="1">
      <c r="E49" s="46"/>
      <c r="F49" s="46"/>
      <c r="G49" s="46"/>
      <c r="H49" s="46"/>
      <c r="I49" s="46"/>
      <c r="J49" s="46"/>
      <c r="K49" s="46"/>
      <c r="L49" s="46"/>
      <c r="M49" s="46"/>
      <c r="N49" s="46"/>
      <c r="O49" s="46"/>
      <c r="P49" s="46"/>
      <c r="Q49" s="46"/>
      <c r="R49" s="46"/>
      <c r="S49" s="46"/>
      <c r="T49" s="46"/>
      <c r="U49" s="46"/>
      <c r="V49" s="46"/>
      <c r="AH49" s="46"/>
      <c r="AI49" s="46"/>
      <c r="AJ49" s="46"/>
      <c r="AK49" s="46"/>
      <c r="AL49" s="46"/>
      <c r="AM49" s="46"/>
      <c r="AN49" s="46"/>
      <c r="AO49" s="46"/>
      <c r="AP49" s="46"/>
      <c r="AQ49" s="46"/>
      <c r="AR49" s="46"/>
      <c r="AS49" s="46"/>
      <c r="AT49" s="46"/>
      <c r="AU49" s="46"/>
      <c r="AV49" s="46"/>
      <c r="AW49" s="46"/>
      <c r="AX49" s="46"/>
      <c r="AY49" s="46"/>
      <c r="BL49" s="49"/>
      <c r="BM49" s="46"/>
      <c r="BN49" s="46"/>
      <c r="BO49" s="46"/>
      <c r="BP49" s="46"/>
      <c r="BQ49" s="46"/>
      <c r="BR49" s="46"/>
      <c r="BS49" s="46"/>
      <c r="BT49" s="46"/>
      <c r="BU49" s="46"/>
      <c r="BV49" s="46"/>
      <c r="BW49" s="46"/>
      <c r="BX49" s="46"/>
      <c r="BY49" s="46"/>
      <c r="BZ49" s="46"/>
      <c r="CA49" s="46"/>
      <c r="CB49" s="46"/>
      <c r="CC49" s="46"/>
      <c r="CD49" s="46"/>
      <c r="CQ49" s="49"/>
      <c r="CR49" s="46"/>
      <c r="CS49" s="46"/>
      <c r="CT49" s="46"/>
      <c r="CU49" s="46"/>
      <c r="CV49" s="46"/>
      <c r="CW49" s="46"/>
      <c r="CX49" s="46"/>
      <c r="CY49" s="46"/>
      <c r="CZ49" s="46"/>
      <c r="DA49" s="46"/>
      <c r="DB49" s="46"/>
      <c r="DC49" s="46"/>
      <c r="DD49" s="46"/>
      <c r="DE49" s="46"/>
      <c r="DF49" s="46"/>
      <c r="DG49" s="46"/>
      <c r="DH49" s="46"/>
      <c r="DI49" s="46"/>
      <c r="DT49" s="49"/>
      <c r="DU49" s="46"/>
      <c r="DV49" s="46"/>
      <c r="DW49" s="46"/>
      <c r="DX49" s="46"/>
      <c r="DY49" s="46"/>
      <c r="DZ49" s="46"/>
      <c r="EA49" s="46"/>
      <c r="EB49" s="46"/>
      <c r="EC49" s="46"/>
      <c r="ED49" s="46"/>
      <c r="EE49" s="46"/>
      <c r="EF49" s="46"/>
      <c r="EG49" s="46"/>
      <c r="EH49" s="46"/>
      <c r="EI49" s="46"/>
      <c r="EJ49" s="46"/>
      <c r="EK49" s="46"/>
      <c r="EL49" s="46"/>
      <c r="EW49" s="49"/>
      <c r="EX49" s="46"/>
      <c r="EY49" s="46"/>
      <c r="EZ49" s="46"/>
      <c r="FA49" s="46"/>
      <c r="FB49" s="46"/>
      <c r="FC49" s="46"/>
      <c r="FD49" s="46"/>
      <c r="FE49" s="46"/>
      <c r="FF49" s="46"/>
      <c r="FG49" s="46"/>
      <c r="FH49" s="46"/>
      <c r="FI49" s="46"/>
      <c r="FJ49" s="46"/>
      <c r="FK49" s="46"/>
      <c r="FL49" s="46"/>
      <c r="FM49" s="46"/>
      <c r="FN49" s="46"/>
      <c r="FO49" s="46"/>
      <c r="FZ49" s="49"/>
      <c r="GA49" s="46"/>
      <c r="GB49" s="46"/>
      <c r="GC49" s="46"/>
      <c r="GD49" s="46"/>
      <c r="GE49" s="46"/>
      <c r="GF49" s="46"/>
      <c r="GG49" s="46"/>
      <c r="GH49" s="46"/>
      <c r="GI49" s="46"/>
      <c r="GJ49" s="46"/>
      <c r="GK49" s="46"/>
      <c r="GL49" s="46"/>
      <c r="GM49" s="46"/>
      <c r="GN49" s="46"/>
      <c r="GO49" s="46"/>
      <c r="GP49" s="46"/>
      <c r="GQ49" s="46"/>
      <c r="GR49" s="46"/>
      <c r="HE49" s="49"/>
      <c r="HF49" s="46"/>
      <c r="HG49" s="46"/>
      <c r="HH49" s="46"/>
      <c r="HI49" s="46"/>
      <c r="HJ49" s="46"/>
      <c r="HK49" s="46"/>
      <c r="HL49" s="46"/>
      <c r="HM49" s="46"/>
      <c r="HN49" s="46"/>
      <c r="HO49" s="46"/>
      <c r="HP49" s="46"/>
      <c r="HQ49" s="46"/>
      <c r="HR49" s="46"/>
      <c r="HS49" s="46"/>
      <c r="HT49" s="46"/>
      <c r="HU49" s="46"/>
      <c r="HV49" s="46"/>
      <c r="HW49" s="46"/>
      <c r="IH49" s="49"/>
      <c r="II49" s="46"/>
      <c r="IJ49" s="46"/>
      <c r="IK49" s="46"/>
      <c r="IL49" s="46"/>
      <c r="IM49" s="46"/>
      <c r="IN49" s="46"/>
      <c r="IO49" s="46"/>
      <c r="IP49" s="46"/>
      <c r="IQ49" s="46"/>
      <c r="IR49" s="46"/>
      <c r="IS49" s="46"/>
      <c r="IT49" s="46"/>
      <c r="IU49" s="46"/>
      <c r="IV49" s="46"/>
      <c r="IW49" s="46"/>
      <c r="IX49" s="46"/>
      <c r="IY49" s="46"/>
      <c r="IZ49" s="46"/>
      <c r="JK49" s="49"/>
      <c r="JL49" s="46"/>
      <c r="JM49" s="46"/>
      <c r="JN49" s="46"/>
      <c r="JO49" s="46"/>
      <c r="JP49" s="46"/>
      <c r="JQ49" s="46"/>
      <c r="JR49" s="46"/>
      <c r="JS49" s="46"/>
      <c r="JT49" s="46"/>
      <c r="JU49" s="46"/>
      <c r="JV49" s="46"/>
      <c r="JW49" s="46"/>
      <c r="JX49" s="46"/>
      <c r="JY49" s="46"/>
      <c r="JZ49" s="46"/>
      <c r="KA49" s="46"/>
      <c r="KB49" s="46"/>
      <c r="KC49" s="46"/>
      <c r="KP49" s="49"/>
      <c r="KQ49" s="46"/>
      <c r="KR49" s="46"/>
      <c r="KS49" s="46"/>
      <c r="KT49" s="46"/>
      <c r="KU49" s="46"/>
      <c r="KV49" s="46"/>
      <c r="KW49" s="46"/>
      <c r="KX49" s="46"/>
      <c r="KY49" s="46"/>
      <c r="KZ49" s="46"/>
      <c r="LA49" s="46"/>
      <c r="LB49" s="46"/>
      <c r="LC49" s="46"/>
      <c r="LD49" s="46"/>
      <c r="LE49" s="46"/>
      <c r="LF49" s="46"/>
      <c r="LG49" s="46"/>
      <c r="LH49" s="46"/>
      <c r="LS49" s="49"/>
    </row>
    <row r="50" spans="5:331">
      <c r="E50" s="9"/>
      <c r="F50" s="10"/>
      <c r="G50" s="10"/>
      <c r="H50" s="10"/>
      <c r="I50" s="10"/>
      <c r="J50" s="10"/>
      <c r="K50" s="11">
        <v>500</v>
      </c>
      <c r="L50" s="12">
        <v>750</v>
      </c>
      <c r="M50" s="11">
        <v>1000</v>
      </c>
      <c r="N50" s="11">
        <v>1250</v>
      </c>
      <c r="O50" s="11">
        <v>1500</v>
      </c>
      <c r="P50" s="11">
        <v>1750</v>
      </c>
      <c r="Q50" s="11">
        <v>2000</v>
      </c>
      <c r="R50" s="11">
        <v>2250</v>
      </c>
      <c r="S50" s="11">
        <v>2500</v>
      </c>
      <c r="T50" s="11">
        <v>2750</v>
      </c>
      <c r="U50" s="14">
        <v>3000</v>
      </c>
      <c r="V50" s="15" t="s">
        <v>74</v>
      </c>
      <c r="W50" s="11">
        <v>3250</v>
      </c>
      <c r="X50" s="12">
        <v>3500</v>
      </c>
      <c r="Y50" s="11">
        <v>3750</v>
      </c>
      <c r="Z50" s="11">
        <v>4000</v>
      </c>
      <c r="AA50" s="11">
        <v>4250</v>
      </c>
      <c r="AB50" s="11">
        <v>4500</v>
      </c>
      <c r="AC50" s="11">
        <v>4750</v>
      </c>
      <c r="AD50" s="11">
        <v>5000</v>
      </c>
      <c r="AE50" s="11">
        <v>5250</v>
      </c>
      <c r="AF50" s="11">
        <v>5500</v>
      </c>
      <c r="AH50" s="9"/>
      <c r="AI50" s="10"/>
      <c r="AJ50" s="10"/>
      <c r="AK50" s="10"/>
      <c r="AL50" s="10"/>
      <c r="AM50" s="10"/>
      <c r="AN50" s="11">
        <v>500</v>
      </c>
      <c r="AO50" s="12">
        <v>750</v>
      </c>
      <c r="AP50" s="11">
        <v>1000</v>
      </c>
      <c r="AQ50" s="11">
        <v>1250</v>
      </c>
      <c r="AR50" s="11">
        <v>1500</v>
      </c>
      <c r="AS50" s="11">
        <v>1750</v>
      </c>
      <c r="AT50" s="11">
        <v>2000</v>
      </c>
      <c r="AU50" s="11">
        <v>2250</v>
      </c>
      <c r="AV50" s="11">
        <v>2500</v>
      </c>
      <c r="AW50" s="11">
        <v>2750</v>
      </c>
      <c r="AX50" s="14">
        <v>3000</v>
      </c>
      <c r="AY50" s="15" t="s">
        <v>74</v>
      </c>
      <c r="AZ50" s="11">
        <v>3250</v>
      </c>
      <c r="BA50" s="12">
        <v>3500</v>
      </c>
      <c r="BB50" s="11">
        <v>3750</v>
      </c>
      <c r="BC50" s="11">
        <v>4000</v>
      </c>
      <c r="BD50" s="11">
        <v>4250</v>
      </c>
      <c r="BE50" s="11">
        <v>4500</v>
      </c>
      <c r="BF50" s="11">
        <v>4750</v>
      </c>
      <c r="BG50" s="11">
        <v>5000</v>
      </c>
      <c r="BH50" s="11">
        <v>5250</v>
      </c>
      <c r="BI50" s="11">
        <v>5500</v>
      </c>
      <c r="BJ50" s="11">
        <v>5750</v>
      </c>
      <c r="BK50" s="14">
        <v>6000</v>
      </c>
      <c r="BL50" s="49"/>
      <c r="BM50" s="9"/>
      <c r="BN50" s="10"/>
      <c r="BO50" s="10"/>
      <c r="BP50" s="10"/>
      <c r="BQ50" s="10"/>
      <c r="BR50" s="10"/>
      <c r="BS50" s="11">
        <v>500</v>
      </c>
      <c r="BT50" s="12">
        <v>750</v>
      </c>
      <c r="BU50" s="11">
        <v>1000</v>
      </c>
      <c r="BV50" s="11">
        <v>1250</v>
      </c>
      <c r="BW50" s="11">
        <v>1500</v>
      </c>
      <c r="BX50" s="11">
        <v>1750</v>
      </c>
      <c r="BY50" s="11">
        <v>2000</v>
      </c>
      <c r="BZ50" s="11">
        <v>2250</v>
      </c>
      <c r="CA50" s="11">
        <v>2500</v>
      </c>
      <c r="CB50" s="11">
        <v>2750</v>
      </c>
      <c r="CC50" s="14">
        <v>3000</v>
      </c>
      <c r="CD50" s="15" t="s">
        <v>74</v>
      </c>
      <c r="CE50" s="11">
        <v>3250</v>
      </c>
      <c r="CF50" s="12">
        <v>3500</v>
      </c>
      <c r="CG50" s="11">
        <v>3750</v>
      </c>
      <c r="CH50" s="11">
        <v>4000</v>
      </c>
      <c r="CI50" s="11">
        <v>4250</v>
      </c>
      <c r="CJ50" s="11">
        <v>4500</v>
      </c>
      <c r="CK50" s="11">
        <v>4750</v>
      </c>
      <c r="CL50" s="11">
        <v>5000</v>
      </c>
      <c r="CM50" s="11">
        <v>5250</v>
      </c>
      <c r="CN50" s="11">
        <v>5500</v>
      </c>
      <c r="CO50" s="11">
        <v>5750</v>
      </c>
      <c r="CP50" s="14">
        <v>6000</v>
      </c>
      <c r="CQ50" s="49"/>
      <c r="CR50" s="9"/>
      <c r="CS50" s="10"/>
      <c r="CT50" s="10"/>
      <c r="CU50" s="10"/>
      <c r="CV50" s="10"/>
      <c r="CW50" s="10"/>
      <c r="CX50" s="11">
        <v>500</v>
      </c>
      <c r="CY50" s="12">
        <v>750</v>
      </c>
      <c r="CZ50" s="11">
        <v>1000</v>
      </c>
      <c r="DA50" s="11">
        <v>1250</v>
      </c>
      <c r="DB50" s="11">
        <v>1500</v>
      </c>
      <c r="DC50" s="11">
        <v>1750</v>
      </c>
      <c r="DD50" s="11">
        <v>2000</v>
      </c>
      <c r="DE50" s="11">
        <v>2250</v>
      </c>
      <c r="DF50" s="11">
        <v>2500</v>
      </c>
      <c r="DG50" s="11">
        <v>2750</v>
      </c>
      <c r="DH50" s="14">
        <v>3000</v>
      </c>
      <c r="DI50" s="15" t="s">
        <v>74</v>
      </c>
      <c r="DJ50" s="11">
        <v>3250</v>
      </c>
      <c r="DK50" s="12">
        <v>3500</v>
      </c>
      <c r="DL50" s="11">
        <v>3750</v>
      </c>
      <c r="DM50" s="11">
        <v>4000</v>
      </c>
      <c r="DN50" s="11">
        <v>4250</v>
      </c>
      <c r="DO50" s="11">
        <v>4500</v>
      </c>
      <c r="DP50" s="11">
        <v>4750</v>
      </c>
      <c r="DQ50" s="11">
        <v>5000</v>
      </c>
      <c r="DR50" s="11">
        <v>5250</v>
      </c>
      <c r="DS50" s="11">
        <v>5500</v>
      </c>
      <c r="DT50" s="49"/>
      <c r="DU50" s="9"/>
      <c r="DV50" s="10"/>
      <c r="DW50" s="10"/>
      <c r="DX50" s="10"/>
      <c r="DY50" s="10"/>
      <c r="DZ50" s="10"/>
      <c r="EA50" s="11">
        <v>500</v>
      </c>
      <c r="EB50" s="12">
        <v>750</v>
      </c>
      <c r="EC50" s="11">
        <v>1000</v>
      </c>
      <c r="ED50" s="11">
        <v>1250</v>
      </c>
      <c r="EE50" s="11">
        <v>1500</v>
      </c>
      <c r="EF50" s="11">
        <v>1750</v>
      </c>
      <c r="EG50" s="11">
        <v>2000</v>
      </c>
      <c r="EH50" s="11">
        <v>2250</v>
      </c>
      <c r="EI50" s="11">
        <v>2500</v>
      </c>
      <c r="EJ50" s="11">
        <v>2750</v>
      </c>
      <c r="EK50" s="14">
        <v>3000</v>
      </c>
      <c r="EL50" s="15" t="s">
        <v>74</v>
      </c>
      <c r="EM50" s="11">
        <v>3250</v>
      </c>
      <c r="EN50" s="12">
        <v>3500</v>
      </c>
      <c r="EO50" s="11">
        <v>3750</v>
      </c>
      <c r="EP50" s="11">
        <v>4000</v>
      </c>
      <c r="EQ50" s="11">
        <v>4250</v>
      </c>
      <c r="ER50" s="11">
        <v>4500</v>
      </c>
      <c r="ES50" s="11">
        <v>4750</v>
      </c>
      <c r="ET50" s="11">
        <v>5000</v>
      </c>
      <c r="EU50" s="11">
        <v>5250</v>
      </c>
      <c r="EV50" s="11">
        <v>5500</v>
      </c>
      <c r="EW50" s="49"/>
      <c r="EX50" s="9"/>
      <c r="EY50" s="10"/>
      <c r="EZ50" s="10"/>
      <c r="FA50" s="10"/>
      <c r="FB50" s="10"/>
      <c r="FC50" s="10"/>
      <c r="FD50" s="11">
        <v>500</v>
      </c>
      <c r="FE50" s="12">
        <v>750</v>
      </c>
      <c r="FF50" s="11">
        <v>1000</v>
      </c>
      <c r="FG50" s="11">
        <v>1250</v>
      </c>
      <c r="FH50" s="11">
        <v>1500</v>
      </c>
      <c r="FI50" s="11">
        <v>1750</v>
      </c>
      <c r="FJ50" s="11">
        <v>2000</v>
      </c>
      <c r="FK50" s="11">
        <v>2250</v>
      </c>
      <c r="FL50" s="11">
        <v>2500</v>
      </c>
      <c r="FM50" s="11">
        <v>2750</v>
      </c>
      <c r="FN50" s="14">
        <v>3000</v>
      </c>
      <c r="FO50" s="15" t="s">
        <v>74</v>
      </c>
      <c r="FP50" s="11">
        <v>3250</v>
      </c>
      <c r="FQ50" s="12">
        <v>3500</v>
      </c>
      <c r="FR50" s="11">
        <v>3750</v>
      </c>
      <c r="FS50" s="11">
        <v>4000</v>
      </c>
      <c r="FT50" s="11">
        <v>4250</v>
      </c>
      <c r="FU50" s="11">
        <v>4500</v>
      </c>
      <c r="FV50" s="11">
        <v>4750</v>
      </c>
      <c r="FW50" s="11">
        <v>5000</v>
      </c>
      <c r="FX50" s="11">
        <v>5250</v>
      </c>
      <c r="FY50" s="11">
        <v>5500</v>
      </c>
      <c r="FZ50" s="49"/>
      <c r="GA50" s="9"/>
      <c r="GB50" s="10"/>
      <c r="GC50" s="10"/>
      <c r="GD50" s="10"/>
      <c r="GE50" s="10"/>
      <c r="GF50" s="10"/>
      <c r="GG50" s="11">
        <v>500</v>
      </c>
      <c r="GH50" s="12">
        <v>750</v>
      </c>
      <c r="GI50" s="11">
        <v>1000</v>
      </c>
      <c r="GJ50" s="11">
        <v>1250</v>
      </c>
      <c r="GK50" s="11">
        <v>1500</v>
      </c>
      <c r="GL50" s="11">
        <v>1750</v>
      </c>
      <c r="GM50" s="11">
        <v>2000</v>
      </c>
      <c r="GN50" s="11">
        <v>2250</v>
      </c>
      <c r="GO50" s="11">
        <v>2500</v>
      </c>
      <c r="GP50" s="11">
        <v>2750</v>
      </c>
      <c r="GQ50" s="14">
        <v>3000</v>
      </c>
      <c r="GR50" s="15" t="s">
        <v>74</v>
      </c>
      <c r="GS50" s="11">
        <v>3250</v>
      </c>
      <c r="GT50" s="12">
        <v>3500</v>
      </c>
      <c r="GU50" s="11">
        <v>3750</v>
      </c>
      <c r="GV50" s="11">
        <v>4000</v>
      </c>
      <c r="GW50" s="11">
        <v>4250</v>
      </c>
      <c r="GX50" s="11">
        <v>4500</v>
      </c>
      <c r="GY50" s="11">
        <v>4750</v>
      </c>
      <c r="GZ50" s="11">
        <v>5000</v>
      </c>
      <c r="HA50" s="11">
        <v>5250</v>
      </c>
      <c r="HB50" s="11">
        <v>5500</v>
      </c>
      <c r="HC50" s="11">
        <v>5750</v>
      </c>
      <c r="HD50" s="14">
        <v>6000</v>
      </c>
      <c r="HE50" s="49"/>
      <c r="HF50" s="9"/>
      <c r="HG50" s="10"/>
      <c r="HH50" s="10"/>
      <c r="HI50" s="10"/>
      <c r="HJ50" s="10"/>
      <c r="HK50" s="10"/>
      <c r="HL50" s="11">
        <v>500</v>
      </c>
      <c r="HM50" s="12">
        <v>750</v>
      </c>
      <c r="HN50" s="11">
        <v>1000</v>
      </c>
      <c r="HO50" s="11">
        <v>1250</v>
      </c>
      <c r="HP50" s="11">
        <v>1500</v>
      </c>
      <c r="HQ50" s="11">
        <v>1750</v>
      </c>
      <c r="HR50" s="11">
        <v>2000</v>
      </c>
      <c r="HS50" s="11">
        <v>2250</v>
      </c>
      <c r="HT50" s="11">
        <v>2500</v>
      </c>
      <c r="HU50" s="11">
        <v>2750</v>
      </c>
      <c r="HV50" s="14">
        <v>3000</v>
      </c>
      <c r="HW50" s="15" t="s">
        <v>74</v>
      </c>
      <c r="HX50" s="11">
        <v>3250</v>
      </c>
      <c r="HY50" s="12">
        <v>3500</v>
      </c>
      <c r="HZ50" s="11">
        <v>3750</v>
      </c>
      <c r="IA50" s="11">
        <v>4000</v>
      </c>
      <c r="IB50" s="11">
        <v>4250</v>
      </c>
      <c r="IC50" s="11">
        <v>4500</v>
      </c>
      <c r="ID50" s="11">
        <v>4750</v>
      </c>
      <c r="IE50" s="11">
        <v>5000</v>
      </c>
      <c r="IF50" s="11">
        <v>5250</v>
      </c>
      <c r="IG50" s="11">
        <v>5500</v>
      </c>
      <c r="IH50" s="49"/>
      <c r="II50" s="9"/>
      <c r="IJ50" s="10"/>
      <c r="IK50" s="10"/>
      <c r="IL50" s="10"/>
      <c r="IM50" s="10"/>
      <c r="IN50" s="10"/>
      <c r="IO50" s="11">
        <v>500</v>
      </c>
      <c r="IP50" s="12">
        <v>750</v>
      </c>
      <c r="IQ50" s="11">
        <v>1000</v>
      </c>
      <c r="IR50" s="11">
        <v>1250</v>
      </c>
      <c r="IS50" s="11">
        <v>1500</v>
      </c>
      <c r="IT50" s="11">
        <v>1750</v>
      </c>
      <c r="IU50" s="11">
        <v>2000</v>
      </c>
      <c r="IV50" s="11">
        <v>2250</v>
      </c>
      <c r="IW50" s="11">
        <v>2500</v>
      </c>
      <c r="IX50" s="11">
        <v>2750</v>
      </c>
      <c r="IY50" s="14">
        <v>3000</v>
      </c>
      <c r="IZ50" s="15" t="s">
        <v>74</v>
      </c>
      <c r="JA50" s="11">
        <v>3250</v>
      </c>
      <c r="JB50" s="12">
        <v>3500</v>
      </c>
      <c r="JC50" s="11">
        <v>3750</v>
      </c>
      <c r="JD50" s="11">
        <v>4000</v>
      </c>
      <c r="JE50" s="11">
        <v>4250</v>
      </c>
      <c r="JF50" s="11">
        <v>4500</v>
      </c>
      <c r="JG50" s="11">
        <v>4750</v>
      </c>
      <c r="JH50" s="11">
        <v>5000</v>
      </c>
      <c r="JI50" s="11">
        <v>5250</v>
      </c>
      <c r="JJ50" s="11">
        <v>5500</v>
      </c>
      <c r="JK50" s="49"/>
      <c r="JL50" s="9"/>
      <c r="JM50" s="10"/>
      <c r="JN50" s="10"/>
      <c r="JO50" s="10"/>
      <c r="JP50" s="10"/>
      <c r="JQ50" s="10"/>
      <c r="JR50" s="11">
        <v>500</v>
      </c>
      <c r="JS50" s="12">
        <v>750</v>
      </c>
      <c r="JT50" s="11">
        <v>1000</v>
      </c>
      <c r="JU50" s="11">
        <v>1250</v>
      </c>
      <c r="JV50" s="11">
        <v>1500</v>
      </c>
      <c r="JW50" s="11">
        <v>1750</v>
      </c>
      <c r="JX50" s="11">
        <v>2000</v>
      </c>
      <c r="JY50" s="11">
        <v>2250</v>
      </c>
      <c r="JZ50" s="11">
        <v>2500</v>
      </c>
      <c r="KA50" s="11">
        <v>2750</v>
      </c>
      <c r="KB50" s="14">
        <v>3000</v>
      </c>
      <c r="KC50" s="15" t="s">
        <v>74</v>
      </c>
      <c r="KD50" s="11">
        <v>3250</v>
      </c>
      <c r="KE50" s="12">
        <v>3500</v>
      </c>
      <c r="KF50" s="11">
        <v>3750</v>
      </c>
      <c r="KG50" s="11">
        <v>4000</v>
      </c>
      <c r="KH50" s="11">
        <v>4250</v>
      </c>
      <c r="KI50" s="11">
        <v>4500</v>
      </c>
      <c r="KJ50" s="11">
        <v>4750</v>
      </c>
      <c r="KK50" s="11">
        <v>5000</v>
      </c>
      <c r="KL50" s="11">
        <v>5250</v>
      </c>
      <c r="KM50" s="11">
        <v>5500</v>
      </c>
      <c r="KN50" s="11">
        <v>5750</v>
      </c>
      <c r="KO50" s="14">
        <v>6000</v>
      </c>
      <c r="KP50" s="49"/>
      <c r="KQ50" s="9"/>
      <c r="KR50" s="10"/>
      <c r="KS50" s="10"/>
      <c r="KT50" s="10"/>
      <c r="KU50" s="10"/>
      <c r="KV50" s="10"/>
      <c r="KW50" s="11">
        <v>500</v>
      </c>
      <c r="KX50" s="12">
        <v>750</v>
      </c>
      <c r="KY50" s="11">
        <v>1000</v>
      </c>
      <c r="KZ50" s="11">
        <v>1250</v>
      </c>
      <c r="LA50" s="11">
        <v>1500</v>
      </c>
      <c r="LB50" s="11">
        <v>1750</v>
      </c>
      <c r="LC50" s="11">
        <v>2000</v>
      </c>
      <c r="LD50" s="11">
        <v>2250</v>
      </c>
      <c r="LE50" s="11">
        <v>2500</v>
      </c>
      <c r="LF50" s="11">
        <v>2750</v>
      </c>
      <c r="LG50" s="14">
        <v>3000</v>
      </c>
      <c r="LH50" s="15" t="s">
        <v>74</v>
      </c>
      <c r="LI50" s="11">
        <v>3250</v>
      </c>
      <c r="LJ50" s="12">
        <v>3500</v>
      </c>
      <c r="LK50" s="11">
        <v>3750</v>
      </c>
      <c r="LL50" s="11">
        <v>4000</v>
      </c>
      <c r="LM50" s="11">
        <v>4250</v>
      </c>
      <c r="LN50" s="11">
        <v>4500</v>
      </c>
      <c r="LO50" s="11">
        <v>4750</v>
      </c>
      <c r="LP50" s="11">
        <v>5000</v>
      </c>
      <c r="LQ50" s="11">
        <v>5250</v>
      </c>
      <c r="LR50" s="11">
        <v>5500</v>
      </c>
      <c r="LS50" s="49"/>
    </row>
    <row r="51" spans="5:331">
      <c r="E51" s="16"/>
      <c r="F51" s="17"/>
      <c r="G51" s="17"/>
      <c r="H51" s="17"/>
      <c r="I51" s="17"/>
      <c r="J51" s="141" t="s">
        <v>292</v>
      </c>
      <c r="K51" s="18">
        <v>2</v>
      </c>
      <c r="L51" s="19">
        <v>3</v>
      </c>
      <c r="M51" s="18">
        <v>4</v>
      </c>
      <c r="N51" s="18">
        <v>5</v>
      </c>
      <c r="O51" s="18">
        <v>6</v>
      </c>
      <c r="P51" s="18">
        <v>7</v>
      </c>
      <c r="Q51" s="18">
        <v>8</v>
      </c>
      <c r="R51" s="18">
        <v>9</v>
      </c>
      <c r="S51" s="18">
        <v>10</v>
      </c>
      <c r="T51" s="18">
        <v>11</v>
      </c>
      <c r="U51" s="20">
        <v>12</v>
      </c>
      <c r="V51" s="21"/>
      <c r="W51" s="18">
        <v>13</v>
      </c>
      <c r="X51" s="19">
        <v>14</v>
      </c>
      <c r="Y51" s="18">
        <v>15</v>
      </c>
      <c r="Z51" s="18">
        <v>16</v>
      </c>
      <c r="AA51" s="18">
        <v>17</v>
      </c>
      <c r="AB51" s="18">
        <v>18</v>
      </c>
      <c r="AC51" s="18">
        <v>19</v>
      </c>
      <c r="AD51" s="18">
        <v>20</v>
      </c>
      <c r="AE51" s="18">
        <v>21</v>
      </c>
      <c r="AF51" s="18">
        <v>22</v>
      </c>
      <c r="AH51" s="16"/>
      <c r="AI51" s="17"/>
      <c r="AJ51" s="17"/>
      <c r="AK51" s="17"/>
      <c r="AL51" s="17"/>
      <c r="AM51" s="70" t="s">
        <v>147</v>
      </c>
      <c r="AN51" s="18">
        <v>2</v>
      </c>
      <c r="AO51" s="19">
        <v>3</v>
      </c>
      <c r="AP51" s="18">
        <v>4</v>
      </c>
      <c r="AQ51" s="18">
        <v>5</v>
      </c>
      <c r="AR51" s="18">
        <v>6</v>
      </c>
      <c r="AS51" s="18">
        <v>7</v>
      </c>
      <c r="AT51" s="18">
        <v>8</v>
      </c>
      <c r="AU51" s="18">
        <v>9</v>
      </c>
      <c r="AV51" s="18">
        <v>10</v>
      </c>
      <c r="AW51" s="18">
        <v>11</v>
      </c>
      <c r="AX51" s="20">
        <v>12</v>
      </c>
      <c r="AY51" s="21"/>
      <c r="AZ51" s="18">
        <v>13</v>
      </c>
      <c r="BA51" s="19">
        <v>14</v>
      </c>
      <c r="BB51" s="18">
        <v>15</v>
      </c>
      <c r="BC51" s="18">
        <v>16</v>
      </c>
      <c r="BD51" s="18">
        <v>17</v>
      </c>
      <c r="BE51" s="18">
        <v>18</v>
      </c>
      <c r="BF51" s="18">
        <v>19</v>
      </c>
      <c r="BG51" s="18">
        <v>20</v>
      </c>
      <c r="BH51" s="18">
        <v>21</v>
      </c>
      <c r="BI51" s="18">
        <v>22</v>
      </c>
      <c r="BJ51" s="18">
        <v>23</v>
      </c>
      <c r="BK51" s="20">
        <v>24</v>
      </c>
      <c r="BL51" s="49"/>
      <c r="BM51" s="16"/>
      <c r="BN51" s="17"/>
      <c r="BO51" s="17"/>
      <c r="BP51" s="17"/>
      <c r="BQ51" s="17"/>
      <c r="BR51" s="141" t="s">
        <v>295</v>
      </c>
      <c r="BS51" s="18">
        <v>2</v>
      </c>
      <c r="BT51" s="19">
        <v>3</v>
      </c>
      <c r="BU51" s="18">
        <v>4</v>
      </c>
      <c r="BV51" s="18">
        <v>5</v>
      </c>
      <c r="BW51" s="18">
        <v>6</v>
      </c>
      <c r="BX51" s="18">
        <v>7</v>
      </c>
      <c r="BY51" s="18">
        <v>8</v>
      </c>
      <c r="BZ51" s="18">
        <v>9</v>
      </c>
      <c r="CA51" s="18">
        <v>10</v>
      </c>
      <c r="CB51" s="18">
        <v>11</v>
      </c>
      <c r="CC51" s="20">
        <v>12</v>
      </c>
      <c r="CD51" s="21"/>
      <c r="CE51" s="18">
        <v>13</v>
      </c>
      <c r="CF51" s="19">
        <v>14</v>
      </c>
      <c r="CG51" s="18">
        <v>15</v>
      </c>
      <c r="CH51" s="18">
        <v>16</v>
      </c>
      <c r="CI51" s="18">
        <v>17</v>
      </c>
      <c r="CJ51" s="18">
        <v>18</v>
      </c>
      <c r="CK51" s="18">
        <v>19</v>
      </c>
      <c r="CL51" s="18">
        <v>20</v>
      </c>
      <c r="CM51" s="18">
        <v>21</v>
      </c>
      <c r="CN51" s="18">
        <v>22</v>
      </c>
      <c r="CO51" s="18">
        <v>23</v>
      </c>
      <c r="CP51" s="20">
        <v>24</v>
      </c>
      <c r="CQ51" s="49"/>
      <c r="CR51" s="16"/>
      <c r="CS51" s="17"/>
      <c r="CT51" s="17"/>
      <c r="CU51" s="17"/>
      <c r="CV51" s="17"/>
      <c r="CW51" s="157" t="s">
        <v>292</v>
      </c>
      <c r="CX51" s="18">
        <v>2</v>
      </c>
      <c r="CY51" s="19">
        <v>3</v>
      </c>
      <c r="CZ51" s="18">
        <v>4</v>
      </c>
      <c r="DA51" s="18">
        <v>5</v>
      </c>
      <c r="DB51" s="18">
        <v>6</v>
      </c>
      <c r="DC51" s="18">
        <v>7</v>
      </c>
      <c r="DD51" s="18">
        <v>8</v>
      </c>
      <c r="DE51" s="18">
        <v>9</v>
      </c>
      <c r="DF51" s="18">
        <v>10</v>
      </c>
      <c r="DG51" s="18">
        <v>11</v>
      </c>
      <c r="DH51" s="20">
        <v>12</v>
      </c>
      <c r="DI51" s="21"/>
      <c r="DJ51" s="18">
        <v>13</v>
      </c>
      <c r="DK51" s="19">
        <v>14</v>
      </c>
      <c r="DL51" s="18">
        <v>15</v>
      </c>
      <c r="DM51" s="18">
        <v>16</v>
      </c>
      <c r="DN51" s="18">
        <v>17</v>
      </c>
      <c r="DO51" s="18">
        <v>18</v>
      </c>
      <c r="DP51" s="18">
        <v>19</v>
      </c>
      <c r="DQ51" s="18">
        <v>20</v>
      </c>
      <c r="DR51" s="18">
        <v>21</v>
      </c>
      <c r="DS51" s="18">
        <v>22</v>
      </c>
      <c r="DT51" s="49"/>
      <c r="DU51" s="16"/>
      <c r="DV51" s="17"/>
      <c r="DW51" s="17"/>
      <c r="DX51" s="17"/>
      <c r="DY51" s="17"/>
      <c r="DZ51" s="157" t="s">
        <v>292</v>
      </c>
      <c r="EA51" s="18">
        <v>2</v>
      </c>
      <c r="EB51" s="19">
        <v>3</v>
      </c>
      <c r="EC51" s="18">
        <v>4</v>
      </c>
      <c r="ED51" s="18">
        <v>5</v>
      </c>
      <c r="EE51" s="18">
        <v>6</v>
      </c>
      <c r="EF51" s="18">
        <v>7</v>
      </c>
      <c r="EG51" s="18">
        <v>8</v>
      </c>
      <c r="EH51" s="18">
        <v>9</v>
      </c>
      <c r="EI51" s="18">
        <v>10</v>
      </c>
      <c r="EJ51" s="18">
        <v>11</v>
      </c>
      <c r="EK51" s="20">
        <v>12</v>
      </c>
      <c r="EL51" s="21"/>
      <c r="EM51" s="18">
        <v>13</v>
      </c>
      <c r="EN51" s="19">
        <v>14</v>
      </c>
      <c r="EO51" s="18">
        <v>15</v>
      </c>
      <c r="EP51" s="18">
        <v>16</v>
      </c>
      <c r="EQ51" s="18">
        <v>17</v>
      </c>
      <c r="ER51" s="18">
        <v>18</v>
      </c>
      <c r="ES51" s="18">
        <v>19</v>
      </c>
      <c r="ET51" s="18">
        <v>20</v>
      </c>
      <c r="EU51" s="18">
        <v>21</v>
      </c>
      <c r="EV51" s="18">
        <v>22</v>
      </c>
      <c r="EW51" s="49"/>
      <c r="EX51" s="16"/>
      <c r="EY51" s="17"/>
      <c r="EZ51" s="17"/>
      <c r="FA51" s="17"/>
      <c r="FB51" s="17"/>
      <c r="FC51" s="157" t="s">
        <v>292</v>
      </c>
      <c r="FD51" s="18">
        <v>2</v>
      </c>
      <c r="FE51" s="19">
        <v>3</v>
      </c>
      <c r="FF51" s="18">
        <v>4</v>
      </c>
      <c r="FG51" s="18">
        <v>5</v>
      </c>
      <c r="FH51" s="18">
        <v>6</v>
      </c>
      <c r="FI51" s="18">
        <v>7</v>
      </c>
      <c r="FJ51" s="18">
        <v>8</v>
      </c>
      <c r="FK51" s="18">
        <v>9</v>
      </c>
      <c r="FL51" s="18">
        <v>10</v>
      </c>
      <c r="FM51" s="18">
        <v>11</v>
      </c>
      <c r="FN51" s="20">
        <v>12</v>
      </c>
      <c r="FO51" s="21"/>
      <c r="FP51" s="18">
        <v>13</v>
      </c>
      <c r="FQ51" s="19">
        <v>14</v>
      </c>
      <c r="FR51" s="18">
        <v>15</v>
      </c>
      <c r="FS51" s="18">
        <v>16</v>
      </c>
      <c r="FT51" s="18">
        <v>17</v>
      </c>
      <c r="FU51" s="18">
        <v>18</v>
      </c>
      <c r="FV51" s="18">
        <v>19</v>
      </c>
      <c r="FW51" s="18">
        <v>20</v>
      </c>
      <c r="FX51" s="18">
        <v>21</v>
      </c>
      <c r="FY51" s="18">
        <v>22</v>
      </c>
      <c r="FZ51" s="49"/>
      <c r="GA51" s="16"/>
      <c r="GB51" s="17"/>
      <c r="GC51" s="17"/>
      <c r="GD51" s="17"/>
      <c r="GE51" s="17"/>
      <c r="GF51" s="157" t="s">
        <v>295</v>
      </c>
      <c r="GG51" s="18">
        <v>2</v>
      </c>
      <c r="GH51" s="19">
        <v>3</v>
      </c>
      <c r="GI51" s="18">
        <v>4</v>
      </c>
      <c r="GJ51" s="18">
        <v>5</v>
      </c>
      <c r="GK51" s="18">
        <v>6</v>
      </c>
      <c r="GL51" s="18">
        <v>7</v>
      </c>
      <c r="GM51" s="18">
        <v>8</v>
      </c>
      <c r="GN51" s="18">
        <v>9</v>
      </c>
      <c r="GO51" s="18">
        <v>10</v>
      </c>
      <c r="GP51" s="18">
        <v>11</v>
      </c>
      <c r="GQ51" s="20">
        <v>12</v>
      </c>
      <c r="GR51" s="21"/>
      <c r="GS51" s="18">
        <v>13</v>
      </c>
      <c r="GT51" s="19">
        <v>14</v>
      </c>
      <c r="GU51" s="18">
        <v>15</v>
      </c>
      <c r="GV51" s="18">
        <v>16</v>
      </c>
      <c r="GW51" s="18">
        <v>17</v>
      </c>
      <c r="GX51" s="18">
        <v>18</v>
      </c>
      <c r="GY51" s="18">
        <v>19</v>
      </c>
      <c r="GZ51" s="18">
        <v>20</v>
      </c>
      <c r="HA51" s="18">
        <v>21</v>
      </c>
      <c r="HB51" s="18">
        <v>22</v>
      </c>
      <c r="HC51" s="18">
        <v>23</v>
      </c>
      <c r="HD51" s="20">
        <v>24</v>
      </c>
      <c r="HE51" s="49"/>
      <c r="HF51" s="16"/>
      <c r="HG51" s="17"/>
      <c r="HH51" s="17"/>
      <c r="HI51" s="17"/>
      <c r="HJ51" s="17"/>
      <c r="HK51" s="163" t="s">
        <v>292</v>
      </c>
      <c r="HL51" s="18">
        <v>2</v>
      </c>
      <c r="HM51" s="19">
        <v>3</v>
      </c>
      <c r="HN51" s="18">
        <v>4</v>
      </c>
      <c r="HO51" s="18">
        <v>5</v>
      </c>
      <c r="HP51" s="18">
        <v>6</v>
      </c>
      <c r="HQ51" s="18">
        <v>7</v>
      </c>
      <c r="HR51" s="18">
        <v>8</v>
      </c>
      <c r="HS51" s="18">
        <v>9</v>
      </c>
      <c r="HT51" s="18">
        <v>10</v>
      </c>
      <c r="HU51" s="18">
        <v>11</v>
      </c>
      <c r="HV51" s="20">
        <v>12</v>
      </c>
      <c r="HW51" s="21"/>
      <c r="HX51" s="18">
        <v>13</v>
      </c>
      <c r="HY51" s="19">
        <v>14</v>
      </c>
      <c r="HZ51" s="18">
        <v>15</v>
      </c>
      <c r="IA51" s="18">
        <v>16</v>
      </c>
      <c r="IB51" s="18">
        <v>17</v>
      </c>
      <c r="IC51" s="18">
        <v>18</v>
      </c>
      <c r="ID51" s="18">
        <v>19</v>
      </c>
      <c r="IE51" s="18">
        <v>20</v>
      </c>
      <c r="IF51" s="18">
        <v>21</v>
      </c>
      <c r="IG51" s="18">
        <v>22</v>
      </c>
      <c r="IH51" s="49"/>
      <c r="II51" s="16"/>
      <c r="IJ51" s="17"/>
      <c r="IK51" s="17"/>
      <c r="IL51" s="17"/>
      <c r="IM51" s="17"/>
      <c r="IN51" s="163" t="s">
        <v>292</v>
      </c>
      <c r="IO51" s="18">
        <v>2</v>
      </c>
      <c r="IP51" s="19">
        <v>3</v>
      </c>
      <c r="IQ51" s="18">
        <v>4</v>
      </c>
      <c r="IR51" s="18">
        <v>5</v>
      </c>
      <c r="IS51" s="18">
        <v>6</v>
      </c>
      <c r="IT51" s="18">
        <v>7</v>
      </c>
      <c r="IU51" s="18">
        <v>8</v>
      </c>
      <c r="IV51" s="18">
        <v>9</v>
      </c>
      <c r="IW51" s="18">
        <v>10</v>
      </c>
      <c r="IX51" s="18">
        <v>11</v>
      </c>
      <c r="IY51" s="20">
        <v>12</v>
      </c>
      <c r="IZ51" s="21"/>
      <c r="JA51" s="18">
        <v>13</v>
      </c>
      <c r="JB51" s="19">
        <v>14</v>
      </c>
      <c r="JC51" s="18">
        <v>15</v>
      </c>
      <c r="JD51" s="18">
        <v>16</v>
      </c>
      <c r="JE51" s="18">
        <v>17</v>
      </c>
      <c r="JF51" s="18">
        <v>18</v>
      </c>
      <c r="JG51" s="18">
        <v>19</v>
      </c>
      <c r="JH51" s="18">
        <v>20</v>
      </c>
      <c r="JI51" s="18">
        <v>21</v>
      </c>
      <c r="JJ51" s="18">
        <v>22</v>
      </c>
      <c r="JK51" s="49"/>
      <c r="JL51" s="16"/>
      <c r="JM51" s="17"/>
      <c r="JN51" s="17"/>
      <c r="JO51" s="17"/>
      <c r="JP51" s="17"/>
      <c r="JQ51" s="141" t="s">
        <v>295</v>
      </c>
      <c r="JR51" s="18">
        <v>2</v>
      </c>
      <c r="JS51" s="19">
        <v>3</v>
      </c>
      <c r="JT51" s="18">
        <v>4</v>
      </c>
      <c r="JU51" s="18">
        <v>5</v>
      </c>
      <c r="JV51" s="18">
        <v>6</v>
      </c>
      <c r="JW51" s="18">
        <v>7</v>
      </c>
      <c r="JX51" s="18">
        <v>8</v>
      </c>
      <c r="JY51" s="18">
        <v>9</v>
      </c>
      <c r="JZ51" s="18">
        <v>10</v>
      </c>
      <c r="KA51" s="18">
        <v>11</v>
      </c>
      <c r="KB51" s="20">
        <v>12</v>
      </c>
      <c r="KC51" s="21"/>
      <c r="KD51" s="18">
        <v>13</v>
      </c>
      <c r="KE51" s="19">
        <v>14</v>
      </c>
      <c r="KF51" s="18">
        <v>15</v>
      </c>
      <c r="KG51" s="18">
        <v>16</v>
      </c>
      <c r="KH51" s="18">
        <v>17</v>
      </c>
      <c r="KI51" s="18">
        <v>18</v>
      </c>
      <c r="KJ51" s="18">
        <v>19</v>
      </c>
      <c r="KK51" s="18">
        <v>20</v>
      </c>
      <c r="KL51" s="18">
        <v>21</v>
      </c>
      <c r="KM51" s="18">
        <v>22</v>
      </c>
      <c r="KN51" s="18">
        <v>23</v>
      </c>
      <c r="KO51" s="20">
        <v>24</v>
      </c>
      <c r="KP51" s="49"/>
      <c r="KQ51" s="16"/>
      <c r="KR51" s="17"/>
      <c r="KS51" s="17"/>
      <c r="KT51" s="17"/>
      <c r="KU51" s="17"/>
      <c r="KV51" s="163" t="s">
        <v>292</v>
      </c>
      <c r="KW51" s="18">
        <v>2</v>
      </c>
      <c r="KX51" s="19">
        <v>3</v>
      </c>
      <c r="KY51" s="18">
        <v>4</v>
      </c>
      <c r="KZ51" s="18">
        <v>5</v>
      </c>
      <c r="LA51" s="18">
        <v>6</v>
      </c>
      <c r="LB51" s="18">
        <v>7</v>
      </c>
      <c r="LC51" s="18">
        <v>8</v>
      </c>
      <c r="LD51" s="18">
        <v>9</v>
      </c>
      <c r="LE51" s="18">
        <v>10</v>
      </c>
      <c r="LF51" s="18">
        <v>11</v>
      </c>
      <c r="LG51" s="20">
        <v>12</v>
      </c>
      <c r="LH51" s="21"/>
      <c r="LI51" s="18">
        <v>13</v>
      </c>
      <c r="LJ51" s="19">
        <v>14</v>
      </c>
      <c r="LK51" s="18">
        <v>15</v>
      </c>
      <c r="LL51" s="18">
        <v>16</v>
      </c>
      <c r="LM51" s="18">
        <v>17</v>
      </c>
      <c r="LN51" s="18">
        <v>18</v>
      </c>
      <c r="LO51" s="18">
        <v>19</v>
      </c>
      <c r="LP51" s="18">
        <v>20</v>
      </c>
      <c r="LQ51" s="18">
        <v>21</v>
      </c>
      <c r="LR51" s="18">
        <v>22</v>
      </c>
      <c r="LS51" s="49"/>
    </row>
    <row r="52" spans="5:331">
      <c r="E52" s="254" t="s">
        <v>85</v>
      </c>
      <c r="F52" s="255"/>
      <c r="G52" s="24">
        <v>11.31</v>
      </c>
      <c r="H52" s="43">
        <v>0</v>
      </c>
      <c r="I52" s="43" t="s">
        <v>110</v>
      </c>
      <c r="J52" s="24" t="str">
        <f>CONCATENATE(J$51,"-",I52)</f>
        <v>A-12-NH-D</v>
      </c>
      <c r="K52" s="25">
        <v>0.5</v>
      </c>
      <c r="L52" s="252" t="s">
        <v>84</v>
      </c>
      <c r="M52" s="252"/>
      <c r="N52" s="252"/>
      <c r="O52" s="252"/>
      <c r="P52" s="252"/>
      <c r="Q52" s="252"/>
      <c r="R52" s="252"/>
      <c r="S52" s="252"/>
      <c r="T52" s="252"/>
      <c r="U52" s="253"/>
      <c r="V52" s="27">
        <v>1.1000000000000001</v>
      </c>
      <c r="W52" s="25"/>
      <c r="X52" s="252" t="s">
        <v>84</v>
      </c>
      <c r="Y52" s="252"/>
      <c r="Z52" s="252"/>
      <c r="AA52" s="252"/>
      <c r="AB52" s="252"/>
      <c r="AC52" s="252"/>
      <c r="AD52" s="252"/>
      <c r="AE52" s="252"/>
      <c r="AF52" s="252"/>
      <c r="AH52" s="254" t="s">
        <v>85</v>
      </c>
      <c r="AI52" s="255"/>
      <c r="AJ52" s="24">
        <v>11.31</v>
      </c>
      <c r="AK52" s="43">
        <v>0</v>
      </c>
      <c r="AL52" s="43" t="s">
        <v>110</v>
      </c>
      <c r="AM52" s="24" t="str">
        <f>CONCATENATE(AM$51,"-",AL52)</f>
        <v>A-24-D</v>
      </c>
      <c r="AN52" s="25">
        <v>27.22</v>
      </c>
      <c r="AO52" s="252" t="s">
        <v>84</v>
      </c>
      <c r="AP52" s="252"/>
      <c r="AQ52" s="252"/>
      <c r="AR52" s="252"/>
      <c r="AS52" s="252"/>
      <c r="AT52" s="252"/>
      <c r="AU52" s="252"/>
      <c r="AV52" s="252"/>
      <c r="AW52" s="252"/>
      <c r="AX52" s="253"/>
      <c r="AY52" s="27">
        <v>1.1000000000000001</v>
      </c>
      <c r="AZ52" s="25"/>
      <c r="BA52" s="252" t="s">
        <v>84</v>
      </c>
      <c r="BB52" s="252"/>
      <c r="BC52" s="252"/>
      <c r="BD52" s="252"/>
      <c r="BE52" s="252"/>
      <c r="BF52" s="252"/>
      <c r="BG52" s="252"/>
      <c r="BH52" s="252"/>
      <c r="BI52" s="252"/>
      <c r="BJ52" s="252"/>
      <c r="BK52" s="58"/>
      <c r="BL52" s="49"/>
      <c r="BM52" s="254" t="s">
        <v>85</v>
      </c>
      <c r="BN52" s="255"/>
      <c r="BO52" s="24">
        <v>11.31</v>
      </c>
      <c r="BP52" s="43">
        <v>0</v>
      </c>
      <c r="BQ52" s="43" t="s">
        <v>110</v>
      </c>
      <c r="BR52" s="24" t="str">
        <f>CONCATENATE(BR$51,"-",BQ52)</f>
        <v>A-24-BASE-D</v>
      </c>
      <c r="BS52" s="25">
        <v>25.78</v>
      </c>
      <c r="BT52" s="252" t="s">
        <v>84</v>
      </c>
      <c r="BU52" s="252"/>
      <c r="BV52" s="252"/>
      <c r="BW52" s="252"/>
      <c r="BX52" s="252"/>
      <c r="BY52" s="252"/>
      <c r="BZ52" s="252"/>
      <c r="CA52" s="252"/>
      <c r="CB52" s="252"/>
      <c r="CC52" s="253"/>
      <c r="CD52" s="27">
        <v>100</v>
      </c>
      <c r="CE52" s="25"/>
      <c r="CF52" s="252" t="s">
        <v>84</v>
      </c>
      <c r="CG52" s="252"/>
      <c r="CH52" s="252"/>
      <c r="CI52" s="252"/>
      <c r="CJ52" s="252"/>
      <c r="CK52" s="252"/>
      <c r="CL52" s="252"/>
      <c r="CM52" s="252"/>
      <c r="CN52" s="252"/>
      <c r="CO52" s="252"/>
      <c r="CP52" s="58"/>
      <c r="CQ52" s="49"/>
      <c r="CR52" s="254" t="s">
        <v>85</v>
      </c>
      <c r="CS52" s="255"/>
      <c r="CT52" s="24">
        <v>11.31</v>
      </c>
      <c r="CU52" s="43">
        <v>0</v>
      </c>
      <c r="CV52" s="43" t="s">
        <v>110</v>
      </c>
      <c r="CW52" s="24" t="str">
        <f>CONCATENATE(CW$51,"-",CV52)</f>
        <v>A-12-NH-D</v>
      </c>
      <c r="CX52" s="25">
        <v>0.46</v>
      </c>
      <c r="CY52" s="252" t="s">
        <v>84</v>
      </c>
      <c r="CZ52" s="252"/>
      <c r="DA52" s="252"/>
      <c r="DB52" s="252"/>
      <c r="DC52" s="252"/>
      <c r="DD52" s="252"/>
      <c r="DE52" s="252"/>
      <c r="DF52" s="252"/>
      <c r="DG52" s="252"/>
      <c r="DH52" s="253"/>
      <c r="DI52" s="27">
        <v>1.1000000000000001</v>
      </c>
      <c r="DJ52" s="25"/>
      <c r="DK52" s="252" t="s">
        <v>84</v>
      </c>
      <c r="DL52" s="252"/>
      <c r="DM52" s="252"/>
      <c r="DN52" s="252"/>
      <c r="DO52" s="252"/>
      <c r="DP52" s="252"/>
      <c r="DQ52" s="252"/>
      <c r="DR52" s="252"/>
      <c r="DS52" s="252"/>
      <c r="DT52" s="49"/>
      <c r="DU52" s="254" t="s">
        <v>85</v>
      </c>
      <c r="DV52" s="255"/>
      <c r="DW52" s="24">
        <v>11.31</v>
      </c>
      <c r="DX52" s="43">
        <v>0</v>
      </c>
      <c r="DY52" s="43" t="s">
        <v>110</v>
      </c>
      <c r="DZ52" s="24" t="str">
        <f>CONCATENATE(DZ$51,"-",DY52)</f>
        <v>A-12-NH-D</v>
      </c>
      <c r="EA52" s="25">
        <v>0.46</v>
      </c>
      <c r="EB52" s="252" t="s">
        <v>84</v>
      </c>
      <c r="EC52" s="252"/>
      <c r="ED52" s="252"/>
      <c r="EE52" s="252"/>
      <c r="EF52" s="252"/>
      <c r="EG52" s="252"/>
      <c r="EH52" s="252"/>
      <c r="EI52" s="252"/>
      <c r="EJ52" s="252"/>
      <c r="EK52" s="253"/>
      <c r="EL52" s="27">
        <v>1.1000000000000001</v>
      </c>
      <c r="EM52" s="25"/>
      <c r="EN52" s="252" t="s">
        <v>84</v>
      </c>
      <c r="EO52" s="252"/>
      <c r="EP52" s="252"/>
      <c r="EQ52" s="252"/>
      <c r="ER52" s="252"/>
      <c r="ES52" s="252"/>
      <c r="ET52" s="252"/>
      <c r="EU52" s="252"/>
      <c r="EV52" s="252"/>
      <c r="EW52" s="49"/>
      <c r="EX52" s="254" t="s">
        <v>85</v>
      </c>
      <c r="EY52" s="255"/>
      <c r="EZ52" s="24">
        <v>11.31</v>
      </c>
      <c r="FA52" s="43">
        <v>0</v>
      </c>
      <c r="FB52" s="43" t="s">
        <v>110</v>
      </c>
      <c r="FC52" s="24" t="str">
        <f>CONCATENATE(FC$51,"-",FB52)</f>
        <v>A-12-NH-D</v>
      </c>
      <c r="FD52" s="25">
        <v>0.38</v>
      </c>
      <c r="FE52" s="252" t="s">
        <v>84</v>
      </c>
      <c r="FF52" s="252"/>
      <c r="FG52" s="252"/>
      <c r="FH52" s="252"/>
      <c r="FI52" s="252"/>
      <c r="FJ52" s="252"/>
      <c r="FK52" s="252"/>
      <c r="FL52" s="252"/>
      <c r="FM52" s="252"/>
      <c r="FN52" s="253"/>
      <c r="FO52" s="27">
        <v>1.1000000000000001</v>
      </c>
      <c r="FP52" s="25"/>
      <c r="FQ52" s="252" t="s">
        <v>84</v>
      </c>
      <c r="FR52" s="252"/>
      <c r="FS52" s="252"/>
      <c r="FT52" s="252"/>
      <c r="FU52" s="252"/>
      <c r="FV52" s="252"/>
      <c r="FW52" s="252"/>
      <c r="FX52" s="252"/>
      <c r="FY52" s="252"/>
      <c r="FZ52" s="49"/>
      <c r="GA52" s="254" t="s">
        <v>85</v>
      </c>
      <c r="GB52" s="255"/>
      <c r="GC52" s="24">
        <v>11.31</v>
      </c>
      <c r="GD52" s="43">
        <v>0</v>
      </c>
      <c r="GE52" s="43" t="s">
        <v>110</v>
      </c>
      <c r="GF52" s="24" t="str">
        <f>CONCATENATE(GF$51,"-",GE52)</f>
        <v>A-24-BASE-D</v>
      </c>
      <c r="GG52" s="25">
        <v>22.62</v>
      </c>
      <c r="GH52" s="252" t="s">
        <v>84</v>
      </c>
      <c r="GI52" s="252"/>
      <c r="GJ52" s="252"/>
      <c r="GK52" s="252"/>
      <c r="GL52" s="252"/>
      <c r="GM52" s="252"/>
      <c r="GN52" s="252"/>
      <c r="GO52" s="252"/>
      <c r="GP52" s="252"/>
      <c r="GQ52" s="253"/>
      <c r="GR52" s="27">
        <v>1.1000000000000001</v>
      </c>
      <c r="GS52" s="25"/>
      <c r="GT52" s="252" t="s">
        <v>84</v>
      </c>
      <c r="GU52" s="252"/>
      <c r="GV52" s="252"/>
      <c r="GW52" s="252"/>
      <c r="GX52" s="252"/>
      <c r="GY52" s="252"/>
      <c r="GZ52" s="252"/>
      <c r="HA52" s="252"/>
      <c r="HB52" s="252"/>
      <c r="HC52" s="252"/>
      <c r="HD52" s="58"/>
      <c r="HE52" s="49"/>
      <c r="HF52" s="254" t="s">
        <v>85</v>
      </c>
      <c r="HG52" s="255"/>
      <c r="HH52" s="24">
        <v>11.31</v>
      </c>
      <c r="HI52" s="43">
        <v>0</v>
      </c>
      <c r="HJ52" s="43" t="s">
        <v>110</v>
      </c>
      <c r="HK52" s="24" t="str">
        <f>CONCATENATE(HK$51,"-",HJ52)</f>
        <v>A-12-NH-D</v>
      </c>
      <c r="HL52" s="25">
        <v>0.4</v>
      </c>
      <c r="HM52" s="252" t="s">
        <v>84</v>
      </c>
      <c r="HN52" s="252"/>
      <c r="HO52" s="252"/>
      <c r="HP52" s="252"/>
      <c r="HQ52" s="252"/>
      <c r="HR52" s="252"/>
      <c r="HS52" s="252"/>
      <c r="HT52" s="252"/>
      <c r="HU52" s="252"/>
      <c r="HV52" s="253"/>
      <c r="HW52" s="27">
        <v>100</v>
      </c>
      <c r="HX52" s="25"/>
      <c r="HY52" s="252" t="s">
        <v>84</v>
      </c>
      <c r="HZ52" s="252"/>
      <c r="IA52" s="252"/>
      <c r="IB52" s="252"/>
      <c r="IC52" s="252"/>
      <c r="ID52" s="252"/>
      <c r="IE52" s="252"/>
      <c r="IF52" s="252"/>
      <c r="IG52" s="252"/>
      <c r="IH52" s="49"/>
      <c r="II52" s="254" t="s">
        <v>85</v>
      </c>
      <c r="IJ52" s="255"/>
      <c r="IK52" s="24">
        <v>11.31</v>
      </c>
      <c r="IL52" s="43">
        <v>0</v>
      </c>
      <c r="IM52" s="43" t="s">
        <v>110</v>
      </c>
      <c r="IN52" s="24" t="str">
        <f>CONCATENATE(IN$51,"-",IM52)</f>
        <v>A-12-NH-D</v>
      </c>
      <c r="IO52" s="25">
        <v>99999</v>
      </c>
      <c r="IP52" s="252" t="s">
        <v>84</v>
      </c>
      <c r="IQ52" s="252"/>
      <c r="IR52" s="252"/>
      <c r="IS52" s="252"/>
      <c r="IT52" s="252"/>
      <c r="IU52" s="252"/>
      <c r="IV52" s="252"/>
      <c r="IW52" s="252"/>
      <c r="IX52" s="252"/>
      <c r="IY52" s="253"/>
      <c r="IZ52" s="27">
        <v>100</v>
      </c>
      <c r="JA52" s="25"/>
      <c r="JB52" s="252" t="s">
        <v>84</v>
      </c>
      <c r="JC52" s="252"/>
      <c r="JD52" s="252"/>
      <c r="JE52" s="252"/>
      <c r="JF52" s="252"/>
      <c r="JG52" s="252"/>
      <c r="JH52" s="252"/>
      <c r="JI52" s="252"/>
      <c r="JJ52" s="252"/>
      <c r="JK52" s="49"/>
      <c r="JL52" s="254" t="s">
        <v>85</v>
      </c>
      <c r="JM52" s="255"/>
      <c r="JN52" s="24">
        <v>11.31</v>
      </c>
      <c r="JO52" s="43">
        <v>0</v>
      </c>
      <c r="JP52" s="43" t="s">
        <v>110</v>
      </c>
      <c r="JQ52" s="24" t="str">
        <f>CONCATENATE(JQ$51,"-",JP52)</f>
        <v>A-24-BASE-D</v>
      </c>
      <c r="JR52" s="25">
        <v>27.22</v>
      </c>
      <c r="JS52" s="252" t="s">
        <v>84</v>
      </c>
      <c r="JT52" s="252"/>
      <c r="JU52" s="252"/>
      <c r="JV52" s="252"/>
      <c r="JW52" s="252"/>
      <c r="JX52" s="252"/>
      <c r="JY52" s="252"/>
      <c r="JZ52" s="252"/>
      <c r="KA52" s="252"/>
      <c r="KB52" s="253"/>
      <c r="KC52" s="27">
        <v>1.1000000000000001</v>
      </c>
      <c r="KD52" s="25"/>
      <c r="KE52" s="252" t="s">
        <v>84</v>
      </c>
      <c r="KF52" s="252"/>
      <c r="KG52" s="252"/>
      <c r="KH52" s="252"/>
      <c r="KI52" s="252"/>
      <c r="KJ52" s="252"/>
      <c r="KK52" s="252"/>
      <c r="KL52" s="252"/>
      <c r="KM52" s="252"/>
      <c r="KN52" s="252"/>
      <c r="KO52" s="58"/>
      <c r="KP52" s="49"/>
      <c r="KQ52" s="254" t="s">
        <v>85</v>
      </c>
      <c r="KR52" s="255"/>
      <c r="KS52" s="24">
        <v>11.31</v>
      </c>
      <c r="KT52" s="43">
        <v>0</v>
      </c>
      <c r="KU52" s="43" t="s">
        <v>110</v>
      </c>
      <c r="KV52" s="24" t="str">
        <f>CONCATENATE(KV$51,"-",KU52)</f>
        <v>A-12-NH-D</v>
      </c>
      <c r="KW52" s="25">
        <v>0.4</v>
      </c>
      <c r="KX52" s="252" t="s">
        <v>84</v>
      </c>
      <c r="KY52" s="252"/>
      <c r="KZ52" s="252"/>
      <c r="LA52" s="252"/>
      <c r="LB52" s="252"/>
      <c r="LC52" s="252"/>
      <c r="LD52" s="252"/>
      <c r="LE52" s="252"/>
      <c r="LF52" s="252"/>
      <c r="LG52" s="253"/>
      <c r="LH52" s="27">
        <v>100</v>
      </c>
      <c r="LI52" s="25"/>
      <c r="LJ52" s="252" t="s">
        <v>84</v>
      </c>
      <c r="LK52" s="252"/>
      <c r="LL52" s="252"/>
      <c r="LM52" s="252"/>
      <c r="LN52" s="252"/>
      <c r="LO52" s="252"/>
      <c r="LP52" s="252"/>
      <c r="LQ52" s="252"/>
      <c r="LR52" s="252"/>
      <c r="LS52" s="49"/>
    </row>
    <row r="53" spans="5:331" ht="14.4">
      <c r="E53" s="128">
        <v>18</v>
      </c>
      <c r="F53" s="129">
        <v>29</v>
      </c>
      <c r="G53" s="24">
        <v>27.23</v>
      </c>
      <c r="H53" s="43">
        <v>0</v>
      </c>
      <c r="I53" s="24" t="s">
        <v>91</v>
      </c>
      <c r="J53" s="24" t="str">
        <f t="shared" ref="J53:J62" si="33">CONCATENATE(J$51,"-",I53)</f>
        <v>A-12-NH-18-29</v>
      </c>
      <c r="K53" s="140">
        <v>0.5</v>
      </c>
      <c r="L53" s="25">
        <v>0.75</v>
      </c>
      <c r="M53" s="25">
        <v>1</v>
      </c>
      <c r="N53" s="25">
        <v>1.25</v>
      </c>
      <c r="O53" s="25">
        <v>1.5</v>
      </c>
      <c r="P53" s="25">
        <v>1.75</v>
      </c>
      <c r="Q53" s="25">
        <v>2</v>
      </c>
      <c r="R53" s="25">
        <v>2.25</v>
      </c>
      <c r="S53" s="25">
        <v>2.5</v>
      </c>
      <c r="T53" s="25">
        <v>2.75</v>
      </c>
      <c r="U53" s="28">
        <v>3</v>
      </c>
      <c r="V53" s="29">
        <v>1.1000000000000001</v>
      </c>
      <c r="W53" s="140">
        <v>3.25</v>
      </c>
      <c r="X53" s="25">
        <v>3.5</v>
      </c>
      <c r="Y53" s="25">
        <v>3.75</v>
      </c>
      <c r="Z53" s="25">
        <v>4</v>
      </c>
      <c r="AA53" s="25">
        <v>4.25</v>
      </c>
      <c r="AB53" s="25">
        <v>4.5</v>
      </c>
      <c r="AC53" s="25">
        <v>4.75</v>
      </c>
      <c r="AD53" s="25">
        <v>5</v>
      </c>
      <c r="AE53" s="25">
        <v>5.25</v>
      </c>
      <c r="AF53" s="25">
        <v>5.5</v>
      </c>
      <c r="AH53" s="128">
        <v>18</v>
      </c>
      <c r="AI53" s="129">
        <v>29</v>
      </c>
      <c r="AJ53" s="24">
        <v>27.23</v>
      </c>
      <c r="AK53" s="43">
        <v>0</v>
      </c>
      <c r="AL53" s="24" t="s">
        <v>91</v>
      </c>
      <c r="AM53" s="24" t="str">
        <f t="shared" ref="AM53:AM62" si="34">CONCATENATE(AM$51,"-",AL53)</f>
        <v>A-24-18-29</v>
      </c>
      <c r="AN53" s="25">
        <v>65.34</v>
      </c>
      <c r="AO53" s="25">
        <v>98.01</v>
      </c>
      <c r="AP53" s="25">
        <v>130.68</v>
      </c>
      <c r="AQ53" s="25">
        <v>163.35</v>
      </c>
      <c r="AR53" s="25">
        <v>196.02</v>
      </c>
      <c r="AS53" s="25">
        <v>228.69</v>
      </c>
      <c r="AT53" s="25">
        <v>248.32</v>
      </c>
      <c r="AU53" s="25">
        <v>279.36</v>
      </c>
      <c r="AV53" s="25">
        <v>310.39999999999998</v>
      </c>
      <c r="AW53" s="25">
        <v>341.44</v>
      </c>
      <c r="AX53" s="28">
        <v>372.48</v>
      </c>
      <c r="AY53" s="29">
        <v>1.1000000000000001</v>
      </c>
      <c r="AZ53" s="25">
        <v>403.52</v>
      </c>
      <c r="BA53" s="25">
        <v>434.56</v>
      </c>
      <c r="BB53" s="25">
        <v>465.6</v>
      </c>
      <c r="BC53" s="25">
        <v>496.64</v>
      </c>
      <c r="BD53" s="25">
        <v>527.67999999999995</v>
      </c>
      <c r="BE53" s="25">
        <v>558.72</v>
      </c>
      <c r="BF53" s="25">
        <v>589.76</v>
      </c>
      <c r="BG53" s="25">
        <v>620.79999999999995</v>
      </c>
      <c r="BH53" s="25">
        <v>651.84</v>
      </c>
      <c r="BI53" s="25">
        <v>682.88</v>
      </c>
      <c r="BJ53" s="25">
        <v>713.92</v>
      </c>
      <c r="BK53" s="28">
        <v>744.96</v>
      </c>
      <c r="BL53" s="49"/>
      <c r="BM53" s="128">
        <v>18</v>
      </c>
      <c r="BN53" s="129">
        <v>29</v>
      </c>
      <c r="BO53" s="24">
        <v>27.23</v>
      </c>
      <c r="BP53" s="43">
        <v>0</v>
      </c>
      <c r="BQ53" s="24" t="s">
        <v>91</v>
      </c>
      <c r="BR53" s="24" t="str">
        <f t="shared" ref="BR53:BR62" si="35">CONCATENATE(BR$51,"-",BQ53)</f>
        <v>A-24-BASE-18-29</v>
      </c>
      <c r="BS53" s="148">
        <v>85.04</v>
      </c>
      <c r="BT53" s="119">
        <v>127.56</v>
      </c>
      <c r="BU53" s="119">
        <v>170.08</v>
      </c>
      <c r="BV53" s="119">
        <v>212.6</v>
      </c>
      <c r="BW53" s="119">
        <v>255.12</v>
      </c>
      <c r="BX53" s="119">
        <v>297.64</v>
      </c>
      <c r="BY53" s="119">
        <v>323.12</v>
      </c>
      <c r="BZ53" s="119">
        <v>363.51</v>
      </c>
      <c r="CA53" s="119">
        <v>403.9</v>
      </c>
      <c r="CB53" s="119">
        <v>444.29</v>
      </c>
      <c r="CC53" s="120">
        <v>484.68</v>
      </c>
      <c r="CD53" s="29">
        <v>100</v>
      </c>
      <c r="CE53" s="148">
        <v>525.07000000000005</v>
      </c>
      <c r="CF53" s="148">
        <v>565.46</v>
      </c>
      <c r="CG53" s="119">
        <v>605.85</v>
      </c>
      <c r="CH53" s="119">
        <v>646.24</v>
      </c>
      <c r="CI53" s="119">
        <v>686.63</v>
      </c>
      <c r="CJ53" s="119">
        <v>727.02</v>
      </c>
      <c r="CK53" s="119">
        <v>767.41</v>
      </c>
      <c r="CL53" s="119">
        <v>807.8</v>
      </c>
      <c r="CM53" s="119">
        <v>848.19</v>
      </c>
      <c r="CN53" s="119">
        <v>888.58</v>
      </c>
      <c r="CO53" s="119">
        <v>928.97</v>
      </c>
      <c r="CP53" s="120">
        <v>969.36</v>
      </c>
      <c r="CQ53" s="49"/>
      <c r="CR53" s="131">
        <v>18</v>
      </c>
      <c r="CS53" s="132">
        <v>29</v>
      </c>
      <c r="CT53" s="24">
        <v>27.23</v>
      </c>
      <c r="CU53" s="43">
        <v>0</v>
      </c>
      <c r="CV53" s="24" t="s">
        <v>91</v>
      </c>
      <c r="CW53" s="24" t="str">
        <f t="shared" ref="CW53:CW62" si="36">CONCATENATE(CW$51,"-",CV53)</f>
        <v>A-12-NH-18-29</v>
      </c>
      <c r="CX53" s="156">
        <v>0.46</v>
      </c>
      <c r="CY53" s="25">
        <v>0.69</v>
      </c>
      <c r="CZ53" s="25">
        <v>0.92</v>
      </c>
      <c r="DA53" s="25">
        <v>1.1499999999999999</v>
      </c>
      <c r="DB53" s="25">
        <v>1.38</v>
      </c>
      <c r="DC53" s="25">
        <v>1.61</v>
      </c>
      <c r="DD53" s="25">
        <v>1.84</v>
      </c>
      <c r="DE53" s="25">
        <v>2.0699999999999998</v>
      </c>
      <c r="DF53" s="25">
        <v>2.2999999999999998</v>
      </c>
      <c r="DG53" s="25">
        <v>2.5299999999999998</v>
      </c>
      <c r="DH53" s="28">
        <v>2.76</v>
      </c>
      <c r="DI53" s="29">
        <v>1.1000000000000001</v>
      </c>
      <c r="DJ53" s="156">
        <v>2.99</v>
      </c>
      <c r="DK53" s="25">
        <v>3.22</v>
      </c>
      <c r="DL53" s="25">
        <v>3.45</v>
      </c>
      <c r="DM53" s="25">
        <v>3.68</v>
      </c>
      <c r="DN53" s="25">
        <v>3.91</v>
      </c>
      <c r="DO53" s="25">
        <v>4.1399999999999997</v>
      </c>
      <c r="DP53" s="25">
        <v>4.37</v>
      </c>
      <c r="DQ53" s="25">
        <v>4.5999999999999996</v>
      </c>
      <c r="DR53" s="25">
        <v>4.83</v>
      </c>
      <c r="DS53" s="25">
        <v>5.0599999999999996</v>
      </c>
      <c r="DT53" s="49"/>
      <c r="DU53" s="145">
        <v>18</v>
      </c>
      <c r="DV53" s="146">
        <v>29</v>
      </c>
      <c r="DW53" s="24">
        <v>27.23</v>
      </c>
      <c r="DX53" s="43">
        <v>0</v>
      </c>
      <c r="DY53" s="24" t="s">
        <v>91</v>
      </c>
      <c r="DZ53" s="24" t="str">
        <f t="shared" ref="DZ53:DZ62" si="37">CONCATENATE(DZ$51,"-",DY53)</f>
        <v>A-12-NH-18-29</v>
      </c>
      <c r="EA53" s="156">
        <v>0.46</v>
      </c>
      <c r="EB53" s="25">
        <v>0.69</v>
      </c>
      <c r="EC53" s="25">
        <v>0.92</v>
      </c>
      <c r="ED53" s="25">
        <v>1.1499999999999999</v>
      </c>
      <c r="EE53" s="25">
        <v>1.38</v>
      </c>
      <c r="EF53" s="25">
        <v>1.61</v>
      </c>
      <c r="EG53" s="25">
        <v>1.84</v>
      </c>
      <c r="EH53" s="25">
        <v>2.0699999999999998</v>
      </c>
      <c r="EI53" s="25">
        <v>2.2999999999999998</v>
      </c>
      <c r="EJ53" s="25">
        <v>2.5299999999999998</v>
      </c>
      <c r="EK53" s="28">
        <v>2.76</v>
      </c>
      <c r="EL53" s="29">
        <v>1.1000000000000001</v>
      </c>
      <c r="EM53" s="156">
        <v>2.99</v>
      </c>
      <c r="EN53" s="25">
        <v>3.22</v>
      </c>
      <c r="EO53" s="25">
        <v>3.45</v>
      </c>
      <c r="EP53" s="25">
        <v>3.68</v>
      </c>
      <c r="EQ53" s="25">
        <v>3.91</v>
      </c>
      <c r="ER53" s="25">
        <v>4.1399999999999997</v>
      </c>
      <c r="ES53" s="25">
        <v>4.37</v>
      </c>
      <c r="ET53" s="25">
        <v>4.5999999999999996</v>
      </c>
      <c r="EU53" s="25">
        <v>4.83</v>
      </c>
      <c r="EV53" s="25">
        <v>5.0599999999999996</v>
      </c>
      <c r="EW53" s="49"/>
      <c r="EX53" s="145">
        <v>18</v>
      </c>
      <c r="EY53" s="146">
        <v>29</v>
      </c>
      <c r="EZ53" s="24">
        <v>27.23</v>
      </c>
      <c r="FA53" s="43">
        <v>0</v>
      </c>
      <c r="FB53" s="24" t="s">
        <v>91</v>
      </c>
      <c r="FC53" s="24" t="str">
        <f t="shared" ref="FC53:FC62" si="38">CONCATENATE(FC$51,"-",FB53)</f>
        <v>A-12-NH-18-29</v>
      </c>
      <c r="FD53" s="156">
        <v>0.38</v>
      </c>
      <c r="FE53" s="25">
        <v>0.56999999999999995</v>
      </c>
      <c r="FF53" s="25">
        <v>0.76</v>
      </c>
      <c r="FG53" s="25">
        <v>0.95</v>
      </c>
      <c r="FH53" s="25">
        <v>1.1399999999999999</v>
      </c>
      <c r="FI53" s="25">
        <v>1.33</v>
      </c>
      <c r="FJ53" s="25">
        <v>1.52</v>
      </c>
      <c r="FK53" s="25">
        <v>1.71</v>
      </c>
      <c r="FL53" s="25">
        <v>1.9</v>
      </c>
      <c r="FM53" s="25">
        <v>2.09</v>
      </c>
      <c r="FN53" s="28">
        <v>2.2799999999999998</v>
      </c>
      <c r="FO53" s="29">
        <v>1.1000000000000001</v>
      </c>
      <c r="FP53" s="156">
        <v>2.4700000000000002</v>
      </c>
      <c r="FQ53" s="25">
        <v>2.66</v>
      </c>
      <c r="FR53" s="25">
        <v>2.85</v>
      </c>
      <c r="FS53" s="25">
        <v>3.04</v>
      </c>
      <c r="FT53" s="25">
        <v>3.23</v>
      </c>
      <c r="FU53" s="25">
        <v>3.42</v>
      </c>
      <c r="FV53" s="25">
        <v>3.61</v>
      </c>
      <c r="FW53" s="25">
        <v>3.8</v>
      </c>
      <c r="FX53" s="25">
        <v>3.99</v>
      </c>
      <c r="FY53" s="25">
        <v>4.18</v>
      </c>
      <c r="FZ53" s="49"/>
      <c r="GA53" s="145">
        <v>18</v>
      </c>
      <c r="GB53" s="146">
        <v>29</v>
      </c>
      <c r="GC53" s="24">
        <v>27.23</v>
      </c>
      <c r="GD53" s="43">
        <v>0</v>
      </c>
      <c r="GE53" s="24" t="s">
        <v>91</v>
      </c>
      <c r="GF53" s="24" t="str">
        <f t="shared" ref="GF53:GF62" si="39">CONCATENATE(GF$51,"-",GE53)</f>
        <v>A-24-BASE-18-29</v>
      </c>
      <c r="GG53" s="159">
        <v>54.46</v>
      </c>
      <c r="GH53" s="119">
        <v>81.69</v>
      </c>
      <c r="GI53" s="119">
        <v>108.92</v>
      </c>
      <c r="GJ53" s="119">
        <v>136.15</v>
      </c>
      <c r="GK53" s="119">
        <v>163.38</v>
      </c>
      <c r="GL53" s="119">
        <v>190.61</v>
      </c>
      <c r="GM53" s="119">
        <v>206.96</v>
      </c>
      <c r="GN53" s="119">
        <v>232.83</v>
      </c>
      <c r="GO53" s="119">
        <v>258.7</v>
      </c>
      <c r="GP53" s="119">
        <v>284.57</v>
      </c>
      <c r="GQ53" s="120">
        <v>310.44</v>
      </c>
      <c r="GR53" s="29">
        <v>1.1000000000000001</v>
      </c>
      <c r="GS53" s="159">
        <v>336.31</v>
      </c>
      <c r="GT53" s="159">
        <v>362.18</v>
      </c>
      <c r="GU53" s="119">
        <v>388.05</v>
      </c>
      <c r="GV53" s="119">
        <v>413.92</v>
      </c>
      <c r="GW53" s="119">
        <v>439.79</v>
      </c>
      <c r="GX53" s="119">
        <v>465.66</v>
      </c>
      <c r="GY53" s="119">
        <v>491.53</v>
      </c>
      <c r="GZ53" s="119">
        <v>517.4</v>
      </c>
      <c r="HA53" s="119">
        <v>543.27</v>
      </c>
      <c r="HB53" s="119">
        <v>569.14</v>
      </c>
      <c r="HC53" s="119">
        <v>595.01</v>
      </c>
      <c r="HD53" s="120">
        <v>620.88</v>
      </c>
      <c r="HE53" s="49"/>
      <c r="HF53" s="145">
        <v>18</v>
      </c>
      <c r="HG53" s="146">
        <v>29</v>
      </c>
      <c r="HH53" s="24">
        <v>27.23</v>
      </c>
      <c r="HI53" s="43">
        <v>0</v>
      </c>
      <c r="HJ53" s="24" t="s">
        <v>91</v>
      </c>
      <c r="HK53" s="24" t="str">
        <f t="shared" ref="HK53:HK62" si="40">CONCATENATE(HK$51,"-",HJ53)</f>
        <v>A-12-NH-18-29</v>
      </c>
      <c r="HL53" s="162">
        <v>0.4</v>
      </c>
      <c r="HM53" s="25">
        <v>0.6</v>
      </c>
      <c r="HN53" s="25">
        <v>0.8</v>
      </c>
      <c r="HO53" s="25">
        <v>1</v>
      </c>
      <c r="HP53" s="25">
        <v>1.2</v>
      </c>
      <c r="HQ53" s="25">
        <v>1.4</v>
      </c>
      <c r="HR53" s="25">
        <v>1.6</v>
      </c>
      <c r="HS53" s="25">
        <v>1.8</v>
      </c>
      <c r="HT53" s="25">
        <v>2</v>
      </c>
      <c r="HU53" s="25">
        <v>2.2000000000000002</v>
      </c>
      <c r="HV53" s="28">
        <v>2.4</v>
      </c>
      <c r="HW53" s="29">
        <v>100</v>
      </c>
      <c r="HX53" s="162">
        <v>2.6</v>
      </c>
      <c r="HY53" s="25">
        <v>2.8</v>
      </c>
      <c r="HZ53" s="25">
        <v>3</v>
      </c>
      <c r="IA53" s="25">
        <v>3.2</v>
      </c>
      <c r="IB53" s="25">
        <v>3.4</v>
      </c>
      <c r="IC53" s="25">
        <v>3.6</v>
      </c>
      <c r="ID53" s="25">
        <v>3.8</v>
      </c>
      <c r="IE53" s="25">
        <v>4</v>
      </c>
      <c r="IF53" s="25">
        <v>4.2</v>
      </c>
      <c r="IG53" s="25">
        <v>4.4000000000000004</v>
      </c>
      <c r="IH53" s="49"/>
      <c r="II53" s="151">
        <v>18</v>
      </c>
      <c r="IJ53" s="152">
        <v>29</v>
      </c>
      <c r="IK53" s="24">
        <v>27.23</v>
      </c>
      <c r="IL53" s="43">
        <v>0</v>
      </c>
      <c r="IM53" s="24" t="s">
        <v>91</v>
      </c>
      <c r="IN53" s="24" t="str">
        <f t="shared" ref="IN53:IN62" si="41">CONCATENATE(IN$51,"-",IM53)</f>
        <v>A-12-NH-18-29</v>
      </c>
      <c r="IO53" s="165">
        <v>99999</v>
      </c>
      <c r="IP53" s="25">
        <v>99999</v>
      </c>
      <c r="IQ53" s="25">
        <v>99999</v>
      </c>
      <c r="IR53" s="25">
        <v>99999</v>
      </c>
      <c r="IS53" s="25">
        <v>99999</v>
      </c>
      <c r="IT53" s="25">
        <v>99999</v>
      </c>
      <c r="IU53" s="25">
        <v>99999</v>
      </c>
      <c r="IV53" s="25">
        <v>99999</v>
      </c>
      <c r="IW53" s="25">
        <v>99999</v>
      </c>
      <c r="IX53" s="25">
        <v>99999</v>
      </c>
      <c r="IY53" s="28">
        <v>99999</v>
      </c>
      <c r="IZ53" s="29">
        <v>100</v>
      </c>
      <c r="JA53" s="165">
        <v>99999</v>
      </c>
      <c r="JB53" s="25">
        <v>99999</v>
      </c>
      <c r="JC53" s="25">
        <v>99999</v>
      </c>
      <c r="JD53" s="25">
        <v>99999</v>
      </c>
      <c r="JE53" s="25">
        <v>99999</v>
      </c>
      <c r="JF53" s="25">
        <v>99999</v>
      </c>
      <c r="JG53" s="25">
        <v>99999</v>
      </c>
      <c r="JH53" s="25">
        <v>99999</v>
      </c>
      <c r="JI53" s="25">
        <v>99999</v>
      </c>
      <c r="JJ53" s="25">
        <v>99999</v>
      </c>
      <c r="JK53" s="49"/>
      <c r="JL53" s="151">
        <v>18</v>
      </c>
      <c r="JM53" s="152">
        <v>29</v>
      </c>
      <c r="JN53" s="24">
        <v>27.23</v>
      </c>
      <c r="JO53" s="43">
        <v>0</v>
      </c>
      <c r="JP53" s="24" t="s">
        <v>91</v>
      </c>
      <c r="JQ53" s="24" t="str">
        <f t="shared" ref="JQ53:JQ62" si="42">CONCATENATE(JQ$51,"-",JP53)</f>
        <v>A-24-BASE-18-29</v>
      </c>
      <c r="JR53" s="148">
        <v>65.34</v>
      </c>
      <c r="JS53" s="119">
        <v>98.01</v>
      </c>
      <c r="JT53" s="119">
        <v>130.68</v>
      </c>
      <c r="JU53" s="119">
        <v>163.35</v>
      </c>
      <c r="JV53" s="119">
        <v>196.02</v>
      </c>
      <c r="JW53" s="119">
        <v>228.69</v>
      </c>
      <c r="JX53" s="119">
        <v>248.32</v>
      </c>
      <c r="JY53" s="119">
        <v>279.36</v>
      </c>
      <c r="JZ53" s="119">
        <v>310.39999999999998</v>
      </c>
      <c r="KA53" s="119">
        <v>341.44</v>
      </c>
      <c r="KB53" s="120">
        <v>372.48</v>
      </c>
      <c r="KC53" s="29">
        <v>1.1000000000000001</v>
      </c>
      <c r="KD53" s="148">
        <v>403.52</v>
      </c>
      <c r="KE53" s="148">
        <v>434.56</v>
      </c>
      <c r="KF53" s="119">
        <v>465.6</v>
      </c>
      <c r="KG53" s="119">
        <v>496.64</v>
      </c>
      <c r="KH53" s="119">
        <v>527.67999999999995</v>
      </c>
      <c r="KI53" s="119">
        <v>558.72</v>
      </c>
      <c r="KJ53" s="119">
        <v>589.76</v>
      </c>
      <c r="KK53" s="119">
        <v>620.79999999999995</v>
      </c>
      <c r="KL53" s="119">
        <v>651.84</v>
      </c>
      <c r="KM53" s="119">
        <v>682.88</v>
      </c>
      <c r="KN53" s="119">
        <v>713.92</v>
      </c>
      <c r="KO53" s="120">
        <v>744.96</v>
      </c>
      <c r="KP53" s="49"/>
      <c r="KQ53" s="151">
        <v>18</v>
      </c>
      <c r="KR53" s="152">
        <v>29</v>
      </c>
      <c r="KS53" s="24">
        <v>27.23</v>
      </c>
      <c r="KT53" s="43">
        <v>0</v>
      </c>
      <c r="KU53" s="24" t="s">
        <v>91</v>
      </c>
      <c r="KV53" s="24" t="str">
        <f t="shared" ref="KV53:KV62" si="43">CONCATENATE(KV$51,"-",KU53)</f>
        <v>A-12-NH-18-29</v>
      </c>
      <c r="KW53" s="162">
        <v>0.4</v>
      </c>
      <c r="KX53" s="25">
        <v>0.6</v>
      </c>
      <c r="KY53" s="25">
        <v>0.8</v>
      </c>
      <c r="KZ53" s="25">
        <v>1</v>
      </c>
      <c r="LA53" s="25">
        <v>1.2</v>
      </c>
      <c r="LB53" s="25">
        <v>1.4</v>
      </c>
      <c r="LC53" s="25">
        <v>1.6</v>
      </c>
      <c r="LD53" s="25">
        <v>1.8</v>
      </c>
      <c r="LE53" s="25">
        <v>2</v>
      </c>
      <c r="LF53" s="25">
        <v>2.2000000000000002</v>
      </c>
      <c r="LG53" s="28">
        <v>2.4</v>
      </c>
      <c r="LH53" s="29">
        <v>100</v>
      </c>
      <c r="LI53" s="162">
        <v>2.6</v>
      </c>
      <c r="LJ53" s="25">
        <v>2.8</v>
      </c>
      <c r="LK53" s="25">
        <v>3</v>
      </c>
      <c r="LL53" s="25">
        <v>3.2</v>
      </c>
      <c r="LM53" s="25">
        <v>3.4</v>
      </c>
      <c r="LN53" s="25">
        <v>3.6</v>
      </c>
      <c r="LO53" s="25">
        <v>3.8</v>
      </c>
      <c r="LP53" s="25">
        <v>4</v>
      </c>
      <c r="LQ53" s="25">
        <v>4.2</v>
      </c>
      <c r="LR53" s="25">
        <v>4.4000000000000004</v>
      </c>
      <c r="LS53" s="49"/>
    </row>
    <row r="54" spans="5:331" ht="14.4">
      <c r="E54" s="128">
        <v>30</v>
      </c>
      <c r="F54" s="129">
        <v>39</v>
      </c>
      <c r="G54" s="24">
        <v>41.75</v>
      </c>
      <c r="H54" s="43">
        <v>0</v>
      </c>
      <c r="I54" s="24" t="s">
        <v>92</v>
      </c>
      <c r="J54" s="24" t="str">
        <f t="shared" si="33"/>
        <v>A-12-NH-30-39</v>
      </c>
      <c r="K54" s="25">
        <v>0.6</v>
      </c>
      <c r="L54" s="25">
        <v>0.9</v>
      </c>
      <c r="M54" s="25">
        <v>1.2</v>
      </c>
      <c r="N54" s="25">
        <v>1.5</v>
      </c>
      <c r="O54" s="25">
        <v>1.8</v>
      </c>
      <c r="P54" s="25">
        <v>2.1</v>
      </c>
      <c r="Q54" s="25">
        <v>2.4</v>
      </c>
      <c r="R54" s="25">
        <v>2.7</v>
      </c>
      <c r="S54" s="25">
        <v>3</v>
      </c>
      <c r="T54" s="25">
        <v>3.3</v>
      </c>
      <c r="U54" s="28">
        <v>3.6</v>
      </c>
      <c r="V54" s="29">
        <v>1.1000000000000001</v>
      </c>
      <c r="W54" s="25">
        <v>3.9</v>
      </c>
      <c r="X54" s="25">
        <v>4.2</v>
      </c>
      <c r="Y54" s="25">
        <v>4.5</v>
      </c>
      <c r="Z54" s="25">
        <v>4.8</v>
      </c>
      <c r="AA54" s="25">
        <v>5.0999999999999996</v>
      </c>
      <c r="AB54" s="25">
        <v>5.4</v>
      </c>
      <c r="AC54" s="25">
        <v>5.7</v>
      </c>
      <c r="AD54" s="25">
        <v>6</v>
      </c>
      <c r="AE54" s="25">
        <v>6.3</v>
      </c>
      <c r="AF54" s="25">
        <v>6.6</v>
      </c>
      <c r="AH54" s="128">
        <v>30</v>
      </c>
      <c r="AI54" s="129">
        <v>39</v>
      </c>
      <c r="AJ54" s="24">
        <v>41.75</v>
      </c>
      <c r="AK54" s="43">
        <v>0</v>
      </c>
      <c r="AL54" s="24" t="s">
        <v>92</v>
      </c>
      <c r="AM54" s="24" t="str">
        <f t="shared" si="34"/>
        <v>A-24-30-39</v>
      </c>
      <c r="AN54" s="25">
        <v>98.02</v>
      </c>
      <c r="AO54" s="25">
        <v>147.03</v>
      </c>
      <c r="AP54" s="25">
        <v>196.04</v>
      </c>
      <c r="AQ54" s="25">
        <v>245.05</v>
      </c>
      <c r="AR54" s="25">
        <v>294.06</v>
      </c>
      <c r="AS54" s="25">
        <v>343.07</v>
      </c>
      <c r="AT54" s="25">
        <v>372.48</v>
      </c>
      <c r="AU54" s="25">
        <v>419.04</v>
      </c>
      <c r="AV54" s="25">
        <v>465.6</v>
      </c>
      <c r="AW54" s="25">
        <v>512.16</v>
      </c>
      <c r="AX54" s="28">
        <v>558.72</v>
      </c>
      <c r="AY54" s="29">
        <v>1.1000000000000001</v>
      </c>
      <c r="AZ54" s="25">
        <v>605.28</v>
      </c>
      <c r="BA54" s="25">
        <v>651.84</v>
      </c>
      <c r="BB54" s="25">
        <v>698.4</v>
      </c>
      <c r="BC54" s="25">
        <v>744.96</v>
      </c>
      <c r="BD54" s="25">
        <v>791.52</v>
      </c>
      <c r="BE54" s="25">
        <v>838.08</v>
      </c>
      <c r="BF54" s="25">
        <v>884.64</v>
      </c>
      <c r="BG54" s="25">
        <v>931.2</v>
      </c>
      <c r="BH54" s="25">
        <v>977.76</v>
      </c>
      <c r="BI54" s="25">
        <v>1024.32</v>
      </c>
      <c r="BJ54" s="25">
        <v>1070.8800000000001</v>
      </c>
      <c r="BK54" s="28">
        <v>1117.44</v>
      </c>
      <c r="BL54" s="49"/>
      <c r="BM54" s="128">
        <v>30</v>
      </c>
      <c r="BN54" s="129">
        <v>39</v>
      </c>
      <c r="BO54" s="24">
        <v>41.75</v>
      </c>
      <c r="BP54" s="43">
        <v>0</v>
      </c>
      <c r="BQ54" s="24" t="s">
        <v>92</v>
      </c>
      <c r="BR54" s="24" t="str">
        <f t="shared" si="35"/>
        <v>A-24-BASE-30-39</v>
      </c>
      <c r="BS54" s="119">
        <v>187.1</v>
      </c>
      <c r="BT54" s="119">
        <v>280.64999999999998</v>
      </c>
      <c r="BU54" s="119">
        <v>374.2</v>
      </c>
      <c r="BV54" s="119">
        <v>467.75</v>
      </c>
      <c r="BW54" s="119">
        <v>561.29999999999995</v>
      </c>
      <c r="BX54" s="119">
        <v>654.85</v>
      </c>
      <c r="BY54" s="119">
        <v>710.96</v>
      </c>
      <c r="BZ54" s="119">
        <v>799.83</v>
      </c>
      <c r="CA54" s="119">
        <v>888.7</v>
      </c>
      <c r="CB54" s="119">
        <v>977.57</v>
      </c>
      <c r="CC54" s="120">
        <v>1066.44</v>
      </c>
      <c r="CD54" s="29">
        <v>100</v>
      </c>
      <c r="CE54" s="119">
        <v>1155.31</v>
      </c>
      <c r="CF54" s="119">
        <v>1244.18</v>
      </c>
      <c r="CG54" s="119">
        <v>1333.05</v>
      </c>
      <c r="CH54" s="119">
        <v>1421.92</v>
      </c>
      <c r="CI54" s="119">
        <v>1510.79</v>
      </c>
      <c r="CJ54" s="119">
        <v>1599.66</v>
      </c>
      <c r="CK54" s="119">
        <v>1688.53</v>
      </c>
      <c r="CL54" s="119">
        <v>1777.4</v>
      </c>
      <c r="CM54" s="119">
        <v>1866.27</v>
      </c>
      <c r="CN54" s="119">
        <v>1955.14</v>
      </c>
      <c r="CO54" s="119">
        <v>2044.01</v>
      </c>
      <c r="CP54" s="120">
        <v>2132.88</v>
      </c>
      <c r="CQ54" s="49"/>
      <c r="CR54" s="131">
        <v>30</v>
      </c>
      <c r="CS54" s="132">
        <v>39</v>
      </c>
      <c r="CT54" s="24">
        <v>41.75</v>
      </c>
      <c r="CU54" s="43">
        <v>0</v>
      </c>
      <c r="CV54" s="24" t="s">
        <v>92</v>
      </c>
      <c r="CW54" s="24" t="str">
        <f t="shared" si="36"/>
        <v>A-12-NH-30-39</v>
      </c>
      <c r="CX54" s="25">
        <v>0.54</v>
      </c>
      <c r="CY54" s="25">
        <v>0.81</v>
      </c>
      <c r="CZ54" s="25">
        <v>1.08</v>
      </c>
      <c r="DA54" s="25">
        <v>1.35</v>
      </c>
      <c r="DB54" s="25">
        <v>1.62</v>
      </c>
      <c r="DC54" s="25">
        <v>1.89</v>
      </c>
      <c r="DD54" s="25">
        <v>2.16</v>
      </c>
      <c r="DE54" s="25">
        <v>2.4300000000000002</v>
      </c>
      <c r="DF54" s="25">
        <v>2.7</v>
      </c>
      <c r="DG54" s="25">
        <v>2.97</v>
      </c>
      <c r="DH54" s="28">
        <v>3.24</v>
      </c>
      <c r="DI54" s="29">
        <v>1.1000000000000001</v>
      </c>
      <c r="DJ54" s="25">
        <v>3.51</v>
      </c>
      <c r="DK54" s="25">
        <v>3.78</v>
      </c>
      <c r="DL54" s="25">
        <v>4.05</v>
      </c>
      <c r="DM54" s="25">
        <v>4.32</v>
      </c>
      <c r="DN54" s="25">
        <v>4.59</v>
      </c>
      <c r="DO54" s="25">
        <v>4.8600000000000003</v>
      </c>
      <c r="DP54" s="25">
        <v>5.13</v>
      </c>
      <c r="DQ54" s="25">
        <v>5.4</v>
      </c>
      <c r="DR54" s="25">
        <v>5.67</v>
      </c>
      <c r="DS54" s="25">
        <v>5.94</v>
      </c>
      <c r="DT54" s="49"/>
      <c r="DU54" s="145">
        <v>30</v>
      </c>
      <c r="DV54" s="146">
        <v>39</v>
      </c>
      <c r="DW54" s="24">
        <v>41.75</v>
      </c>
      <c r="DX54" s="43">
        <v>0</v>
      </c>
      <c r="DY54" s="24" t="s">
        <v>92</v>
      </c>
      <c r="DZ54" s="24" t="str">
        <f t="shared" si="37"/>
        <v>A-12-NH-30-39</v>
      </c>
      <c r="EA54" s="25">
        <v>0.54</v>
      </c>
      <c r="EB54" s="25">
        <v>0.81</v>
      </c>
      <c r="EC54" s="25">
        <v>1.08</v>
      </c>
      <c r="ED54" s="25">
        <v>1.35</v>
      </c>
      <c r="EE54" s="25">
        <v>1.62</v>
      </c>
      <c r="EF54" s="25">
        <v>1.89</v>
      </c>
      <c r="EG54" s="25">
        <v>2.16</v>
      </c>
      <c r="EH54" s="25">
        <v>2.4300000000000002</v>
      </c>
      <c r="EI54" s="25">
        <v>2.7</v>
      </c>
      <c r="EJ54" s="25">
        <v>2.97</v>
      </c>
      <c r="EK54" s="28">
        <v>3.24</v>
      </c>
      <c r="EL54" s="29">
        <v>1.1000000000000001</v>
      </c>
      <c r="EM54" s="25">
        <v>3.51</v>
      </c>
      <c r="EN54" s="25">
        <v>3.78</v>
      </c>
      <c r="EO54" s="25">
        <v>4.05</v>
      </c>
      <c r="EP54" s="25">
        <v>4.32</v>
      </c>
      <c r="EQ54" s="25">
        <v>4.59</v>
      </c>
      <c r="ER54" s="25">
        <v>4.8600000000000003</v>
      </c>
      <c r="ES54" s="25">
        <v>5.13</v>
      </c>
      <c r="ET54" s="25">
        <v>5.4</v>
      </c>
      <c r="EU54" s="25">
        <v>5.67</v>
      </c>
      <c r="EV54" s="25">
        <v>5.94</v>
      </c>
      <c r="EW54" s="49"/>
      <c r="EX54" s="145">
        <v>30</v>
      </c>
      <c r="EY54" s="146">
        <v>39</v>
      </c>
      <c r="EZ54" s="24">
        <v>41.75</v>
      </c>
      <c r="FA54" s="43">
        <v>0</v>
      </c>
      <c r="FB54" s="24" t="s">
        <v>92</v>
      </c>
      <c r="FC54" s="24" t="str">
        <f t="shared" si="38"/>
        <v>A-12-NH-30-39</v>
      </c>
      <c r="FD54" s="25">
        <v>0.46</v>
      </c>
      <c r="FE54" s="25">
        <v>0.69</v>
      </c>
      <c r="FF54" s="25">
        <v>0.92</v>
      </c>
      <c r="FG54" s="25">
        <v>1.1499999999999999</v>
      </c>
      <c r="FH54" s="25">
        <v>1.38</v>
      </c>
      <c r="FI54" s="25">
        <v>1.61</v>
      </c>
      <c r="FJ54" s="25">
        <v>1.84</v>
      </c>
      <c r="FK54" s="25">
        <v>2.0699999999999998</v>
      </c>
      <c r="FL54" s="25">
        <v>2.2999999999999998</v>
      </c>
      <c r="FM54" s="25">
        <v>2.5299999999999998</v>
      </c>
      <c r="FN54" s="28">
        <v>2.76</v>
      </c>
      <c r="FO54" s="29">
        <v>1.1000000000000001</v>
      </c>
      <c r="FP54" s="25">
        <v>2.99</v>
      </c>
      <c r="FQ54" s="25">
        <v>3.22</v>
      </c>
      <c r="FR54" s="25">
        <v>3.45</v>
      </c>
      <c r="FS54" s="25">
        <v>3.68</v>
      </c>
      <c r="FT54" s="25">
        <v>3.91</v>
      </c>
      <c r="FU54" s="25">
        <v>4.1399999999999997</v>
      </c>
      <c r="FV54" s="25">
        <v>4.37</v>
      </c>
      <c r="FW54" s="25">
        <v>4.5999999999999996</v>
      </c>
      <c r="FX54" s="25">
        <v>4.83</v>
      </c>
      <c r="FY54" s="25">
        <v>5.0599999999999996</v>
      </c>
      <c r="FZ54" s="49"/>
      <c r="GA54" s="145">
        <v>30</v>
      </c>
      <c r="GB54" s="146">
        <v>39</v>
      </c>
      <c r="GC54" s="24">
        <v>41.75</v>
      </c>
      <c r="GD54" s="43">
        <v>0</v>
      </c>
      <c r="GE54" s="24" t="s">
        <v>92</v>
      </c>
      <c r="GF54" s="24" t="str">
        <f t="shared" si="39"/>
        <v>A-24-BASE-30-39</v>
      </c>
      <c r="GG54" s="119">
        <v>83.5</v>
      </c>
      <c r="GH54" s="119">
        <v>125.25</v>
      </c>
      <c r="GI54" s="119">
        <v>167</v>
      </c>
      <c r="GJ54" s="119">
        <v>208.75</v>
      </c>
      <c r="GK54" s="119">
        <v>250.5</v>
      </c>
      <c r="GL54" s="119">
        <v>292.25</v>
      </c>
      <c r="GM54" s="119">
        <v>317.27999999999997</v>
      </c>
      <c r="GN54" s="119">
        <v>356.94</v>
      </c>
      <c r="GO54" s="119">
        <v>396.6</v>
      </c>
      <c r="GP54" s="119">
        <v>436.26</v>
      </c>
      <c r="GQ54" s="120">
        <v>475.92</v>
      </c>
      <c r="GR54" s="29">
        <v>1.1000000000000001</v>
      </c>
      <c r="GS54" s="119">
        <v>515.58000000000004</v>
      </c>
      <c r="GT54" s="119">
        <v>555.24</v>
      </c>
      <c r="GU54" s="119">
        <v>594.9</v>
      </c>
      <c r="GV54" s="119">
        <v>634.55999999999995</v>
      </c>
      <c r="GW54" s="119">
        <v>674.22</v>
      </c>
      <c r="GX54" s="119">
        <v>713.88</v>
      </c>
      <c r="GY54" s="119">
        <v>753.54</v>
      </c>
      <c r="GZ54" s="119">
        <v>793.2</v>
      </c>
      <c r="HA54" s="119">
        <v>832.86</v>
      </c>
      <c r="HB54" s="119">
        <v>872.52</v>
      </c>
      <c r="HC54" s="119">
        <v>912.18</v>
      </c>
      <c r="HD54" s="120">
        <v>951.84</v>
      </c>
      <c r="HE54" s="49"/>
      <c r="HF54" s="145">
        <v>30</v>
      </c>
      <c r="HG54" s="146">
        <v>39</v>
      </c>
      <c r="HH54" s="24">
        <v>41.75</v>
      </c>
      <c r="HI54" s="43">
        <v>0</v>
      </c>
      <c r="HJ54" s="24" t="s">
        <v>92</v>
      </c>
      <c r="HK54" s="24" t="str">
        <f t="shared" si="40"/>
        <v>A-12-NH-30-39</v>
      </c>
      <c r="HL54" s="25">
        <v>0.5</v>
      </c>
      <c r="HM54" s="25">
        <v>0.75</v>
      </c>
      <c r="HN54" s="25">
        <v>1</v>
      </c>
      <c r="HO54" s="25">
        <v>1.25</v>
      </c>
      <c r="HP54" s="25">
        <v>1.5</v>
      </c>
      <c r="HQ54" s="25">
        <v>1.75</v>
      </c>
      <c r="HR54" s="25">
        <v>2</v>
      </c>
      <c r="HS54" s="25">
        <v>2.25</v>
      </c>
      <c r="HT54" s="25">
        <v>2.5</v>
      </c>
      <c r="HU54" s="25">
        <v>2.75</v>
      </c>
      <c r="HV54" s="28">
        <v>3</v>
      </c>
      <c r="HW54" s="29">
        <v>100</v>
      </c>
      <c r="HX54" s="25">
        <v>3.25</v>
      </c>
      <c r="HY54" s="25">
        <v>3.5</v>
      </c>
      <c r="HZ54" s="25">
        <v>3.75</v>
      </c>
      <c r="IA54" s="25">
        <v>4</v>
      </c>
      <c r="IB54" s="25">
        <v>4.25</v>
      </c>
      <c r="IC54" s="25">
        <v>4.5</v>
      </c>
      <c r="ID54" s="25">
        <v>4.75</v>
      </c>
      <c r="IE54" s="25">
        <v>5</v>
      </c>
      <c r="IF54" s="25">
        <v>5.25</v>
      </c>
      <c r="IG54" s="25">
        <v>5.5</v>
      </c>
      <c r="IH54" s="49"/>
      <c r="II54" s="151">
        <v>30</v>
      </c>
      <c r="IJ54" s="152">
        <v>39</v>
      </c>
      <c r="IK54" s="24">
        <v>41.75</v>
      </c>
      <c r="IL54" s="43">
        <v>0</v>
      </c>
      <c r="IM54" s="24" t="s">
        <v>92</v>
      </c>
      <c r="IN54" s="24" t="str">
        <f t="shared" si="41"/>
        <v>A-12-NH-30-39</v>
      </c>
      <c r="IO54" s="165">
        <v>99999</v>
      </c>
      <c r="IP54" s="25">
        <v>99999</v>
      </c>
      <c r="IQ54" s="25">
        <v>99999</v>
      </c>
      <c r="IR54" s="25">
        <v>99999</v>
      </c>
      <c r="IS54" s="25">
        <v>99999</v>
      </c>
      <c r="IT54" s="25">
        <v>99999</v>
      </c>
      <c r="IU54" s="25">
        <v>99999</v>
      </c>
      <c r="IV54" s="25">
        <v>99999</v>
      </c>
      <c r="IW54" s="25">
        <v>99999</v>
      </c>
      <c r="IX54" s="25">
        <v>99999</v>
      </c>
      <c r="IY54" s="28">
        <v>99999</v>
      </c>
      <c r="IZ54" s="29">
        <v>100</v>
      </c>
      <c r="JA54" s="165">
        <v>99999</v>
      </c>
      <c r="JB54" s="25">
        <v>99999</v>
      </c>
      <c r="JC54" s="25">
        <v>99999</v>
      </c>
      <c r="JD54" s="25">
        <v>99999</v>
      </c>
      <c r="JE54" s="25">
        <v>99999</v>
      </c>
      <c r="JF54" s="25">
        <v>99999</v>
      </c>
      <c r="JG54" s="25">
        <v>99999</v>
      </c>
      <c r="JH54" s="25">
        <v>99999</v>
      </c>
      <c r="JI54" s="25">
        <v>99999</v>
      </c>
      <c r="JJ54" s="25">
        <v>99999</v>
      </c>
      <c r="JK54" s="49"/>
      <c r="JL54" s="151">
        <v>30</v>
      </c>
      <c r="JM54" s="152">
        <v>39</v>
      </c>
      <c r="JN54" s="24">
        <v>41.75</v>
      </c>
      <c r="JO54" s="43">
        <v>0</v>
      </c>
      <c r="JP54" s="24" t="s">
        <v>92</v>
      </c>
      <c r="JQ54" s="24" t="str">
        <f t="shared" si="42"/>
        <v>A-24-BASE-30-39</v>
      </c>
      <c r="JR54" s="119">
        <v>98.02</v>
      </c>
      <c r="JS54" s="119">
        <v>147.03</v>
      </c>
      <c r="JT54" s="119">
        <v>196.04</v>
      </c>
      <c r="JU54" s="119">
        <v>245.05</v>
      </c>
      <c r="JV54" s="119">
        <v>294.06</v>
      </c>
      <c r="JW54" s="119">
        <v>343.07</v>
      </c>
      <c r="JX54" s="119">
        <v>372.48</v>
      </c>
      <c r="JY54" s="119">
        <v>419.04</v>
      </c>
      <c r="JZ54" s="119">
        <v>465.6</v>
      </c>
      <c r="KA54" s="119">
        <v>512.16</v>
      </c>
      <c r="KB54" s="120">
        <v>558.72</v>
      </c>
      <c r="KC54" s="29">
        <v>1.1000000000000001</v>
      </c>
      <c r="KD54" s="119">
        <v>605.28</v>
      </c>
      <c r="KE54" s="119">
        <v>651.84</v>
      </c>
      <c r="KF54" s="119">
        <v>698.4</v>
      </c>
      <c r="KG54" s="119">
        <v>744.96</v>
      </c>
      <c r="KH54" s="119">
        <v>791.52</v>
      </c>
      <c r="KI54" s="119">
        <v>838.08</v>
      </c>
      <c r="KJ54" s="119">
        <v>884.64</v>
      </c>
      <c r="KK54" s="119">
        <v>931.2</v>
      </c>
      <c r="KL54" s="119">
        <v>977.76</v>
      </c>
      <c r="KM54" s="119">
        <v>1024.32</v>
      </c>
      <c r="KN54" s="119">
        <v>1070.8800000000001</v>
      </c>
      <c r="KO54" s="120">
        <v>1117.44</v>
      </c>
      <c r="KP54" s="49"/>
      <c r="KQ54" s="151">
        <v>30</v>
      </c>
      <c r="KR54" s="152">
        <v>39</v>
      </c>
      <c r="KS54" s="24">
        <v>41.75</v>
      </c>
      <c r="KT54" s="43">
        <v>0</v>
      </c>
      <c r="KU54" s="24" t="s">
        <v>92</v>
      </c>
      <c r="KV54" s="24" t="str">
        <f t="shared" si="43"/>
        <v>A-12-NH-30-39</v>
      </c>
      <c r="KW54" s="25">
        <v>0.5</v>
      </c>
      <c r="KX54" s="25">
        <v>0.75</v>
      </c>
      <c r="KY54" s="25">
        <v>1</v>
      </c>
      <c r="KZ54" s="25">
        <v>1.25</v>
      </c>
      <c r="LA54" s="25">
        <v>1.5</v>
      </c>
      <c r="LB54" s="25">
        <v>1.75</v>
      </c>
      <c r="LC54" s="25">
        <v>2</v>
      </c>
      <c r="LD54" s="25">
        <v>2.25</v>
      </c>
      <c r="LE54" s="25">
        <v>2.5</v>
      </c>
      <c r="LF54" s="25">
        <v>2.75</v>
      </c>
      <c r="LG54" s="28">
        <v>3</v>
      </c>
      <c r="LH54" s="29">
        <v>100</v>
      </c>
      <c r="LI54" s="25">
        <v>3.25</v>
      </c>
      <c r="LJ54" s="25">
        <v>3.5</v>
      </c>
      <c r="LK54" s="25">
        <v>3.75</v>
      </c>
      <c r="LL54" s="25">
        <v>4</v>
      </c>
      <c r="LM54" s="25">
        <v>4.25</v>
      </c>
      <c r="LN54" s="25">
        <v>4.5</v>
      </c>
      <c r="LO54" s="25">
        <v>4.75</v>
      </c>
      <c r="LP54" s="25">
        <v>5</v>
      </c>
      <c r="LQ54" s="25">
        <v>5.25</v>
      </c>
      <c r="LR54" s="25">
        <v>5.5</v>
      </c>
      <c r="LS54" s="49"/>
    </row>
    <row r="55" spans="5:331" ht="14.4">
      <c r="E55" s="128">
        <v>40</v>
      </c>
      <c r="F55" s="129">
        <v>49</v>
      </c>
      <c r="G55" s="24">
        <v>83.49</v>
      </c>
      <c r="H55" s="43">
        <v>0</v>
      </c>
      <c r="I55" s="24" t="s">
        <v>93</v>
      </c>
      <c r="J55" s="24" t="str">
        <f t="shared" si="33"/>
        <v>A-12-NH-40-49</v>
      </c>
      <c r="K55" s="25">
        <v>1.24</v>
      </c>
      <c r="L55" s="25">
        <v>1.86</v>
      </c>
      <c r="M55" s="25">
        <v>2.48</v>
      </c>
      <c r="N55" s="25">
        <v>3.1</v>
      </c>
      <c r="O55" s="25">
        <v>3.72</v>
      </c>
      <c r="P55" s="25">
        <v>4.34</v>
      </c>
      <c r="Q55" s="25">
        <v>4.96</v>
      </c>
      <c r="R55" s="25">
        <v>5.58</v>
      </c>
      <c r="S55" s="25">
        <v>6.2</v>
      </c>
      <c r="T55" s="25">
        <v>6.82</v>
      </c>
      <c r="U55" s="28">
        <v>7.44</v>
      </c>
      <c r="V55" s="29">
        <v>1.1499999999999999</v>
      </c>
      <c r="W55" s="25">
        <v>8.06</v>
      </c>
      <c r="X55" s="25">
        <v>8.68</v>
      </c>
      <c r="Y55" s="25">
        <v>9.3000000000000007</v>
      </c>
      <c r="Z55" s="25">
        <v>9.92</v>
      </c>
      <c r="AA55" s="25">
        <v>10.54</v>
      </c>
      <c r="AB55" s="25">
        <v>11.16</v>
      </c>
      <c r="AC55" s="25">
        <v>11.78</v>
      </c>
      <c r="AD55" s="25">
        <v>12.4</v>
      </c>
      <c r="AE55" s="25">
        <v>13.02</v>
      </c>
      <c r="AF55" s="25">
        <v>13.64</v>
      </c>
      <c r="AH55" s="128">
        <v>40</v>
      </c>
      <c r="AI55" s="129">
        <v>49</v>
      </c>
      <c r="AJ55" s="24">
        <v>83.49</v>
      </c>
      <c r="AK55" s="43">
        <v>0</v>
      </c>
      <c r="AL55" s="24" t="s">
        <v>93</v>
      </c>
      <c r="AM55" s="24" t="str">
        <f t="shared" si="34"/>
        <v>A-24-40-49</v>
      </c>
      <c r="AN55" s="25">
        <v>203.28</v>
      </c>
      <c r="AO55" s="25">
        <v>304.92</v>
      </c>
      <c r="AP55" s="25">
        <v>406.56</v>
      </c>
      <c r="AQ55" s="25">
        <v>508.2</v>
      </c>
      <c r="AR55" s="25">
        <v>609.84</v>
      </c>
      <c r="AS55" s="25">
        <v>711.48</v>
      </c>
      <c r="AT55" s="25">
        <v>772.48</v>
      </c>
      <c r="AU55" s="25">
        <v>869.04</v>
      </c>
      <c r="AV55" s="25">
        <v>965.6</v>
      </c>
      <c r="AW55" s="25">
        <v>1062.1600000000001</v>
      </c>
      <c r="AX55" s="28">
        <v>1158.72</v>
      </c>
      <c r="AY55" s="29">
        <v>1.1499999999999999</v>
      </c>
      <c r="AZ55" s="25">
        <v>1255.28</v>
      </c>
      <c r="BA55" s="25">
        <v>1351.84</v>
      </c>
      <c r="BB55" s="25">
        <v>1448.4</v>
      </c>
      <c r="BC55" s="25">
        <v>1544.96</v>
      </c>
      <c r="BD55" s="25">
        <v>1641.52</v>
      </c>
      <c r="BE55" s="25">
        <v>1738.08</v>
      </c>
      <c r="BF55" s="25">
        <v>1834.64</v>
      </c>
      <c r="BG55" s="25">
        <v>1931.2</v>
      </c>
      <c r="BH55" s="25">
        <v>2027.76</v>
      </c>
      <c r="BI55" s="25">
        <v>2124.3200000000002</v>
      </c>
      <c r="BJ55" s="25">
        <v>2220.88</v>
      </c>
      <c r="BK55" s="28">
        <v>2317.44</v>
      </c>
      <c r="BL55" s="49"/>
      <c r="BM55" s="128">
        <v>40</v>
      </c>
      <c r="BN55" s="129">
        <v>49</v>
      </c>
      <c r="BO55" s="24">
        <v>83.49</v>
      </c>
      <c r="BP55" s="43">
        <v>0</v>
      </c>
      <c r="BQ55" s="24" t="s">
        <v>93</v>
      </c>
      <c r="BR55" s="24" t="str">
        <f t="shared" si="35"/>
        <v>A-24-BASE-40-49</v>
      </c>
      <c r="BS55" s="119">
        <v>360.7</v>
      </c>
      <c r="BT55" s="119">
        <v>541.04999999999995</v>
      </c>
      <c r="BU55" s="119">
        <v>721.4</v>
      </c>
      <c r="BV55" s="119">
        <v>901.75</v>
      </c>
      <c r="BW55" s="119">
        <v>1082.0999999999999</v>
      </c>
      <c r="BX55" s="119">
        <v>1262.45</v>
      </c>
      <c r="BY55" s="119">
        <v>1370.64</v>
      </c>
      <c r="BZ55" s="119">
        <v>1541.97</v>
      </c>
      <c r="CA55" s="119">
        <v>1713.3</v>
      </c>
      <c r="CB55" s="119">
        <v>1884.63</v>
      </c>
      <c r="CC55" s="120">
        <v>2055.96</v>
      </c>
      <c r="CD55" s="29">
        <v>100</v>
      </c>
      <c r="CE55" s="119">
        <v>2227.29</v>
      </c>
      <c r="CF55" s="119">
        <v>2398.62</v>
      </c>
      <c r="CG55" s="119">
        <v>2569.9499999999998</v>
      </c>
      <c r="CH55" s="119">
        <v>2741.28</v>
      </c>
      <c r="CI55" s="119">
        <v>2912.61</v>
      </c>
      <c r="CJ55" s="119">
        <v>3083.94</v>
      </c>
      <c r="CK55" s="119">
        <v>3255.27</v>
      </c>
      <c r="CL55" s="119">
        <v>3426.6</v>
      </c>
      <c r="CM55" s="119">
        <v>3597.93</v>
      </c>
      <c r="CN55" s="119">
        <v>3769.26</v>
      </c>
      <c r="CO55" s="119">
        <v>3940.59</v>
      </c>
      <c r="CP55" s="120">
        <v>4111.92</v>
      </c>
      <c r="CQ55" s="49"/>
      <c r="CR55" s="131">
        <v>40</v>
      </c>
      <c r="CS55" s="132">
        <v>49</v>
      </c>
      <c r="CT55" s="24">
        <v>83.49</v>
      </c>
      <c r="CU55" s="43">
        <v>0</v>
      </c>
      <c r="CV55" s="24" t="s">
        <v>93</v>
      </c>
      <c r="CW55" s="24" t="str">
        <f t="shared" si="36"/>
        <v>A-12-NH-40-49</v>
      </c>
      <c r="CX55" s="25">
        <v>1.1200000000000001</v>
      </c>
      <c r="CY55" s="25">
        <v>1.68</v>
      </c>
      <c r="CZ55" s="25">
        <v>2.2400000000000002</v>
      </c>
      <c r="DA55" s="25">
        <v>2.8</v>
      </c>
      <c r="DB55" s="25">
        <v>3.36</v>
      </c>
      <c r="DC55" s="25">
        <v>3.92</v>
      </c>
      <c r="DD55" s="25">
        <v>4.4800000000000004</v>
      </c>
      <c r="DE55" s="25">
        <v>5.04</v>
      </c>
      <c r="DF55" s="25">
        <v>5.6</v>
      </c>
      <c r="DG55" s="25">
        <v>6.16</v>
      </c>
      <c r="DH55" s="28">
        <v>6.72</v>
      </c>
      <c r="DI55" s="29">
        <v>1.1499999999999999</v>
      </c>
      <c r="DJ55" s="25">
        <v>7.28</v>
      </c>
      <c r="DK55" s="25">
        <v>7.84</v>
      </c>
      <c r="DL55" s="25">
        <v>8.4</v>
      </c>
      <c r="DM55" s="25">
        <v>8.9600000000000009</v>
      </c>
      <c r="DN55" s="25">
        <v>9.52</v>
      </c>
      <c r="DO55" s="25">
        <v>10.08</v>
      </c>
      <c r="DP55" s="25">
        <v>10.64</v>
      </c>
      <c r="DQ55" s="25">
        <v>11.2</v>
      </c>
      <c r="DR55" s="25">
        <v>11.76</v>
      </c>
      <c r="DS55" s="25">
        <v>12.32</v>
      </c>
      <c r="DT55" s="49"/>
      <c r="DU55" s="145">
        <v>40</v>
      </c>
      <c r="DV55" s="146">
        <v>49</v>
      </c>
      <c r="DW55" s="24">
        <v>83.49</v>
      </c>
      <c r="DX55" s="43">
        <v>0</v>
      </c>
      <c r="DY55" s="24" t="s">
        <v>93</v>
      </c>
      <c r="DZ55" s="24" t="str">
        <f t="shared" si="37"/>
        <v>A-12-NH-40-49</v>
      </c>
      <c r="EA55" s="25">
        <v>1.1399999999999999</v>
      </c>
      <c r="EB55" s="25">
        <v>1.71</v>
      </c>
      <c r="EC55" s="25">
        <v>2.2799999999999998</v>
      </c>
      <c r="ED55" s="25">
        <v>2.85</v>
      </c>
      <c r="EE55" s="25">
        <v>3.42</v>
      </c>
      <c r="EF55" s="25">
        <v>3.99</v>
      </c>
      <c r="EG55" s="25">
        <v>4.5599999999999996</v>
      </c>
      <c r="EH55" s="25">
        <v>5.13</v>
      </c>
      <c r="EI55" s="25">
        <v>5.7</v>
      </c>
      <c r="EJ55" s="25">
        <v>6.27</v>
      </c>
      <c r="EK55" s="28">
        <v>6.84</v>
      </c>
      <c r="EL55" s="29">
        <v>1.1499999999999999</v>
      </c>
      <c r="EM55" s="25">
        <v>7.41</v>
      </c>
      <c r="EN55" s="25">
        <v>7.98</v>
      </c>
      <c r="EO55" s="25">
        <v>8.5500000000000007</v>
      </c>
      <c r="EP55" s="25">
        <v>9.1199999999999992</v>
      </c>
      <c r="EQ55" s="25">
        <v>9.69</v>
      </c>
      <c r="ER55" s="25">
        <v>10.26</v>
      </c>
      <c r="ES55" s="25">
        <v>10.83</v>
      </c>
      <c r="ET55" s="25">
        <v>11.4</v>
      </c>
      <c r="EU55" s="25">
        <v>11.97</v>
      </c>
      <c r="EV55" s="25">
        <v>12.54</v>
      </c>
      <c r="EW55" s="49"/>
      <c r="EX55" s="145">
        <v>40</v>
      </c>
      <c r="EY55" s="146">
        <v>49</v>
      </c>
      <c r="EZ55" s="24">
        <v>83.49</v>
      </c>
      <c r="FA55" s="43">
        <v>0</v>
      </c>
      <c r="FB55" s="24" t="s">
        <v>93</v>
      </c>
      <c r="FC55" s="24" t="str">
        <f t="shared" si="38"/>
        <v>A-12-NH-40-49</v>
      </c>
      <c r="FD55" s="25">
        <v>0.94</v>
      </c>
      <c r="FE55" s="25">
        <v>1.41</v>
      </c>
      <c r="FF55" s="25">
        <v>1.88</v>
      </c>
      <c r="FG55" s="25">
        <v>2.35</v>
      </c>
      <c r="FH55" s="25">
        <v>2.82</v>
      </c>
      <c r="FI55" s="25">
        <v>3.29</v>
      </c>
      <c r="FJ55" s="25">
        <v>3.76</v>
      </c>
      <c r="FK55" s="25">
        <v>4.2300000000000004</v>
      </c>
      <c r="FL55" s="25">
        <v>4.7</v>
      </c>
      <c r="FM55" s="25">
        <v>5.17</v>
      </c>
      <c r="FN55" s="28">
        <v>5.64</v>
      </c>
      <c r="FO55" s="29">
        <v>1.1499999999999999</v>
      </c>
      <c r="FP55" s="25">
        <v>6.11</v>
      </c>
      <c r="FQ55" s="25">
        <v>6.58</v>
      </c>
      <c r="FR55" s="25">
        <v>7.05</v>
      </c>
      <c r="FS55" s="25">
        <v>7.52</v>
      </c>
      <c r="FT55" s="25">
        <v>7.99</v>
      </c>
      <c r="FU55" s="25">
        <v>8.4600000000000009</v>
      </c>
      <c r="FV55" s="25">
        <v>8.93</v>
      </c>
      <c r="FW55" s="25">
        <v>9.4</v>
      </c>
      <c r="FX55" s="25">
        <v>9.8699999999999992</v>
      </c>
      <c r="FY55" s="25">
        <v>10.34</v>
      </c>
      <c r="FZ55" s="49"/>
      <c r="GA55" s="145">
        <v>40</v>
      </c>
      <c r="GB55" s="146">
        <v>49</v>
      </c>
      <c r="GC55" s="24">
        <v>83.49</v>
      </c>
      <c r="GD55" s="43">
        <v>0</v>
      </c>
      <c r="GE55" s="24" t="s">
        <v>93</v>
      </c>
      <c r="GF55" s="24" t="str">
        <f t="shared" si="39"/>
        <v>A-24-BASE-40-49</v>
      </c>
      <c r="GG55" s="119">
        <v>166.98</v>
      </c>
      <c r="GH55" s="119">
        <v>250.47</v>
      </c>
      <c r="GI55" s="119">
        <v>333.96</v>
      </c>
      <c r="GJ55" s="119">
        <v>417.45</v>
      </c>
      <c r="GK55" s="119">
        <v>500.94</v>
      </c>
      <c r="GL55" s="119">
        <v>584.42999999999995</v>
      </c>
      <c r="GM55" s="119">
        <v>634.55999999999995</v>
      </c>
      <c r="GN55" s="119">
        <v>713.88</v>
      </c>
      <c r="GO55" s="119">
        <v>793.2</v>
      </c>
      <c r="GP55" s="119">
        <v>872.52</v>
      </c>
      <c r="GQ55" s="120">
        <v>951.84</v>
      </c>
      <c r="GR55" s="29">
        <v>1.1499999999999999</v>
      </c>
      <c r="GS55" s="119">
        <v>1031.1600000000001</v>
      </c>
      <c r="GT55" s="119">
        <v>1110.48</v>
      </c>
      <c r="GU55" s="119">
        <v>1189.8</v>
      </c>
      <c r="GV55" s="119">
        <v>1269.1199999999999</v>
      </c>
      <c r="GW55" s="119">
        <v>1348.44</v>
      </c>
      <c r="GX55" s="119">
        <v>1427.76</v>
      </c>
      <c r="GY55" s="119">
        <v>1507.08</v>
      </c>
      <c r="GZ55" s="119">
        <v>1586.4</v>
      </c>
      <c r="HA55" s="119">
        <v>1665.72</v>
      </c>
      <c r="HB55" s="119">
        <v>1745.04</v>
      </c>
      <c r="HC55" s="119">
        <v>1824.36</v>
      </c>
      <c r="HD55" s="120">
        <v>1903.68</v>
      </c>
      <c r="HE55" s="49"/>
      <c r="HF55" s="145">
        <v>40</v>
      </c>
      <c r="HG55" s="146">
        <v>49</v>
      </c>
      <c r="HH55" s="24">
        <v>83.49</v>
      </c>
      <c r="HI55" s="43">
        <v>0</v>
      </c>
      <c r="HJ55" s="24" t="s">
        <v>93</v>
      </c>
      <c r="HK55" s="24" t="str">
        <f t="shared" si="40"/>
        <v>A-12-NH-40-49</v>
      </c>
      <c r="HL55" s="25">
        <v>1.02</v>
      </c>
      <c r="HM55" s="25">
        <v>1.53</v>
      </c>
      <c r="HN55" s="25">
        <v>2.04</v>
      </c>
      <c r="HO55" s="25">
        <v>2.5499999999999998</v>
      </c>
      <c r="HP55" s="25">
        <v>3.06</v>
      </c>
      <c r="HQ55" s="25">
        <v>3.57</v>
      </c>
      <c r="HR55" s="25">
        <v>4.08</v>
      </c>
      <c r="HS55" s="25">
        <v>4.59</v>
      </c>
      <c r="HT55" s="25">
        <v>5.0999999999999996</v>
      </c>
      <c r="HU55" s="25">
        <v>5.61</v>
      </c>
      <c r="HV55" s="28">
        <v>6.12</v>
      </c>
      <c r="HW55" s="29">
        <v>100</v>
      </c>
      <c r="HX55" s="25">
        <v>6.63</v>
      </c>
      <c r="HY55" s="25">
        <v>7.14</v>
      </c>
      <c r="HZ55" s="25">
        <v>7.65</v>
      </c>
      <c r="IA55" s="25">
        <v>8.16</v>
      </c>
      <c r="IB55" s="25">
        <v>8.67</v>
      </c>
      <c r="IC55" s="25">
        <v>9.18</v>
      </c>
      <c r="ID55" s="25">
        <v>9.69</v>
      </c>
      <c r="IE55" s="25">
        <v>10.199999999999999</v>
      </c>
      <c r="IF55" s="25">
        <v>10.71</v>
      </c>
      <c r="IG55" s="25">
        <v>11.22</v>
      </c>
      <c r="IH55" s="49"/>
      <c r="II55" s="151">
        <v>40</v>
      </c>
      <c r="IJ55" s="152">
        <v>49</v>
      </c>
      <c r="IK55" s="24">
        <v>83.49</v>
      </c>
      <c r="IL55" s="43">
        <v>0</v>
      </c>
      <c r="IM55" s="24" t="s">
        <v>93</v>
      </c>
      <c r="IN55" s="24" t="str">
        <f t="shared" si="41"/>
        <v>A-12-NH-40-49</v>
      </c>
      <c r="IO55" s="165">
        <v>99999</v>
      </c>
      <c r="IP55" s="25">
        <v>99999</v>
      </c>
      <c r="IQ55" s="25">
        <v>99999</v>
      </c>
      <c r="IR55" s="25">
        <v>99999</v>
      </c>
      <c r="IS55" s="25">
        <v>99999</v>
      </c>
      <c r="IT55" s="25">
        <v>99999</v>
      </c>
      <c r="IU55" s="25">
        <v>99999</v>
      </c>
      <c r="IV55" s="25">
        <v>99999</v>
      </c>
      <c r="IW55" s="25">
        <v>99999</v>
      </c>
      <c r="IX55" s="25">
        <v>99999</v>
      </c>
      <c r="IY55" s="28">
        <v>99999</v>
      </c>
      <c r="IZ55" s="29">
        <v>100</v>
      </c>
      <c r="JA55" s="165">
        <v>99999</v>
      </c>
      <c r="JB55" s="25">
        <v>99999</v>
      </c>
      <c r="JC55" s="25">
        <v>99999</v>
      </c>
      <c r="JD55" s="25">
        <v>99999</v>
      </c>
      <c r="JE55" s="25">
        <v>99999</v>
      </c>
      <c r="JF55" s="25">
        <v>99999</v>
      </c>
      <c r="JG55" s="25">
        <v>99999</v>
      </c>
      <c r="JH55" s="25">
        <v>99999</v>
      </c>
      <c r="JI55" s="25">
        <v>99999</v>
      </c>
      <c r="JJ55" s="25">
        <v>99999</v>
      </c>
      <c r="JK55" s="49"/>
      <c r="JL55" s="151">
        <v>40</v>
      </c>
      <c r="JM55" s="152">
        <v>49</v>
      </c>
      <c r="JN55" s="24">
        <v>83.49</v>
      </c>
      <c r="JO55" s="43">
        <v>0</v>
      </c>
      <c r="JP55" s="24" t="s">
        <v>93</v>
      </c>
      <c r="JQ55" s="24" t="str">
        <f t="shared" si="42"/>
        <v>A-24-BASE-40-49</v>
      </c>
      <c r="JR55" s="119">
        <v>203.28</v>
      </c>
      <c r="JS55" s="119">
        <v>304.92</v>
      </c>
      <c r="JT55" s="119">
        <v>406.56</v>
      </c>
      <c r="JU55" s="119">
        <v>508.2</v>
      </c>
      <c r="JV55" s="119">
        <v>609.84</v>
      </c>
      <c r="JW55" s="119">
        <v>711.48</v>
      </c>
      <c r="JX55" s="119">
        <v>772.48</v>
      </c>
      <c r="JY55" s="119">
        <v>869.04</v>
      </c>
      <c r="JZ55" s="119">
        <v>965.6</v>
      </c>
      <c r="KA55" s="119">
        <v>1062.1600000000001</v>
      </c>
      <c r="KB55" s="120">
        <v>1158.72</v>
      </c>
      <c r="KC55" s="29">
        <v>1.1499999999999999</v>
      </c>
      <c r="KD55" s="119">
        <v>1255.28</v>
      </c>
      <c r="KE55" s="119">
        <v>1351.84</v>
      </c>
      <c r="KF55" s="119">
        <v>1448.4</v>
      </c>
      <c r="KG55" s="119">
        <v>1544.96</v>
      </c>
      <c r="KH55" s="119">
        <v>1641.52</v>
      </c>
      <c r="KI55" s="119">
        <v>1738.08</v>
      </c>
      <c r="KJ55" s="119">
        <v>1834.64</v>
      </c>
      <c r="KK55" s="119">
        <v>1931.2</v>
      </c>
      <c r="KL55" s="119">
        <v>2027.76</v>
      </c>
      <c r="KM55" s="119">
        <v>2124.3200000000002</v>
      </c>
      <c r="KN55" s="119">
        <v>2220.88</v>
      </c>
      <c r="KO55" s="120">
        <v>2317.44</v>
      </c>
      <c r="KP55" s="49"/>
      <c r="KQ55" s="151">
        <v>40</v>
      </c>
      <c r="KR55" s="152">
        <v>49</v>
      </c>
      <c r="KS55" s="24">
        <v>83.49</v>
      </c>
      <c r="KT55" s="43">
        <v>0</v>
      </c>
      <c r="KU55" s="24" t="s">
        <v>93</v>
      </c>
      <c r="KV55" s="24" t="str">
        <f t="shared" si="43"/>
        <v>A-12-NH-40-49</v>
      </c>
      <c r="KW55" s="25">
        <v>1.02</v>
      </c>
      <c r="KX55" s="25">
        <v>1.53</v>
      </c>
      <c r="KY55" s="25">
        <v>2.04</v>
      </c>
      <c r="KZ55" s="25">
        <v>2.5499999999999998</v>
      </c>
      <c r="LA55" s="25">
        <v>3.06</v>
      </c>
      <c r="LB55" s="25">
        <v>3.57</v>
      </c>
      <c r="LC55" s="25">
        <v>4.08</v>
      </c>
      <c r="LD55" s="25">
        <v>4.59</v>
      </c>
      <c r="LE55" s="25">
        <v>5.0999999999999996</v>
      </c>
      <c r="LF55" s="25">
        <v>5.61</v>
      </c>
      <c r="LG55" s="28">
        <v>6.12</v>
      </c>
      <c r="LH55" s="29">
        <v>100</v>
      </c>
      <c r="LI55" s="25">
        <v>6.63</v>
      </c>
      <c r="LJ55" s="25">
        <v>7.14</v>
      </c>
      <c r="LK55" s="25">
        <v>7.65</v>
      </c>
      <c r="LL55" s="25">
        <v>8.16</v>
      </c>
      <c r="LM55" s="25">
        <v>8.67</v>
      </c>
      <c r="LN55" s="25">
        <v>9.18</v>
      </c>
      <c r="LO55" s="25">
        <v>9.69</v>
      </c>
      <c r="LP55" s="25">
        <v>10.199999999999999</v>
      </c>
      <c r="LQ55" s="25">
        <v>10.71</v>
      </c>
      <c r="LR55" s="25">
        <v>11.22</v>
      </c>
      <c r="LS55" s="49"/>
    </row>
    <row r="56" spans="5:331" ht="14.4">
      <c r="E56" s="128">
        <v>50</v>
      </c>
      <c r="F56" s="129">
        <v>54</v>
      </c>
      <c r="G56" s="24">
        <v>137.94</v>
      </c>
      <c r="H56" s="43">
        <v>0</v>
      </c>
      <c r="I56" s="24" t="s">
        <v>94</v>
      </c>
      <c r="J56" s="24" t="str">
        <f t="shared" si="33"/>
        <v>A-12-NH-50-54</v>
      </c>
      <c r="K56" s="25">
        <v>3.54</v>
      </c>
      <c r="L56" s="25">
        <v>5.31</v>
      </c>
      <c r="M56" s="25">
        <v>7.08</v>
      </c>
      <c r="N56" s="25">
        <v>8.85</v>
      </c>
      <c r="O56" s="25">
        <v>10.62</v>
      </c>
      <c r="P56" s="25">
        <v>12.39</v>
      </c>
      <c r="Q56" s="25">
        <v>14.16</v>
      </c>
      <c r="R56" s="25">
        <v>15.93</v>
      </c>
      <c r="S56" s="25">
        <v>17.7</v>
      </c>
      <c r="T56" s="25">
        <v>19.47</v>
      </c>
      <c r="U56" s="28">
        <v>21.24</v>
      </c>
      <c r="V56" s="29">
        <v>1.1499999999999999</v>
      </c>
      <c r="W56" s="25">
        <v>23.01</v>
      </c>
      <c r="X56" s="25">
        <v>24.78</v>
      </c>
      <c r="Y56" s="25">
        <v>26.55</v>
      </c>
      <c r="Z56" s="25">
        <v>28.32</v>
      </c>
      <c r="AA56" s="25">
        <v>30.09</v>
      </c>
      <c r="AB56" s="25">
        <v>31.86</v>
      </c>
      <c r="AC56" s="25">
        <v>33.630000000000003</v>
      </c>
      <c r="AD56" s="25">
        <v>35.4</v>
      </c>
      <c r="AE56" s="25">
        <v>37.17</v>
      </c>
      <c r="AF56" s="25">
        <v>38.94</v>
      </c>
      <c r="AH56" s="128">
        <v>50</v>
      </c>
      <c r="AI56" s="129">
        <v>54</v>
      </c>
      <c r="AJ56" s="24">
        <v>137.94</v>
      </c>
      <c r="AK56" s="43">
        <v>0</v>
      </c>
      <c r="AL56" s="24" t="s">
        <v>94</v>
      </c>
      <c r="AM56" s="24" t="str">
        <f t="shared" si="34"/>
        <v>A-24-50-54</v>
      </c>
      <c r="AN56" s="25">
        <v>333.96</v>
      </c>
      <c r="AO56" s="25">
        <v>500.94</v>
      </c>
      <c r="AP56" s="25">
        <v>667.92</v>
      </c>
      <c r="AQ56" s="25">
        <v>834.9</v>
      </c>
      <c r="AR56" s="25">
        <v>1001.88</v>
      </c>
      <c r="AS56" s="25">
        <v>1168.8599999999999</v>
      </c>
      <c r="AT56" s="25">
        <v>1269.04</v>
      </c>
      <c r="AU56" s="25">
        <v>1427.67</v>
      </c>
      <c r="AV56" s="25">
        <v>1586.3</v>
      </c>
      <c r="AW56" s="25">
        <v>1744.93</v>
      </c>
      <c r="AX56" s="28">
        <v>1903.56</v>
      </c>
      <c r="AY56" s="29">
        <v>1.1499999999999999</v>
      </c>
      <c r="AZ56" s="25">
        <v>2062.19</v>
      </c>
      <c r="BA56" s="25">
        <v>2220.8200000000002</v>
      </c>
      <c r="BB56" s="25">
        <v>2379.4499999999998</v>
      </c>
      <c r="BC56" s="25">
        <v>2538.08</v>
      </c>
      <c r="BD56" s="25">
        <v>2696.71</v>
      </c>
      <c r="BE56" s="25">
        <v>2855.34</v>
      </c>
      <c r="BF56" s="25">
        <v>3013.97</v>
      </c>
      <c r="BG56" s="25">
        <v>3172.6</v>
      </c>
      <c r="BH56" s="25">
        <v>3331.23</v>
      </c>
      <c r="BI56" s="25">
        <v>3489.86</v>
      </c>
      <c r="BJ56" s="25">
        <v>3648.49</v>
      </c>
      <c r="BK56" s="28">
        <v>3807.12</v>
      </c>
      <c r="BL56" s="49"/>
      <c r="BM56" s="128">
        <v>50</v>
      </c>
      <c r="BN56" s="129">
        <v>54</v>
      </c>
      <c r="BO56" s="24">
        <v>137.94</v>
      </c>
      <c r="BP56" s="43">
        <v>0</v>
      </c>
      <c r="BQ56" s="24" t="s">
        <v>94</v>
      </c>
      <c r="BR56" s="24" t="str">
        <f t="shared" si="35"/>
        <v>A-24-BASE-50-54</v>
      </c>
      <c r="BS56" s="119">
        <v>519.28</v>
      </c>
      <c r="BT56" s="119">
        <v>778.92</v>
      </c>
      <c r="BU56" s="119">
        <v>1038.56</v>
      </c>
      <c r="BV56" s="119">
        <v>1298.2</v>
      </c>
      <c r="BW56" s="119">
        <v>1557.84</v>
      </c>
      <c r="BX56" s="119">
        <v>1817.48</v>
      </c>
      <c r="BY56" s="119">
        <v>1973.28</v>
      </c>
      <c r="BZ56" s="119">
        <v>2219.94</v>
      </c>
      <c r="CA56" s="119">
        <v>2466.6</v>
      </c>
      <c r="CB56" s="119">
        <v>2713.26</v>
      </c>
      <c r="CC56" s="120">
        <v>2959.92</v>
      </c>
      <c r="CD56" s="29">
        <v>100</v>
      </c>
      <c r="CE56" s="119">
        <v>3206.58</v>
      </c>
      <c r="CF56" s="119">
        <v>3453.24</v>
      </c>
      <c r="CG56" s="119">
        <v>3699.9</v>
      </c>
      <c r="CH56" s="119">
        <v>3946.56</v>
      </c>
      <c r="CI56" s="119">
        <v>4193.22</v>
      </c>
      <c r="CJ56" s="119">
        <v>4439.88</v>
      </c>
      <c r="CK56" s="119">
        <v>4686.54</v>
      </c>
      <c r="CL56" s="119">
        <v>4933.2</v>
      </c>
      <c r="CM56" s="119">
        <v>5179.8599999999997</v>
      </c>
      <c r="CN56" s="119">
        <v>5426.52</v>
      </c>
      <c r="CO56" s="119">
        <v>5673.18</v>
      </c>
      <c r="CP56" s="120">
        <v>5919.84</v>
      </c>
      <c r="CQ56" s="49"/>
      <c r="CR56" s="131">
        <v>50</v>
      </c>
      <c r="CS56" s="132">
        <v>54</v>
      </c>
      <c r="CT56" s="24">
        <v>137.94</v>
      </c>
      <c r="CU56" s="43">
        <v>0</v>
      </c>
      <c r="CV56" s="24" t="s">
        <v>94</v>
      </c>
      <c r="CW56" s="24" t="str">
        <f t="shared" si="36"/>
        <v>A-12-NH-50-54</v>
      </c>
      <c r="CX56" s="25">
        <v>3.22</v>
      </c>
      <c r="CY56" s="25">
        <v>4.83</v>
      </c>
      <c r="CZ56" s="25">
        <v>6.44</v>
      </c>
      <c r="DA56" s="25">
        <v>8.0500000000000007</v>
      </c>
      <c r="DB56" s="25">
        <v>9.66</v>
      </c>
      <c r="DC56" s="25">
        <v>11.27</v>
      </c>
      <c r="DD56" s="25">
        <v>12.88</v>
      </c>
      <c r="DE56" s="25">
        <v>14.49</v>
      </c>
      <c r="DF56" s="25">
        <v>16.100000000000001</v>
      </c>
      <c r="DG56" s="25">
        <v>17.71</v>
      </c>
      <c r="DH56" s="28">
        <v>19.32</v>
      </c>
      <c r="DI56" s="29">
        <v>1.1499999999999999</v>
      </c>
      <c r="DJ56" s="25">
        <v>20.93</v>
      </c>
      <c r="DK56" s="25">
        <v>22.54</v>
      </c>
      <c r="DL56" s="25">
        <v>24.15</v>
      </c>
      <c r="DM56" s="25">
        <v>25.76</v>
      </c>
      <c r="DN56" s="25">
        <v>27.37</v>
      </c>
      <c r="DO56" s="25">
        <v>28.98</v>
      </c>
      <c r="DP56" s="25">
        <v>30.59</v>
      </c>
      <c r="DQ56" s="25">
        <v>32.200000000000003</v>
      </c>
      <c r="DR56" s="25">
        <v>33.81</v>
      </c>
      <c r="DS56" s="25">
        <v>35.42</v>
      </c>
      <c r="DT56" s="49"/>
      <c r="DU56" s="145">
        <v>50</v>
      </c>
      <c r="DV56" s="146">
        <v>54</v>
      </c>
      <c r="DW56" s="24">
        <v>137.94</v>
      </c>
      <c r="DX56" s="43">
        <v>0</v>
      </c>
      <c r="DY56" s="24" t="s">
        <v>94</v>
      </c>
      <c r="DZ56" s="24" t="str">
        <f t="shared" si="37"/>
        <v>A-12-NH-50-54</v>
      </c>
      <c r="EA56" s="25">
        <v>3.26</v>
      </c>
      <c r="EB56" s="25">
        <v>4.8899999999999997</v>
      </c>
      <c r="EC56" s="25">
        <v>6.52</v>
      </c>
      <c r="ED56" s="25">
        <v>8.15</v>
      </c>
      <c r="EE56" s="25">
        <v>9.7799999999999994</v>
      </c>
      <c r="EF56" s="25">
        <v>11.41</v>
      </c>
      <c r="EG56" s="25">
        <v>13.04</v>
      </c>
      <c r="EH56" s="25">
        <v>14.67</v>
      </c>
      <c r="EI56" s="25">
        <v>16.3</v>
      </c>
      <c r="EJ56" s="25">
        <v>17.93</v>
      </c>
      <c r="EK56" s="28">
        <v>19.559999999999999</v>
      </c>
      <c r="EL56" s="29">
        <v>1.1499999999999999</v>
      </c>
      <c r="EM56" s="25">
        <v>21.19</v>
      </c>
      <c r="EN56" s="25">
        <v>22.82</v>
      </c>
      <c r="EO56" s="25">
        <v>24.45</v>
      </c>
      <c r="EP56" s="25">
        <v>26.08</v>
      </c>
      <c r="EQ56" s="25">
        <v>27.71</v>
      </c>
      <c r="ER56" s="25">
        <v>29.34</v>
      </c>
      <c r="ES56" s="25">
        <v>30.97</v>
      </c>
      <c r="ET56" s="25">
        <v>32.6</v>
      </c>
      <c r="EU56" s="25">
        <v>34.229999999999997</v>
      </c>
      <c r="EV56" s="25">
        <v>35.86</v>
      </c>
      <c r="EW56" s="49"/>
      <c r="EX56" s="145">
        <v>50</v>
      </c>
      <c r="EY56" s="146">
        <v>54</v>
      </c>
      <c r="EZ56" s="24">
        <v>137.94</v>
      </c>
      <c r="FA56" s="43">
        <v>0</v>
      </c>
      <c r="FB56" s="24" t="s">
        <v>94</v>
      </c>
      <c r="FC56" s="24" t="str">
        <f t="shared" si="38"/>
        <v>A-12-NH-50-54</v>
      </c>
      <c r="FD56" s="25">
        <v>2.72</v>
      </c>
      <c r="FE56" s="25">
        <v>4.08</v>
      </c>
      <c r="FF56" s="25">
        <v>5.44</v>
      </c>
      <c r="FG56" s="25">
        <v>6.8</v>
      </c>
      <c r="FH56" s="25">
        <v>8.16</v>
      </c>
      <c r="FI56" s="25">
        <v>9.52</v>
      </c>
      <c r="FJ56" s="25">
        <v>10.88</v>
      </c>
      <c r="FK56" s="25">
        <v>12.24</v>
      </c>
      <c r="FL56" s="25">
        <v>13.6</v>
      </c>
      <c r="FM56" s="25">
        <v>14.96</v>
      </c>
      <c r="FN56" s="28">
        <v>16.32</v>
      </c>
      <c r="FO56" s="29">
        <v>1.1499999999999999</v>
      </c>
      <c r="FP56" s="25">
        <v>17.68</v>
      </c>
      <c r="FQ56" s="25">
        <v>19.04</v>
      </c>
      <c r="FR56" s="25">
        <v>20.399999999999999</v>
      </c>
      <c r="FS56" s="25">
        <v>21.76</v>
      </c>
      <c r="FT56" s="25">
        <v>23.12</v>
      </c>
      <c r="FU56" s="25">
        <v>24.48</v>
      </c>
      <c r="FV56" s="25">
        <v>25.84</v>
      </c>
      <c r="FW56" s="25">
        <v>27.2</v>
      </c>
      <c r="FX56" s="25">
        <v>28.56</v>
      </c>
      <c r="FY56" s="25">
        <v>29.92</v>
      </c>
      <c r="FZ56" s="49"/>
      <c r="GA56" s="145">
        <v>50</v>
      </c>
      <c r="GB56" s="146">
        <v>54</v>
      </c>
      <c r="GC56" s="24">
        <v>137.94</v>
      </c>
      <c r="GD56" s="43">
        <v>0</v>
      </c>
      <c r="GE56" s="24" t="s">
        <v>94</v>
      </c>
      <c r="GF56" s="24" t="str">
        <f t="shared" si="39"/>
        <v>A-24-BASE-50-54</v>
      </c>
      <c r="GG56" s="119">
        <v>275.88</v>
      </c>
      <c r="GH56" s="119">
        <v>413.82</v>
      </c>
      <c r="GI56" s="119">
        <v>551.76</v>
      </c>
      <c r="GJ56" s="119">
        <v>689.7</v>
      </c>
      <c r="GK56" s="119">
        <v>827.64</v>
      </c>
      <c r="GL56" s="119">
        <v>965.58</v>
      </c>
      <c r="GM56" s="119">
        <v>1048.32</v>
      </c>
      <c r="GN56" s="119">
        <v>1179.3599999999999</v>
      </c>
      <c r="GO56" s="119">
        <v>1310.4000000000001</v>
      </c>
      <c r="GP56" s="119">
        <v>1441.44</v>
      </c>
      <c r="GQ56" s="120">
        <v>1572.48</v>
      </c>
      <c r="GR56" s="29">
        <v>1.1499999999999999</v>
      </c>
      <c r="GS56" s="119">
        <v>1703.52</v>
      </c>
      <c r="GT56" s="119">
        <v>1834.56</v>
      </c>
      <c r="GU56" s="119">
        <v>1965.6</v>
      </c>
      <c r="GV56" s="119">
        <v>2096.64</v>
      </c>
      <c r="GW56" s="119">
        <v>2227.6799999999998</v>
      </c>
      <c r="GX56" s="119">
        <v>2358.7199999999998</v>
      </c>
      <c r="GY56" s="119">
        <v>2489.7600000000002</v>
      </c>
      <c r="GZ56" s="119">
        <v>2620.8000000000002</v>
      </c>
      <c r="HA56" s="119">
        <v>2751.84</v>
      </c>
      <c r="HB56" s="119">
        <v>2882.88</v>
      </c>
      <c r="HC56" s="119">
        <v>3013.92</v>
      </c>
      <c r="HD56" s="120">
        <v>3144.96</v>
      </c>
      <c r="HE56" s="49"/>
      <c r="HF56" s="145">
        <v>50</v>
      </c>
      <c r="HG56" s="146">
        <v>54</v>
      </c>
      <c r="HH56" s="24">
        <v>137.94</v>
      </c>
      <c r="HI56" s="43">
        <v>0</v>
      </c>
      <c r="HJ56" s="24" t="s">
        <v>94</v>
      </c>
      <c r="HK56" s="24" t="str">
        <f t="shared" si="40"/>
        <v>A-12-NH-50-54</v>
      </c>
      <c r="HL56" s="25">
        <v>2.94</v>
      </c>
      <c r="HM56" s="25">
        <v>4.41</v>
      </c>
      <c r="HN56" s="25">
        <v>5.88</v>
      </c>
      <c r="HO56" s="25">
        <v>7.35</v>
      </c>
      <c r="HP56" s="25">
        <v>8.82</v>
      </c>
      <c r="HQ56" s="25">
        <v>10.29</v>
      </c>
      <c r="HR56" s="25">
        <v>11.76</v>
      </c>
      <c r="HS56" s="25">
        <v>13.23</v>
      </c>
      <c r="HT56" s="25">
        <v>14.7</v>
      </c>
      <c r="HU56" s="25">
        <v>16.170000000000002</v>
      </c>
      <c r="HV56" s="28">
        <v>17.64</v>
      </c>
      <c r="HW56" s="29">
        <v>100</v>
      </c>
      <c r="HX56" s="25">
        <v>19.11</v>
      </c>
      <c r="HY56" s="25">
        <v>20.58</v>
      </c>
      <c r="HZ56" s="25">
        <v>22.05</v>
      </c>
      <c r="IA56" s="25">
        <v>23.52</v>
      </c>
      <c r="IB56" s="25">
        <v>24.99</v>
      </c>
      <c r="IC56" s="25">
        <v>26.46</v>
      </c>
      <c r="ID56" s="25">
        <v>27.93</v>
      </c>
      <c r="IE56" s="25">
        <v>29.4</v>
      </c>
      <c r="IF56" s="25">
        <v>30.87</v>
      </c>
      <c r="IG56" s="25">
        <v>32.340000000000003</v>
      </c>
      <c r="IH56" s="49"/>
      <c r="II56" s="151">
        <v>50</v>
      </c>
      <c r="IJ56" s="152">
        <v>54</v>
      </c>
      <c r="IK56" s="24">
        <v>137.94</v>
      </c>
      <c r="IL56" s="43">
        <v>0</v>
      </c>
      <c r="IM56" s="24" t="s">
        <v>94</v>
      </c>
      <c r="IN56" s="24" t="str">
        <f t="shared" si="41"/>
        <v>A-12-NH-50-54</v>
      </c>
      <c r="IO56" s="165">
        <v>99999</v>
      </c>
      <c r="IP56" s="25">
        <v>99999</v>
      </c>
      <c r="IQ56" s="25">
        <v>99999</v>
      </c>
      <c r="IR56" s="25">
        <v>99999</v>
      </c>
      <c r="IS56" s="25">
        <v>99999</v>
      </c>
      <c r="IT56" s="25">
        <v>99999</v>
      </c>
      <c r="IU56" s="25">
        <v>99999</v>
      </c>
      <c r="IV56" s="25">
        <v>99999</v>
      </c>
      <c r="IW56" s="25">
        <v>99999</v>
      </c>
      <c r="IX56" s="25">
        <v>99999</v>
      </c>
      <c r="IY56" s="28">
        <v>99999</v>
      </c>
      <c r="IZ56" s="29">
        <v>100</v>
      </c>
      <c r="JA56" s="165">
        <v>99999</v>
      </c>
      <c r="JB56" s="25">
        <v>99999</v>
      </c>
      <c r="JC56" s="25">
        <v>99999</v>
      </c>
      <c r="JD56" s="25">
        <v>99999</v>
      </c>
      <c r="JE56" s="25">
        <v>99999</v>
      </c>
      <c r="JF56" s="25">
        <v>99999</v>
      </c>
      <c r="JG56" s="25">
        <v>99999</v>
      </c>
      <c r="JH56" s="25">
        <v>99999</v>
      </c>
      <c r="JI56" s="25">
        <v>99999</v>
      </c>
      <c r="JJ56" s="25">
        <v>99999</v>
      </c>
      <c r="JK56" s="49"/>
      <c r="JL56" s="151">
        <v>50</v>
      </c>
      <c r="JM56" s="152">
        <v>54</v>
      </c>
      <c r="JN56" s="24">
        <v>137.94</v>
      </c>
      <c r="JO56" s="43">
        <v>0</v>
      </c>
      <c r="JP56" s="24" t="s">
        <v>94</v>
      </c>
      <c r="JQ56" s="24" t="str">
        <f t="shared" si="42"/>
        <v>A-24-BASE-50-54</v>
      </c>
      <c r="JR56" s="119">
        <v>333.96</v>
      </c>
      <c r="JS56" s="119">
        <v>500.94</v>
      </c>
      <c r="JT56" s="119">
        <v>667.92</v>
      </c>
      <c r="JU56" s="119">
        <v>834.9</v>
      </c>
      <c r="JV56" s="119">
        <v>1001.88</v>
      </c>
      <c r="JW56" s="119">
        <v>1168.8599999999999</v>
      </c>
      <c r="JX56" s="119">
        <v>1269.04</v>
      </c>
      <c r="JY56" s="119">
        <v>1427.67</v>
      </c>
      <c r="JZ56" s="119">
        <v>1586.3</v>
      </c>
      <c r="KA56" s="119">
        <v>1744.93</v>
      </c>
      <c r="KB56" s="120">
        <v>1903.56</v>
      </c>
      <c r="KC56" s="29">
        <v>1.1499999999999999</v>
      </c>
      <c r="KD56" s="119">
        <v>2062.19</v>
      </c>
      <c r="KE56" s="119">
        <v>2220.8200000000002</v>
      </c>
      <c r="KF56" s="119">
        <v>2379.4499999999998</v>
      </c>
      <c r="KG56" s="119">
        <v>2538.08</v>
      </c>
      <c r="KH56" s="119">
        <v>2696.71</v>
      </c>
      <c r="KI56" s="119">
        <v>2855.34</v>
      </c>
      <c r="KJ56" s="119">
        <v>3013.97</v>
      </c>
      <c r="KK56" s="119">
        <v>3172.6</v>
      </c>
      <c r="KL56" s="119">
        <v>3331.23</v>
      </c>
      <c r="KM56" s="119">
        <v>3489.86</v>
      </c>
      <c r="KN56" s="119">
        <v>3648.49</v>
      </c>
      <c r="KO56" s="120">
        <v>3807.12</v>
      </c>
      <c r="KP56" s="49"/>
      <c r="KQ56" s="151">
        <v>50</v>
      </c>
      <c r="KR56" s="152">
        <v>54</v>
      </c>
      <c r="KS56" s="24">
        <v>137.94</v>
      </c>
      <c r="KT56" s="43">
        <v>0</v>
      </c>
      <c r="KU56" s="24" t="s">
        <v>94</v>
      </c>
      <c r="KV56" s="24" t="str">
        <f t="shared" si="43"/>
        <v>A-12-NH-50-54</v>
      </c>
      <c r="KW56" s="25">
        <v>2.94</v>
      </c>
      <c r="KX56" s="25">
        <v>4.41</v>
      </c>
      <c r="KY56" s="25">
        <v>5.88</v>
      </c>
      <c r="KZ56" s="25">
        <v>7.35</v>
      </c>
      <c r="LA56" s="25">
        <v>8.82</v>
      </c>
      <c r="LB56" s="25">
        <v>10.29</v>
      </c>
      <c r="LC56" s="25">
        <v>11.76</v>
      </c>
      <c r="LD56" s="25">
        <v>13.23</v>
      </c>
      <c r="LE56" s="25">
        <v>14.7</v>
      </c>
      <c r="LF56" s="25">
        <v>16.170000000000002</v>
      </c>
      <c r="LG56" s="28">
        <v>17.64</v>
      </c>
      <c r="LH56" s="29">
        <v>100</v>
      </c>
      <c r="LI56" s="25">
        <v>19.11</v>
      </c>
      <c r="LJ56" s="25">
        <v>20.58</v>
      </c>
      <c r="LK56" s="25">
        <v>22.05</v>
      </c>
      <c r="LL56" s="25">
        <v>23.52</v>
      </c>
      <c r="LM56" s="25">
        <v>24.99</v>
      </c>
      <c r="LN56" s="25">
        <v>26.46</v>
      </c>
      <c r="LO56" s="25">
        <v>27.93</v>
      </c>
      <c r="LP56" s="25">
        <v>29.4</v>
      </c>
      <c r="LQ56" s="25">
        <v>30.87</v>
      </c>
      <c r="LR56" s="25">
        <v>32.340000000000003</v>
      </c>
      <c r="LS56" s="49"/>
    </row>
    <row r="57" spans="5:331" ht="14.4">
      <c r="E57" s="128">
        <v>55</v>
      </c>
      <c r="F57" s="129">
        <v>59</v>
      </c>
      <c r="G57" s="24">
        <v>188.76</v>
      </c>
      <c r="H57" s="43">
        <v>0</v>
      </c>
      <c r="I57" s="24" t="s">
        <v>95</v>
      </c>
      <c r="J57" s="24" t="str">
        <f t="shared" si="33"/>
        <v>A-12-NH-55-59</v>
      </c>
      <c r="K57" s="25">
        <v>7.2</v>
      </c>
      <c r="L57" s="25">
        <v>10.8</v>
      </c>
      <c r="M57" s="25">
        <v>14.4</v>
      </c>
      <c r="N57" s="25">
        <v>18</v>
      </c>
      <c r="O57" s="25">
        <v>21.6</v>
      </c>
      <c r="P57" s="25">
        <v>25.2</v>
      </c>
      <c r="Q57" s="25">
        <v>28.8</v>
      </c>
      <c r="R57" s="25">
        <v>32.4</v>
      </c>
      <c r="S57" s="25">
        <v>36</v>
      </c>
      <c r="T57" s="25">
        <v>39.6</v>
      </c>
      <c r="U57" s="28">
        <v>43.2</v>
      </c>
      <c r="V57" s="29">
        <v>1.2</v>
      </c>
      <c r="W57" s="25">
        <v>46.8</v>
      </c>
      <c r="X57" s="25">
        <v>50.4</v>
      </c>
      <c r="Y57" s="25">
        <v>54</v>
      </c>
      <c r="Z57" s="25">
        <v>57.6</v>
      </c>
      <c r="AA57" s="25">
        <v>61.2</v>
      </c>
      <c r="AB57" s="25">
        <v>64.8</v>
      </c>
      <c r="AC57" s="25">
        <v>68.400000000000006</v>
      </c>
      <c r="AD57" s="25">
        <v>72</v>
      </c>
      <c r="AE57" s="25">
        <v>75.599999999999994</v>
      </c>
      <c r="AF57" s="25">
        <v>79.2</v>
      </c>
      <c r="AH57" s="128">
        <v>55</v>
      </c>
      <c r="AI57" s="129">
        <v>59</v>
      </c>
      <c r="AJ57" s="24">
        <v>188.76</v>
      </c>
      <c r="AK57" s="43">
        <v>0</v>
      </c>
      <c r="AL57" s="24" t="s">
        <v>95</v>
      </c>
      <c r="AM57" s="24" t="str">
        <f t="shared" si="34"/>
        <v>A-24-55-59</v>
      </c>
      <c r="AN57" s="25">
        <v>453.76</v>
      </c>
      <c r="AO57" s="25">
        <v>680.64</v>
      </c>
      <c r="AP57" s="25">
        <v>907.52</v>
      </c>
      <c r="AQ57" s="25">
        <v>1134.4000000000001</v>
      </c>
      <c r="AR57" s="25">
        <v>1361.28</v>
      </c>
      <c r="AS57" s="25">
        <v>1588.16</v>
      </c>
      <c r="AT57" s="25">
        <v>1724.32</v>
      </c>
      <c r="AU57" s="25">
        <v>1939.86</v>
      </c>
      <c r="AV57" s="25">
        <v>2155.4</v>
      </c>
      <c r="AW57" s="25">
        <v>2370.94</v>
      </c>
      <c r="AX57" s="28">
        <v>2586.48</v>
      </c>
      <c r="AY57" s="29">
        <v>1.2</v>
      </c>
      <c r="AZ57" s="25">
        <v>2802.02</v>
      </c>
      <c r="BA57" s="25">
        <v>3017.56</v>
      </c>
      <c r="BB57" s="25">
        <v>3233.1</v>
      </c>
      <c r="BC57" s="25">
        <v>3448.64</v>
      </c>
      <c r="BD57" s="25">
        <v>3664.18</v>
      </c>
      <c r="BE57" s="25">
        <v>3879.72</v>
      </c>
      <c r="BF57" s="25">
        <v>4095.26</v>
      </c>
      <c r="BG57" s="25">
        <v>4310.8</v>
      </c>
      <c r="BH57" s="25">
        <v>4526.34</v>
      </c>
      <c r="BI57" s="25">
        <v>4741.88</v>
      </c>
      <c r="BJ57" s="25">
        <v>4957.42</v>
      </c>
      <c r="BK57" s="28">
        <v>5172.96</v>
      </c>
      <c r="BL57" s="49"/>
      <c r="BM57" s="128">
        <v>55</v>
      </c>
      <c r="BN57" s="129">
        <v>59</v>
      </c>
      <c r="BO57" s="24">
        <v>188.76</v>
      </c>
      <c r="BP57" s="43">
        <v>0</v>
      </c>
      <c r="BQ57" s="24" t="s">
        <v>95</v>
      </c>
      <c r="BR57" s="24" t="str">
        <f t="shared" si="35"/>
        <v>A-24-BASE-55-59</v>
      </c>
      <c r="BS57" s="119">
        <v>640.84</v>
      </c>
      <c r="BT57" s="119">
        <v>961.26</v>
      </c>
      <c r="BU57" s="119">
        <v>1281.68</v>
      </c>
      <c r="BV57" s="119">
        <v>1602.1</v>
      </c>
      <c r="BW57" s="119">
        <v>1922.52</v>
      </c>
      <c r="BX57" s="119">
        <v>2242.94</v>
      </c>
      <c r="BY57" s="119">
        <v>2435.1999999999998</v>
      </c>
      <c r="BZ57" s="119">
        <v>2739.6</v>
      </c>
      <c r="CA57" s="119">
        <v>3044</v>
      </c>
      <c r="CB57" s="119">
        <v>3348.4</v>
      </c>
      <c r="CC57" s="120">
        <v>3652.8</v>
      </c>
      <c r="CD57" s="29">
        <v>100</v>
      </c>
      <c r="CE57" s="119">
        <v>3957.2</v>
      </c>
      <c r="CF57" s="119">
        <v>4261.6000000000004</v>
      </c>
      <c r="CG57" s="119">
        <v>4566</v>
      </c>
      <c r="CH57" s="119">
        <v>4870.3999999999996</v>
      </c>
      <c r="CI57" s="119">
        <v>5174.8</v>
      </c>
      <c r="CJ57" s="119">
        <v>5479.2</v>
      </c>
      <c r="CK57" s="119">
        <v>5783.6</v>
      </c>
      <c r="CL57" s="119">
        <v>6088</v>
      </c>
      <c r="CM57" s="119">
        <v>6392.4</v>
      </c>
      <c r="CN57" s="119">
        <v>6696.8</v>
      </c>
      <c r="CO57" s="119">
        <v>7001.2</v>
      </c>
      <c r="CP57" s="120">
        <v>7305.6</v>
      </c>
      <c r="CQ57" s="49"/>
      <c r="CR57" s="131">
        <v>55</v>
      </c>
      <c r="CS57" s="132">
        <v>59</v>
      </c>
      <c r="CT57" s="24">
        <v>188.76</v>
      </c>
      <c r="CU57" s="43">
        <v>0</v>
      </c>
      <c r="CV57" s="24" t="s">
        <v>95</v>
      </c>
      <c r="CW57" s="24" t="str">
        <f t="shared" si="36"/>
        <v>A-12-NH-55-59</v>
      </c>
      <c r="CX57" s="25">
        <v>6.52</v>
      </c>
      <c r="CY57" s="25">
        <v>9.7799999999999994</v>
      </c>
      <c r="CZ57" s="25">
        <v>13.04</v>
      </c>
      <c r="DA57" s="25">
        <v>16.3</v>
      </c>
      <c r="DB57" s="25">
        <v>19.559999999999999</v>
      </c>
      <c r="DC57" s="25">
        <v>22.82</v>
      </c>
      <c r="DD57" s="25">
        <v>26.08</v>
      </c>
      <c r="DE57" s="25">
        <v>29.34</v>
      </c>
      <c r="DF57" s="25">
        <v>32.6</v>
      </c>
      <c r="DG57" s="25">
        <v>35.86</v>
      </c>
      <c r="DH57" s="28">
        <v>39.119999999999997</v>
      </c>
      <c r="DI57" s="29">
        <v>1.2</v>
      </c>
      <c r="DJ57" s="25">
        <v>42.38</v>
      </c>
      <c r="DK57" s="25">
        <v>45.64</v>
      </c>
      <c r="DL57" s="25">
        <v>48.9</v>
      </c>
      <c r="DM57" s="25">
        <v>52.16</v>
      </c>
      <c r="DN57" s="25">
        <v>55.42</v>
      </c>
      <c r="DO57" s="25">
        <v>58.68</v>
      </c>
      <c r="DP57" s="25">
        <v>61.94</v>
      </c>
      <c r="DQ57" s="25">
        <v>65.2</v>
      </c>
      <c r="DR57" s="25">
        <v>68.459999999999994</v>
      </c>
      <c r="DS57" s="25">
        <v>71.72</v>
      </c>
      <c r="DT57" s="49"/>
      <c r="DU57" s="145">
        <v>55</v>
      </c>
      <c r="DV57" s="146">
        <v>59</v>
      </c>
      <c r="DW57" s="24">
        <v>188.76</v>
      </c>
      <c r="DX57" s="43">
        <v>0</v>
      </c>
      <c r="DY57" s="24" t="s">
        <v>95</v>
      </c>
      <c r="DZ57" s="24" t="str">
        <f t="shared" si="37"/>
        <v>A-12-NH-55-59</v>
      </c>
      <c r="EA57" s="25">
        <v>6.6</v>
      </c>
      <c r="EB57" s="25">
        <v>9.9</v>
      </c>
      <c r="EC57" s="25">
        <v>13.2</v>
      </c>
      <c r="ED57" s="25">
        <v>16.5</v>
      </c>
      <c r="EE57" s="25">
        <v>19.8</v>
      </c>
      <c r="EF57" s="25">
        <v>23.1</v>
      </c>
      <c r="EG57" s="25">
        <v>26.4</v>
      </c>
      <c r="EH57" s="25">
        <v>29.7</v>
      </c>
      <c r="EI57" s="25">
        <v>33</v>
      </c>
      <c r="EJ57" s="25">
        <v>36.299999999999997</v>
      </c>
      <c r="EK57" s="28">
        <v>39.6</v>
      </c>
      <c r="EL57" s="29">
        <v>1.2</v>
      </c>
      <c r="EM57" s="25">
        <v>42.9</v>
      </c>
      <c r="EN57" s="25">
        <v>46.2</v>
      </c>
      <c r="EO57" s="25">
        <v>49.5</v>
      </c>
      <c r="EP57" s="25">
        <v>52.8</v>
      </c>
      <c r="EQ57" s="25">
        <v>56.1</v>
      </c>
      <c r="ER57" s="25">
        <v>59.4</v>
      </c>
      <c r="ES57" s="25">
        <v>62.7</v>
      </c>
      <c r="ET57" s="25">
        <v>66</v>
      </c>
      <c r="EU57" s="25">
        <v>69.3</v>
      </c>
      <c r="EV57" s="25">
        <v>72.599999999999994</v>
      </c>
      <c r="EW57" s="49"/>
      <c r="EX57" s="145">
        <v>55</v>
      </c>
      <c r="EY57" s="146">
        <v>59</v>
      </c>
      <c r="EZ57" s="24">
        <v>188.76</v>
      </c>
      <c r="FA57" s="43">
        <v>0</v>
      </c>
      <c r="FB57" s="24" t="s">
        <v>95</v>
      </c>
      <c r="FC57" s="24" t="str">
        <f t="shared" si="38"/>
        <v>A-12-NH-55-59</v>
      </c>
      <c r="FD57" s="25">
        <v>5.52</v>
      </c>
      <c r="FE57" s="25">
        <v>8.2799999999999994</v>
      </c>
      <c r="FF57" s="25">
        <v>11.04</v>
      </c>
      <c r="FG57" s="25">
        <v>13.8</v>
      </c>
      <c r="FH57" s="25">
        <v>16.559999999999999</v>
      </c>
      <c r="FI57" s="25">
        <v>19.32</v>
      </c>
      <c r="FJ57" s="25">
        <v>22.08</v>
      </c>
      <c r="FK57" s="25">
        <v>24.84</v>
      </c>
      <c r="FL57" s="25">
        <v>27.6</v>
      </c>
      <c r="FM57" s="25">
        <v>30.36</v>
      </c>
      <c r="FN57" s="28">
        <v>33.119999999999997</v>
      </c>
      <c r="FO57" s="29">
        <v>1.2</v>
      </c>
      <c r="FP57" s="25">
        <v>35.880000000000003</v>
      </c>
      <c r="FQ57" s="25">
        <v>38.64</v>
      </c>
      <c r="FR57" s="25">
        <v>41.4</v>
      </c>
      <c r="FS57" s="25">
        <v>44.16</v>
      </c>
      <c r="FT57" s="25">
        <v>46.92</v>
      </c>
      <c r="FU57" s="25">
        <v>49.68</v>
      </c>
      <c r="FV57" s="25">
        <v>52.44</v>
      </c>
      <c r="FW57" s="25">
        <v>55.2</v>
      </c>
      <c r="FX57" s="25">
        <v>57.96</v>
      </c>
      <c r="FY57" s="25">
        <v>60.72</v>
      </c>
      <c r="FZ57" s="49"/>
      <c r="GA57" s="145">
        <v>55</v>
      </c>
      <c r="GB57" s="146">
        <v>59</v>
      </c>
      <c r="GC57" s="24">
        <v>188.76</v>
      </c>
      <c r="GD57" s="43">
        <v>0</v>
      </c>
      <c r="GE57" s="24" t="s">
        <v>95</v>
      </c>
      <c r="GF57" s="24" t="str">
        <f t="shared" si="39"/>
        <v>A-24-BASE-55-59</v>
      </c>
      <c r="GG57" s="119">
        <v>377.52</v>
      </c>
      <c r="GH57" s="119">
        <v>566.28</v>
      </c>
      <c r="GI57" s="119">
        <v>755.04</v>
      </c>
      <c r="GJ57" s="119">
        <v>943.8</v>
      </c>
      <c r="GK57" s="119">
        <v>1132.56</v>
      </c>
      <c r="GL57" s="119">
        <v>1321.32</v>
      </c>
      <c r="GM57" s="119">
        <v>1434.56</v>
      </c>
      <c r="GN57" s="119">
        <v>1613.88</v>
      </c>
      <c r="GO57" s="119">
        <v>1793.2</v>
      </c>
      <c r="GP57" s="119">
        <v>1972.52</v>
      </c>
      <c r="GQ57" s="120">
        <v>2151.84</v>
      </c>
      <c r="GR57" s="29">
        <v>1.2</v>
      </c>
      <c r="GS57" s="119">
        <v>2331.16</v>
      </c>
      <c r="GT57" s="119">
        <v>2510.48</v>
      </c>
      <c r="GU57" s="119">
        <v>2689.8</v>
      </c>
      <c r="GV57" s="119">
        <v>2869.12</v>
      </c>
      <c r="GW57" s="119">
        <v>3048.44</v>
      </c>
      <c r="GX57" s="119">
        <v>3227.76</v>
      </c>
      <c r="GY57" s="119">
        <v>3407.08</v>
      </c>
      <c r="GZ57" s="119">
        <v>3586.4</v>
      </c>
      <c r="HA57" s="119">
        <v>3765.72</v>
      </c>
      <c r="HB57" s="119">
        <v>3945.04</v>
      </c>
      <c r="HC57" s="119">
        <v>4124.3599999999997</v>
      </c>
      <c r="HD57" s="120">
        <v>4303.68</v>
      </c>
      <c r="HE57" s="49"/>
      <c r="HF57" s="145">
        <v>55</v>
      </c>
      <c r="HG57" s="146">
        <v>59</v>
      </c>
      <c r="HH57" s="24">
        <v>188.76</v>
      </c>
      <c r="HI57" s="43">
        <v>0</v>
      </c>
      <c r="HJ57" s="24" t="s">
        <v>95</v>
      </c>
      <c r="HK57" s="24" t="str">
        <f t="shared" si="40"/>
        <v>A-12-NH-55-59</v>
      </c>
      <c r="HL57" s="25">
        <v>6</v>
      </c>
      <c r="HM57" s="25">
        <v>9</v>
      </c>
      <c r="HN57" s="25">
        <v>12</v>
      </c>
      <c r="HO57" s="25">
        <v>15</v>
      </c>
      <c r="HP57" s="25">
        <v>18</v>
      </c>
      <c r="HQ57" s="25">
        <v>21</v>
      </c>
      <c r="HR57" s="25">
        <v>24</v>
      </c>
      <c r="HS57" s="25">
        <v>27</v>
      </c>
      <c r="HT57" s="25">
        <v>30</v>
      </c>
      <c r="HU57" s="25">
        <v>33</v>
      </c>
      <c r="HV57" s="28">
        <v>36</v>
      </c>
      <c r="HW57" s="29">
        <v>100</v>
      </c>
      <c r="HX57" s="25">
        <v>39</v>
      </c>
      <c r="HY57" s="25">
        <v>42</v>
      </c>
      <c r="HZ57" s="25">
        <v>45</v>
      </c>
      <c r="IA57" s="25">
        <v>48</v>
      </c>
      <c r="IB57" s="25">
        <v>51</v>
      </c>
      <c r="IC57" s="25">
        <v>54</v>
      </c>
      <c r="ID57" s="25">
        <v>57</v>
      </c>
      <c r="IE57" s="25">
        <v>60</v>
      </c>
      <c r="IF57" s="25">
        <v>63</v>
      </c>
      <c r="IG57" s="25">
        <v>66</v>
      </c>
      <c r="IH57" s="49"/>
      <c r="II57" s="151">
        <v>55</v>
      </c>
      <c r="IJ57" s="152">
        <v>59</v>
      </c>
      <c r="IK57" s="24">
        <v>188.76</v>
      </c>
      <c r="IL57" s="43">
        <v>0</v>
      </c>
      <c r="IM57" s="24" t="s">
        <v>95</v>
      </c>
      <c r="IN57" s="24" t="str">
        <f t="shared" si="41"/>
        <v>A-12-NH-55-59</v>
      </c>
      <c r="IO57" s="165">
        <v>99999</v>
      </c>
      <c r="IP57" s="25">
        <v>99999</v>
      </c>
      <c r="IQ57" s="25">
        <v>99999</v>
      </c>
      <c r="IR57" s="25">
        <v>99999</v>
      </c>
      <c r="IS57" s="25">
        <v>99999</v>
      </c>
      <c r="IT57" s="25">
        <v>99999</v>
      </c>
      <c r="IU57" s="25">
        <v>99999</v>
      </c>
      <c r="IV57" s="25">
        <v>99999</v>
      </c>
      <c r="IW57" s="25">
        <v>99999</v>
      </c>
      <c r="IX57" s="25">
        <v>99999</v>
      </c>
      <c r="IY57" s="28">
        <v>99999</v>
      </c>
      <c r="IZ57" s="29">
        <v>100</v>
      </c>
      <c r="JA57" s="165">
        <v>99999</v>
      </c>
      <c r="JB57" s="25">
        <v>99999</v>
      </c>
      <c r="JC57" s="25">
        <v>99999</v>
      </c>
      <c r="JD57" s="25">
        <v>99999</v>
      </c>
      <c r="JE57" s="25">
        <v>99999</v>
      </c>
      <c r="JF57" s="25">
        <v>99999</v>
      </c>
      <c r="JG57" s="25">
        <v>99999</v>
      </c>
      <c r="JH57" s="25">
        <v>99999</v>
      </c>
      <c r="JI57" s="25">
        <v>99999</v>
      </c>
      <c r="JJ57" s="25">
        <v>99999</v>
      </c>
      <c r="JK57" s="49"/>
      <c r="JL57" s="151">
        <v>55</v>
      </c>
      <c r="JM57" s="152">
        <v>59</v>
      </c>
      <c r="JN57" s="24">
        <v>188.76</v>
      </c>
      <c r="JO57" s="43">
        <v>0</v>
      </c>
      <c r="JP57" s="24" t="s">
        <v>95</v>
      </c>
      <c r="JQ57" s="24" t="str">
        <f t="shared" si="42"/>
        <v>A-24-BASE-55-59</v>
      </c>
      <c r="JR57" s="119">
        <v>453.76</v>
      </c>
      <c r="JS57" s="119">
        <v>680.64</v>
      </c>
      <c r="JT57" s="119">
        <v>907.52</v>
      </c>
      <c r="JU57" s="119">
        <v>1134.4000000000001</v>
      </c>
      <c r="JV57" s="119">
        <v>1361.28</v>
      </c>
      <c r="JW57" s="119">
        <v>1588.16</v>
      </c>
      <c r="JX57" s="119">
        <v>1724.32</v>
      </c>
      <c r="JY57" s="119">
        <v>1939.86</v>
      </c>
      <c r="JZ57" s="119">
        <v>2155.4</v>
      </c>
      <c r="KA57" s="119">
        <v>2370.94</v>
      </c>
      <c r="KB57" s="120">
        <v>2586.48</v>
      </c>
      <c r="KC57" s="29">
        <v>1.2</v>
      </c>
      <c r="KD57" s="119">
        <v>2802.02</v>
      </c>
      <c r="KE57" s="119">
        <v>3017.56</v>
      </c>
      <c r="KF57" s="119">
        <v>3233.1</v>
      </c>
      <c r="KG57" s="119">
        <v>3448.64</v>
      </c>
      <c r="KH57" s="119">
        <v>3664.18</v>
      </c>
      <c r="KI57" s="119">
        <v>3879.72</v>
      </c>
      <c r="KJ57" s="119">
        <v>4095.26</v>
      </c>
      <c r="KK57" s="119">
        <v>4310.8</v>
      </c>
      <c r="KL57" s="119">
        <v>4526.34</v>
      </c>
      <c r="KM57" s="119">
        <v>4741.88</v>
      </c>
      <c r="KN57" s="119">
        <v>4957.42</v>
      </c>
      <c r="KO57" s="120">
        <v>5172.96</v>
      </c>
      <c r="KP57" s="49"/>
      <c r="KQ57" s="151">
        <v>55</v>
      </c>
      <c r="KR57" s="152">
        <v>59</v>
      </c>
      <c r="KS57" s="24">
        <v>188.76</v>
      </c>
      <c r="KT57" s="43">
        <v>0</v>
      </c>
      <c r="KU57" s="24" t="s">
        <v>95</v>
      </c>
      <c r="KV57" s="24" t="str">
        <f t="shared" si="43"/>
        <v>A-12-NH-55-59</v>
      </c>
      <c r="KW57" s="25">
        <v>6</v>
      </c>
      <c r="KX57" s="25">
        <v>9</v>
      </c>
      <c r="KY57" s="25">
        <v>12</v>
      </c>
      <c r="KZ57" s="25">
        <v>15</v>
      </c>
      <c r="LA57" s="25">
        <v>18</v>
      </c>
      <c r="LB57" s="25">
        <v>21</v>
      </c>
      <c r="LC57" s="25">
        <v>24</v>
      </c>
      <c r="LD57" s="25">
        <v>27</v>
      </c>
      <c r="LE57" s="25">
        <v>30</v>
      </c>
      <c r="LF57" s="25">
        <v>33</v>
      </c>
      <c r="LG57" s="28">
        <v>36</v>
      </c>
      <c r="LH57" s="29">
        <v>100</v>
      </c>
      <c r="LI57" s="25">
        <v>39</v>
      </c>
      <c r="LJ57" s="25">
        <v>42</v>
      </c>
      <c r="LK57" s="25">
        <v>45</v>
      </c>
      <c r="LL57" s="25">
        <v>48</v>
      </c>
      <c r="LM57" s="25">
        <v>51</v>
      </c>
      <c r="LN57" s="25">
        <v>54</v>
      </c>
      <c r="LO57" s="25">
        <v>57</v>
      </c>
      <c r="LP57" s="25">
        <v>60</v>
      </c>
      <c r="LQ57" s="25">
        <v>63</v>
      </c>
      <c r="LR57" s="25">
        <v>66</v>
      </c>
      <c r="LS57" s="49"/>
    </row>
    <row r="58" spans="5:331" ht="14.4">
      <c r="E58" s="128">
        <v>60</v>
      </c>
      <c r="F58" s="129">
        <v>64</v>
      </c>
      <c r="G58" s="24">
        <v>246.84</v>
      </c>
      <c r="H58" s="43">
        <v>0</v>
      </c>
      <c r="I58" s="24" t="s">
        <v>96</v>
      </c>
      <c r="J58" s="24" t="str">
        <f t="shared" si="33"/>
        <v>A-12-NH-60-64</v>
      </c>
      <c r="K58" s="25">
        <v>13.1</v>
      </c>
      <c r="L58" s="25">
        <v>19.649999999999999</v>
      </c>
      <c r="M58" s="25">
        <v>26.2</v>
      </c>
      <c r="N58" s="25">
        <v>32.75</v>
      </c>
      <c r="O58" s="25">
        <v>39.299999999999997</v>
      </c>
      <c r="P58" s="25">
        <v>45.85</v>
      </c>
      <c r="Q58" s="25">
        <v>52.4</v>
      </c>
      <c r="R58" s="25">
        <v>58.95</v>
      </c>
      <c r="S58" s="25">
        <v>65.5</v>
      </c>
      <c r="T58" s="25">
        <v>72.05</v>
      </c>
      <c r="U58" s="28">
        <v>78.599999999999994</v>
      </c>
      <c r="V58" s="29">
        <v>1.25</v>
      </c>
      <c r="W58" s="25">
        <v>85.15</v>
      </c>
      <c r="X58" s="25">
        <v>91.7</v>
      </c>
      <c r="Y58" s="25">
        <v>98.25</v>
      </c>
      <c r="Z58" s="25">
        <v>104.8</v>
      </c>
      <c r="AA58" s="25">
        <v>111.35</v>
      </c>
      <c r="AB58" s="25">
        <v>117.9</v>
      </c>
      <c r="AC58" s="25">
        <v>124.45</v>
      </c>
      <c r="AD58" s="25">
        <v>131</v>
      </c>
      <c r="AE58" s="25">
        <v>137.55000000000001</v>
      </c>
      <c r="AF58" s="25">
        <v>144.1</v>
      </c>
      <c r="AH58" s="128">
        <v>60</v>
      </c>
      <c r="AI58" s="129">
        <v>64</v>
      </c>
      <c r="AJ58" s="24">
        <v>246.84</v>
      </c>
      <c r="AK58" s="43">
        <v>0</v>
      </c>
      <c r="AL58" s="24" t="s">
        <v>96</v>
      </c>
      <c r="AM58" s="24" t="str">
        <f t="shared" si="34"/>
        <v>A-24-60-64</v>
      </c>
      <c r="AN58" s="25">
        <v>595.32000000000005</v>
      </c>
      <c r="AO58" s="25">
        <v>892.98</v>
      </c>
      <c r="AP58" s="25">
        <v>1190.6400000000001</v>
      </c>
      <c r="AQ58" s="25">
        <v>1488.3</v>
      </c>
      <c r="AR58" s="25">
        <v>1785.96</v>
      </c>
      <c r="AS58" s="25">
        <v>2083.62</v>
      </c>
      <c r="AT58" s="25">
        <v>2262.2399999999998</v>
      </c>
      <c r="AU58" s="25">
        <v>2545.02</v>
      </c>
      <c r="AV58" s="25">
        <v>2827.8</v>
      </c>
      <c r="AW58" s="25">
        <v>3110.58</v>
      </c>
      <c r="AX58" s="28">
        <v>3393.36</v>
      </c>
      <c r="AY58" s="29">
        <v>1.25</v>
      </c>
      <c r="AZ58" s="25">
        <v>3676.14</v>
      </c>
      <c r="BA58" s="25">
        <v>3958.92</v>
      </c>
      <c r="BB58" s="25">
        <v>4241.7</v>
      </c>
      <c r="BC58" s="25">
        <v>4524.4799999999996</v>
      </c>
      <c r="BD58" s="25">
        <v>4807.26</v>
      </c>
      <c r="BE58" s="25">
        <v>5090.04</v>
      </c>
      <c r="BF58" s="25">
        <v>5372.82</v>
      </c>
      <c r="BG58" s="25">
        <v>5655.6</v>
      </c>
      <c r="BH58" s="25">
        <v>5938.38</v>
      </c>
      <c r="BI58" s="25">
        <v>6221.16</v>
      </c>
      <c r="BJ58" s="25">
        <v>6503.94</v>
      </c>
      <c r="BK58" s="28">
        <v>6786.72</v>
      </c>
      <c r="BL58" s="49"/>
      <c r="BM58" s="128">
        <v>60</v>
      </c>
      <c r="BN58" s="129">
        <v>64</v>
      </c>
      <c r="BO58" s="24">
        <v>246.84</v>
      </c>
      <c r="BP58" s="43">
        <v>0</v>
      </c>
      <c r="BQ58" s="24" t="s">
        <v>96</v>
      </c>
      <c r="BR58" s="24" t="str">
        <f t="shared" si="35"/>
        <v>A-24-BASE-60-64</v>
      </c>
      <c r="BS58" s="119">
        <v>772.66</v>
      </c>
      <c r="BT58" s="119">
        <v>1158.99</v>
      </c>
      <c r="BU58" s="119">
        <v>1545.32</v>
      </c>
      <c r="BV58" s="119">
        <v>1931.65</v>
      </c>
      <c r="BW58" s="119">
        <v>2317.98</v>
      </c>
      <c r="BX58" s="119">
        <v>2704.31</v>
      </c>
      <c r="BY58" s="119">
        <v>2936.08</v>
      </c>
      <c r="BZ58" s="119">
        <v>3303.09</v>
      </c>
      <c r="CA58" s="119">
        <v>3670.1</v>
      </c>
      <c r="CB58" s="119">
        <v>4037.11</v>
      </c>
      <c r="CC58" s="120">
        <v>4404.12</v>
      </c>
      <c r="CD58" s="29">
        <v>100</v>
      </c>
      <c r="CE58" s="119">
        <v>4771.13</v>
      </c>
      <c r="CF58" s="119">
        <v>5138.1400000000003</v>
      </c>
      <c r="CG58" s="119">
        <v>5505.15</v>
      </c>
      <c r="CH58" s="119">
        <v>5872.16</v>
      </c>
      <c r="CI58" s="119">
        <v>6239.17</v>
      </c>
      <c r="CJ58" s="119">
        <v>6606.18</v>
      </c>
      <c r="CK58" s="119">
        <v>6973.19</v>
      </c>
      <c r="CL58" s="119">
        <v>7340.2</v>
      </c>
      <c r="CM58" s="119">
        <v>7707.21</v>
      </c>
      <c r="CN58" s="119">
        <v>8074.22</v>
      </c>
      <c r="CO58" s="119">
        <v>8441.23</v>
      </c>
      <c r="CP58" s="120">
        <v>8808.24</v>
      </c>
      <c r="CQ58" s="49"/>
      <c r="CR58" s="131">
        <v>60</v>
      </c>
      <c r="CS58" s="132">
        <v>64</v>
      </c>
      <c r="CT58" s="24">
        <v>246.84</v>
      </c>
      <c r="CU58" s="43">
        <v>0</v>
      </c>
      <c r="CV58" s="24" t="s">
        <v>96</v>
      </c>
      <c r="CW58" s="24" t="str">
        <f t="shared" si="36"/>
        <v>A-12-NH-60-64</v>
      </c>
      <c r="CX58" s="25">
        <v>11.88</v>
      </c>
      <c r="CY58" s="25">
        <v>17.82</v>
      </c>
      <c r="CZ58" s="25">
        <v>23.76</v>
      </c>
      <c r="DA58" s="25">
        <v>29.7</v>
      </c>
      <c r="DB58" s="25">
        <v>35.64</v>
      </c>
      <c r="DC58" s="25">
        <v>41.58</v>
      </c>
      <c r="DD58" s="25">
        <v>47.52</v>
      </c>
      <c r="DE58" s="25">
        <v>53.46</v>
      </c>
      <c r="DF58" s="25">
        <v>59.4</v>
      </c>
      <c r="DG58" s="25">
        <v>65.34</v>
      </c>
      <c r="DH58" s="28">
        <v>71.28</v>
      </c>
      <c r="DI58" s="29">
        <v>1.25</v>
      </c>
      <c r="DJ58" s="25">
        <v>77.22</v>
      </c>
      <c r="DK58" s="25">
        <v>83.16</v>
      </c>
      <c r="DL58" s="25">
        <v>89.1</v>
      </c>
      <c r="DM58" s="25">
        <v>95.04</v>
      </c>
      <c r="DN58" s="25">
        <v>100.98</v>
      </c>
      <c r="DO58" s="25">
        <v>106.92</v>
      </c>
      <c r="DP58" s="25">
        <v>112.86</v>
      </c>
      <c r="DQ58" s="25">
        <v>118.8</v>
      </c>
      <c r="DR58" s="25">
        <v>124.74</v>
      </c>
      <c r="DS58" s="25">
        <v>130.68</v>
      </c>
      <c r="DT58" s="49"/>
      <c r="DU58" s="145">
        <v>60</v>
      </c>
      <c r="DV58" s="146">
        <v>64</v>
      </c>
      <c r="DW58" s="24">
        <v>246.84</v>
      </c>
      <c r="DX58" s="43">
        <v>0</v>
      </c>
      <c r="DY58" s="24" t="s">
        <v>96</v>
      </c>
      <c r="DZ58" s="24" t="str">
        <f t="shared" si="37"/>
        <v>A-12-NH-60-64</v>
      </c>
      <c r="EA58" s="25">
        <v>12.02</v>
      </c>
      <c r="EB58" s="25">
        <v>18.03</v>
      </c>
      <c r="EC58" s="25">
        <v>24.04</v>
      </c>
      <c r="ED58" s="25">
        <v>30.05</v>
      </c>
      <c r="EE58" s="25">
        <v>36.06</v>
      </c>
      <c r="EF58" s="25">
        <v>42.07</v>
      </c>
      <c r="EG58" s="25">
        <v>48.08</v>
      </c>
      <c r="EH58" s="25">
        <v>54.09</v>
      </c>
      <c r="EI58" s="25">
        <v>60.1</v>
      </c>
      <c r="EJ58" s="25">
        <v>66.11</v>
      </c>
      <c r="EK58" s="28">
        <v>72.12</v>
      </c>
      <c r="EL58" s="29">
        <v>1.25</v>
      </c>
      <c r="EM58" s="25">
        <v>78.13</v>
      </c>
      <c r="EN58" s="25">
        <v>84.14</v>
      </c>
      <c r="EO58" s="25">
        <v>90.15</v>
      </c>
      <c r="EP58" s="25">
        <v>96.16</v>
      </c>
      <c r="EQ58" s="25">
        <v>102.17</v>
      </c>
      <c r="ER58" s="25">
        <v>108.18</v>
      </c>
      <c r="ES58" s="25">
        <v>114.19</v>
      </c>
      <c r="ET58" s="25">
        <v>120.2</v>
      </c>
      <c r="EU58" s="25">
        <v>126.21</v>
      </c>
      <c r="EV58" s="25">
        <v>132.22</v>
      </c>
      <c r="EW58" s="49"/>
      <c r="EX58" s="145">
        <v>60</v>
      </c>
      <c r="EY58" s="146">
        <v>64</v>
      </c>
      <c r="EZ58" s="24">
        <v>246.84</v>
      </c>
      <c r="FA58" s="43">
        <v>0</v>
      </c>
      <c r="FB58" s="24" t="s">
        <v>96</v>
      </c>
      <c r="FC58" s="24" t="str">
        <f t="shared" si="38"/>
        <v>A-12-NH-60-64</v>
      </c>
      <c r="FD58" s="25">
        <v>10.039999999999999</v>
      </c>
      <c r="FE58" s="25">
        <v>15.06</v>
      </c>
      <c r="FF58" s="25">
        <v>20.079999999999998</v>
      </c>
      <c r="FG58" s="25">
        <v>25.1</v>
      </c>
      <c r="FH58" s="25">
        <v>30.12</v>
      </c>
      <c r="FI58" s="25">
        <v>35.14</v>
      </c>
      <c r="FJ58" s="25">
        <v>40.159999999999997</v>
      </c>
      <c r="FK58" s="25">
        <v>45.18</v>
      </c>
      <c r="FL58" s="25">
        <v>50.2</v>
      </c>
      <c r="FM58" s="25">
        <v>55.22</v>
      </c>
      <c r="FN58" s="28">
        <v>60.24</v>
      </c>
      <c r="FO58" s="29">
        <v>1.25</v>
      </c>
      <c r="FP58" s="25">
        <v>65.260000000000005</v>
      </c>
      <c r="FQ58" s="25">
        <v>70.28</v>
      </c>
      <c r="FR58" s="25">
        <v>75.3</v>
      </c>
      <c r="FS58" s="25">
        <v>80.319999999999993</v>
      </c>
      <c r="FT58" s="25">
        <v>85.34</v>
      </c>
      <c r="FU58" s="25">
        <v>90.36</v>
      </c>
      <c r="FV58" s="25">
        <v>95.38</v>
      </c>
      <c r="FW58" s="25">
        <v>100.4</v>
      </c>
      <c r="FX58" s="25">
        <v>105.42</v>
      </c>
      <c r="FY58" s="25">
        <v>110.44</v>
      </c>
      <c r="FZ58" s="49"/>
      <c r="GA58" s="145">
        <v>60</v>
      </c>
      <c r="GB58" s="146">
        <v>64</v>
      </c>
      <c r="GC58" s="24">
        <v>246.84</v>
      </c>
      <c r="GD58" s="43">
        <v>0</v>
      </c>
      <c r="GE58" s="24" t="s">
        <v>96</v>
      </c>
      <c r="GF58" s="24" t="str">
        <f t="shared" si="39"/>
        <v>A-24-BASE-60-64</v>
      </c>
      <c r="GG58" s="119">
        <v>493.68</v>
      </c>
      <c r="GH58" s="119">
        <v>740.52</v>
      </c>
      <c r="GI58" s="119">
        <v>987.36</v>
      </c>
      <c r="GJ58" s="119">
        <v>1234.2</v>
      </c>
      <c r="GK58" s="119">
        <v>1481.04</v>
      </c>
      <c r="GL58" s="119">
        <v>1727.88</v>
      </c>
      <c r="GM58" s="119">
        <v>1876</v>
      </c>
      <c r="GN58" s="119">
        <v>2110.5</v>
      </c>
      <c r="GO58" s="119">
        <v>2345</v>
      </c>
      <c r="GP58" s="119">
        <v>2579.5</v>
      </c>
      <c r="GQ58" s="120">
        <v>2814</v>
      </c>
      <c r="GR58" s="29">
        <v>1.25</v>
      </c>
      <c r="GS58" s="119">
        <v>3048.5</v>
      </c>
      <c r="GT58" s="119">
        <v>3283</v>
      </c>
      <c r="GU58" s="119">
        <v>3517.5</v>
      </c>
      <c r="GV58" s="119">
        <v>3752</v>
      </c>
      <c r="GW58" s="119">
        <v>3986.5</v>
      </c>
      <c r="GX58" s="119">
        <v>4221</v>
      </c>
      <c r="GY58" s="119">
        <v>4455.5</v>
      </c>
      <c r="GZ58" s="119">
        <v>4690</v>
      </c>
      <c r="HA58" s="119">
        <v>4924.5</v>
      </c>
      <c r="HB58" s="119">
        <v>5159</v>
      </c>
      <c r="HC58" s="119">
        <v>5393.5</v>
      </c>
      <c r="HD58" s="120">
        <v>5628</v>
      </c>
      <c r="HE58" s="49"/>
      <c r="HF58" s="145">
        <v>60</v>
      </c>
      <c r="HG58" s="146">
        <v>64</v>
      </c>
      <c r="HH58" s="24">
        <v>246.84</v>
      </c>
      <c r="HI58" s="43">
        <v>0</v>
      </c>
      <c r="HJ58" s="24" t="s">
        <v>96</v>
      </c>
      <c r="HK58" s="24" t="str">
        <f t="shared" si="40"/>
        <v>A-12-NH-60-64</v>
      </c>
      <c r="HL58" s="25">
        <v>10.88</v>
      </c>
      <c r="HM58" s="25">
        <v>16.32</v>
      </c>
      <c r="HN58" s="25">
        <v>21.76</v>
      </c>
      <c r="HO58" s="25">
        <v>27.2</v>
      </c>
      <c r="HP58" s="25">
        <v>32.64</v>
      </c>
      <c r="HQ58" s="25">
        <v>38.08</v>
      </c>
      <c r="HR58" s="25">
        <v>43.52</v>
      </c>
      <c r="HS58" s="25">
        <v>48.96</v>
      </c>
      <c r="HT58" s="25">
        <v>54.4</v>
      </c>
      <c r="HU58" s="25">
        <v>59.84</v>
      </c>
      <c r="HV58" s="28">
        <v>65.28</v>
      </c>
      <c r="HW58" s="29">
        <v>100</v>
      </c>
      <c r="HX58" s="25">
        <v>70.72</v>
      </c>
      <c r="HY58" s="25">
        <v>76.16</v>
      </c>
      <c r="HZ58" s="25">
        <v>81.599999999999994</v>
      </c>
      <c r="IA58" s="25">
        <v>87.04</v>
      </c>
      <c r="IB58" s="25">
        <v>92.48</v>
      </c>
      <c r="IC58" s="25">
        <v>97.92</v>
      </c>
      <c r="ID58" s="25">
        <v>103.36</v>
      </c>
      <c r="IE58" s="25">
        <v>108.8</v>
      </c>
      <c r="IF58" s="25">
        <v>114.24</v>
      </c>
      <c r="IG58" s="25">
        <v>119.68</v>
      </c>
      <c r="IH58" s="49"/>
      <c r="II58" s="151">
        <v>60</v>
      </c>
      <c r="IJ58" s="152">
        <v>64</v>
      </c>
      <c r="IK58" s="24">
        <v>246.84</v>
      </c>
      <c r="IL58" s="43">
        <v>0</v>
      </c>
      <c r="IM58" s="24" t="s">
        <v>96</v>
      </c>
      <c r="IN58" s="24" t="str">
        <f t="shared" si="41"/>
        <v>A-12-NH-60-64</v>
      </c>
      <c r="IO58" s="162">
        <v>13.1</v>
      </c>
      <c r="IP58" s="25">
        <v>19.649999999999999</v>
      </c>
      <c r="IQ58" s="25">
        <v>26.2</v>
      </c>
      <c r="IR58" s="25">
        <v>32.75</v>
      </c>
      <c r="IS58" s="25">
        <v>39.299999999999997</v>
      </c>
      <c r="IT58" s="25">
        <v>45.85</v>
      </c>
      <c r="IU58" s="25">
        <v>52.4</v>
      </c>
      <c r="IV58" s="25">
        <v>58.95</v>
      </c>
      <c r="IW58" s="25">
        <v>65.5</v>
      </c>
      <c r="IX58" s="25">
        <v>72.05</v>
      </c>
      <c r="IY58" s="28">
        <v>78.599999999999994</v>
      </c>
      <c r="IZ58" s="29">
        <v>1.25</v>
      </c>
      <c r="JA58" s="162">
        <v>85.15</v>
      </c>
      <c r="JB58" s="25">
        <v>91.7</v>
      </c>
      <c r="JC58" s="25">
        <v>98.25</v>
      </c>
      <c r="JD58" s="25">
        <v>104.8</v>
      </c>
      <c r="JE58" s="25">
        <v>111.35</v>
      </c>
      <c r="JF58" s="25">
        <v>117.9</v>
      </c>
      <c r="JG58" s="25">
        <v>124.45</v>
      </c>
      <c r="JH58" s="25">
        <v>131</v>
      </c>
      <c r="JI58" s="25">
        <v>137.55000000000001</v>
      </c>
      <c r="JJ58" s="25">
        <v>144.1</v>
      </c>
      <c r="JK58" s="49"/>
      <c r="JL58" s="151">
        <v>60</v>
      </c>
      <c r="JM58" s="152">
        <v>64</v>
      </c>
      <c r="JN58" s="24">
        <v>246.84</v>
      </c>
      <c r="JO58" s="43">
        <v>0</v>
      </c>
      <c r="JP58" s="24" t="s">
        <v>96</v>
      </c>
      <c r="JQ58" s="24" t="str">
        <f t="shared" si="42"/>
        <v>A-24-BASE-60-64</v>
      </c>
      <c r="JR58" s="119">
        <v>595.32000000000005</v>
      </c>
      <c r="JS58" s="119">
        <v>892.98</v>
      </c>
      <c r="JT58" s="119">
        <v>1190.6400000000001</v>
      </c>
      <c r="JU58" s="119">
        <v>1488.3</v>
      </c>
      <c r="JV58" s="119">
        <v>1785.96</v>
      </c>
      <c r="JW58" s="119">
        <v>2083.62</v>
      </c>
      <c r="JX58" s="119">
        <v>2262.2399999999998</v>
      </c>
      <c r="JY58" s="119">
        <v>2545.02</v>
      </c>
      <c r="JZ58" s="119">
        <v>2827.8</v>
      </c>
      <c r="KA58" s="119">
        <v>3110.58</v>
      </c>
      <c r="KB58" s="120">
        <v>3393.36</v>
      </c>
      <c r="KC58" s="29">
        <v>1.25</v>
      </c>
      <c r="KD58" s="119">
        <v>3676.14</v>
      </c>
      <c r="KE58" s="119">
        <v>3958.92</v>
      </c>
      <c r="KF58" s="119">
        <v>4241.7</v>
      </c>
      <c r="KG58" s="119">
        <v>4524.4799999999996</v>
      </c>
      <c r="KH58" s="119">
        <v>4807.26</v>
      </c>
      <c r="KI58" s="119">
        <v>5090.04</v>
      </c>
      <c r="KJ58" s="119">
        <v>5372.82</v>
      </c>
      <c r="KK58" s="119">
        <v>5655.6</v>
      </c>
      <c r="KL58" s="119">
        <v>5938.38</v>
      </c>
      <c r="KM58" s="119">
        <v>6221.16</v>
      </c>
      <c r="KN58" s="119">
        <v>6503.94</v>
      </c>
      <c r="KO58" s="120">
        <v>6786.72</v>
      </c>
      <c r="KP58" s="49"/>
      <c r="KQ58" s="151">
        <v>60</v>
      </c>
      <c r="KR58" s="152">
        <v>64</v>
      </c>
      <c r="KS58" s="24">
        <v>246.84</v>
      </c>
      <c r="KT58" s="43">
        <v>0</v>
      </c>
      <c r="KU58" s="24" t="s">
        <v>96</v>
      </c>
      <c r="KV58" s="24" t="str">
        <f t="shared" si="43"/>
        <v>A-12-NH-60-64</v>
      </c>
      <c r="KW58" s="25">
        <v>10.88</v>
      </c>
      <c r="KX58" s="25">
        <v>16.32</v>
      </c>
      <c r="KY58" s="25">
        <v>21.76</v>
      </c>
      <c r="KZ58" s="25">
        <v>27.2</v>
      </c>
      <c r="LA58" s="25">
        <v>32.64</v>
      </c>
      <c r="LB58" s="25">
        <v>38.08</v>
      </c>
      <c r="LC58" s="25">
        <v>43.52</v>
      </c>
      <c r="LD58" s="25">
        <v>48.96</v>
      </c>
      <c r="LE58" s="25">
        <v>54.4</v>
      </c>
      <c r="LF58" s="25">
        <v>59.84</v>
      </c>
      <c r="LG58" s="28">
        <v>65.28</v>
      </c>
      <c r="LH58" s="29">
        <v>100</v>
      </c>
      <c r="LI58" s="25">
        <v>70.72</v>
      </c>
      <c r="LJ58" s="25">
        <v>76.16</v>
      </c>
      <c r="LK58" s="25">
        <v>81.599999999999994</v>
      </c>
      <c r="LL58" s="25">
        <v>87.04</v>
      </c>
      <c r="LM58" s="25">
        <v>92.48</v>
      </c>
      <c r="LN58" s="25">
        <v>97.92</v>
      </c>
      <c r="LO58" s="25">
        <v>103.36</v>
      </c>
      <c r="LP58" s="25">
        <v>108.8</v>
      </c>
      <c r="LQ58" s="25">
        <v>114.24</v>
      </c>
      <c r="LR58" s="25">
        <v>119.68</v>
      </c>
      <c r="LS58" s="49"/>
    </row>
    <row r="59" spans="5:331" ht="14.4">
      <c r="E59" s="128">
        <v>65</v>
      </c>
      <c r="F59" s="129">
        <v>69</v>
      </c>
      <c r="G59" s="24">
        <v>312.18</v>
      </c>
      <c r="H59" s="43">
        <v>0</v>
      </c>
      <c r="I59" s="24" t="s">
        <v>97</v>
      </c>
      <c r="J59" s="24" t="str">
        <f t="shared" si="33"/>
        <v>A-12-NH-65-69</v>
      </c>
      <c r="K59" s="25">
        <v>24.66</v>
      </c>
      <c r="L59" s="25">
        <v>36.99</v>
      </c>
      <c r="M59" s="25">
        <v>49.32</v>
      </c>
      <c r="N59" s="25">
        <v>61.65</v>
      </c>
      <c r="O59" s="25">
        <v>73.98</v>
      </c>
      <c r="P59" s="25">
        <v>86.31</v>
      </c>
      <c r="Q59" s="25">
        <v>98.64</v>
      </c>
      <c r="R59" s="25">
        <v>110.97</v>
      </c>
      <c r="S59" s="25">
        <v>123.3</v>
      </c>
      <c r="T59" s="25">
        <v>135.63</v>
      </c>
      <c r="U59" s="28">
        <v>147.96</v>
      </c>
      <c r="V59" s="29">
        <v>1.25</v>
      </c>
      <c r="W59" s="25">
        <v>160.29</v>
      </c>
      <c r="X59" s="25">
        <v>172.62</v>
      </c>
      <c r="Y59" s="25">
        <v>184.95</v>
      </c>
      <c r="Z59" s="25">
        <v>197.28</v>
      </c>
      <c r="AA59" s="25">
        <v>209.61</v>
      </c>
      <c r="AB59" s="25">
        <v>221.94</v>
      </c>
      <c r="AC59" s="25">
        <v>234.27</v>
      </c>
      <c r="AD59" s="25">
        <v>246.6</v>
      </c>
      <c r="AE59" s="25">
        <v>258.93</v>
      </c>
      <c r="AF59" s="25">
        <v>271.26</v>
      </c>
      <c r="AH59" s="128">
        <v>65</v>
      </c>
      <c r="AI59" s="129">
        <v>69</v>
      </c>
      <c r="AJ59" s="24">
        <v>312.18</v>
      </c>
      <c r="AK59" s="43">
        <v>0</v>
      </c>
      <c r="AL59" s="24" t="s">
        <v>97</v>
      </c>
      <c r="AM59" s="24" t="str">
        <f t="shared" si="34"/>
        <v>A-24-65-69</v>
      </c>
      <c r="AN59" s="25">
        <v>751.42</v>
      </c>
      <c r="AO59" s="25">
        <v>1127.1300000000001</v>
      </c>
      <c r="AP59" s="25">
        <v>1502.84</v>
      </c>
      <c r="AQ59" s="25">
        <v>1878.55</v>
      </c>
      <c r="AR59" s="25">
        <v>2254.2600000000002</v>
      </c>
      <c r="AS59" s="25">
        <v>2629.97</v>
      </c>
      <c r="AT59" s="25">
        <v>2855.36</v>
      </c>
      <c r="AU59" s="25">
        <v>3212.28</v>
      </c>
      <c r="AV59" s="25">
        <v>3569.2</v>
      </c>
      <c r="AW59" s="25">
        <v>3926.12</v>
      </c>
      <c r="AX59" s="28">
        <v>4283.04</v>
      </c>
      <c r="AY59" s="29">
        <v>1.25</v>
      </c>
      <c r="AZ59" s="25">
        <v>4639.96</v>
      </c>
      <c r="BA59" s="25">
        <v>4996.88</v>
      </c>
      <c r="BB59" s="25">
        <v>5353.8</v>
      </c>
      <c r="BC59" s="25">
        <v>5710.72</v>
      </c>
      <c r="BD59" s="25">
        <v>6067.64</v>
      </c>
      <c r="BE59" s="25">
        <v>6424.56</v>
      </c>
      <c r="BF59" s="25">
        <v>6781.48</v>
      </c>
      <c r="BG59" s="25">
        <v>7138.4</v>
      </c>
      <c r="BH59" s="25">
        <v>7495.32</v>
      </c>
      <c r="BI59" s="25">
        <v>7852.24</v>
      </c>
      <c r="BJ59" s="25">
        <v>8209.16</v>
      </c>
      <c r="BK59" s="28">
        <v>8566.08</v>
      </c>
      <c r="BL59" s="49"/>
      <c r="BM59" s="128">
        <v>65</v>
      </c>
      <c r="BN59" s="129">
        <v>69</v>
      </c>
      <c r="BO59" s="24">
        <v>312.18</v>
      </c>
      <c r="BP59" s="43">
        <v>0</v>
      </c>
      <c r="BQ59" s="24" t="s">
        <v>97</v>
      </c>
      <c r="BR59" s="24" t="str">
        <f t="shared" si="35"/>
        <v>A-24-BASE-65-69</v>
      </c>
      <c r="BS59" s="119">
        <v>879.48</v>
      </c>
      <c r="BT59" s="119">
        <v>1319.22</v>
      </c>
      <c r="BU59" s="119">
        <v>1758.96</v>
      </c>
      <c r="BV59" s="119">
        <v>2198.6999999999998</v>
      </c>
      <c r="BW59" s="119">
        <v>2638.44</v>
      </c>
      <c r="BX59" s="119">
        <v>3078.18</v>
      </c>
      <c r="BY59" s="119">
        <v>3342</v>
      </c>
      <c r="BZ59" s="119">
        <v>3759.75</v>
      </c>
      <c r="CA59" s="119">
        <v>4177.5</v>
      </c>
      <c r="CB59" s="119">
        <v>4595.25</v>
      </c>
      <c r="CC59" s="120">
        <v>5013</v>
      </c>
      <c r="CD59" s="29">
        <v>100</v>
      </c>
      <c r="CE59" s="119">
        <v>5430.75</v>
      </c>
      <c r="CF59" s="119">
        <v>5848.5</v>
      </c>
      <c r="CG59" s="119">
        <v>6266.25</v>
      </c>
      <c r="CH59" s="119">
        <v>6684</v>
      </c>
      <c r="CI59" s="119">
        <v>7101.75</v>
      </c>
      <c r="CJ59" s="119">
        <v>7519.5</v>
      </c>
      <c r="CK59" s="119">
        <v>7937.25</v>
      </c>
      <c r="CL59" s="119">
        <v>8355</v>
      </c>
      <c r="CM59" s="119">
        <v>8772.75</v>
      </c>
      <c r="CN59" s="119">
        <v>9190.5</v>
      </c>
      <c r="CO59" s="119">
        <v>9608.25</v>
      </c>
      <c r="CP59" s="120">
        <v>10026</v>
      </c>
      <c r="CQ59" s="49"/>
      <c r="CR59" s="131">
        <v>65</v>
      </c>
      <c r="CS59" s="132">
        <v>69</v>
      </c>
      <c r="CT59" s="24">
        <v>312.18</v>
      </c>
      <c r="CU59" s="43">
        <v>0</v>
      </c>
      <c r="CV59" s="24" t="s">
        <v>97</v>
      </c>
      <c r="CW59" s="24" t="str">
        <f t="shared" si="36"/>
        <v>A-12-NH-65-69</v>
      </c>
      <c r="CX59" s="25">
        <v>22.36</v>
      </c>
      <c r="CY59" s="25">
        <v>33.54</v>
      </c>
      <c r="CZ59" s="25">
        <v>44.72</v>
      </c>
      <c r="DA59" s="25">
        <v>55.9</v>
      </c>
      <c r="DB59" s="25">
        <v>67.08</v>
      </c>
      <c r="DC59" s="25">
        <v>78.260000000000005</v>
      </c>
      <c r="DD59" s="25">
        <v>89.44</v>
      </c>
      <c r="DE59" s="25">
        <v>100.62</v>
      </c>
      <c r="DF59" s="25">
        <v>111.8</v>
      </c>
      <c r="DG59" s="25">
        <v>122.98</v>
      </c>
      <c r="DH59" s="28">
        <v>134.16</v>
      </c>
      <c r="DI59" s="29">
        <v>1.25</v>
      </c>
      <c r="DJ59" s="25">
        <v>145.34</v>
      </c>
      <c r="DK59" s="25">
        <v>156.52000000000001</v>
      </c>
      <c r="DL59" s="25">
        <v>167.7</v>
      </c>
      <c r="DM59" s="25">
        <v>178.88</v>
      </c>
      <c r="DN59" s="25">
        <v>190.06</v>
      </c>
      <c r="DO59" s="25">
        <v>201.24</v>
      </c>
      <c r="DP59" s="25">
        <v>212.42</v>
      </c>
      <c r="DQ59" s="25">
        <v>223.6</v>
      </c>
      <c r="DR59" s="25">
        <v>234.78</v>
      </c>
      <c r="DS59" s="25">
        <v>245.96</v>
      </c>
      <c r="DT59" s="49"/>
      <c r="DU59" s="145">
        <v>65</v>
      </c>
      <c r="DV59" s="146">
        <v>69</v>
      </c>
      <c r="DW59" s="24">
        <v>312.18</v>
      </c>
      <c r="DX59" s="43">
        <v>0</v>
      </c>
      <c r="DY59" s="24" t="s">
        <v>97</v>
      </c>
      <c r="DZ59" s="24" t="str">
        <f t="shared" si="37"/>
        <v>A-12-NH-65-69</v>
      </c>
      <c r="EA59" s="25">
        <v>22.64</v>
      </c>
      <c r="EB59" s="25">
        <v>33.96</v>
      </c>
      <c r="EC59" s="25">
        <v>45.28</v>
      </c>
      <c r="ED59" s="25">
        <v>56.6</v>
      </c>
      <c r="EE59" s="25">
        <v>67.92</v>
      </c>
      <c r="EF59" s="25">
        <v>79.239999999999995</v>
      </c>
      <c r="EG59" s="25">
        <v>90.56</v>
      </c>
      <c r="EH59" s="25">
        <v>101.88</v>
      </c>
      <c r="EI59" s="25">
        <v>113.2</v>
      </c>
      <c r="EJ59" s="25">
        <v>124.52</v>
      </c>
      <c r="EK59" s="28">
        <v>135.84</v>
      </c>
      <c r="EL59" s="29">
        <v>1.25</v>
      </c>
      <c r="EM59" s="25">
        <v>147.16</v>
      </c>
      <c r="EN59" s="25">
        <v>158.47999999999999</v>
      </c>
      <c r="EO59" s="25">
        <v>169.8</v>
      </c>
      <c r="EP59" s="25">
        <v>181.12</v>
      </c>
      <c r="EQ59" s="25">
        <v>192.44</v>
      </c>
      <c r="ER59" s="25">
        <v>203.76</v>
      </c>
      <c r="ES59" s="25">
        <v>215.08</v>
      </c>
      <c r="ET59" s="25">
        <v>226.4</v>
      </c>
      <c r="EU59" s="25">
        <v>237.72</v>
      </c>
      <c r="EV59" s="25">
        <v>249.04</v>
      </c>
      <c r="EW59" s="49"/>
      <c r="EX59" s="145">
        <v>65</v>
      </c>
      <c r="EY59" s="146">
        <v>69</v>
      </c>
      <c r="EZ59" s="24">
        <v>312.18</v>
      </c>
      <c r="FA59" s="43">
        <v>0</v>
      </c>
      <c r="FB59" s="24" t="s">
        <v>97</v>
      </c>
      <c r="FC59" s="24" t="str">
        <f t="shared" si="38"/>
        <v>A-12-NH-65-69</v>
      </c>
      <c r="FD59" s="25">
        <v>18.899999999999999</v>
      </c>
      <c r="FE59" s="25">
        <v>28.35</v>
      </c>
      <c r="FF59" s="25">
        <v>37.799999999999997</v>
      </c>
      <c r="FG59" s="25">
        <v>47.25</v>
      </c>
      <c r="FH59" s="25">
        <v>56.7</v>
      </c>
      <c r="FI59" s="25">
        <v>66.150000000000006</v>
      </c>
      <c r="FJ59" s="25">
        <v>75.599999999999994</v>
      </c>
      <c r="FK59" s="25">
        <v>85.05</v>
      </c>
      <c r="FL59" s="25">
        <v>94.5</v>
      </c>
      <c r="FM59" s="25">
        <v>103.95</v>
      </c>
      <c r="FN59" s="28">
        <v>113.4</v>
      </c>
      <c r="FO59" s="29">
        <v>1.25</v>
      </c>
      <c r="FP59" s="25">
        <v>122.85</v>
      </c>
      <c r="FQ59" s="25">
        <v>132.30000000000001</v>
      </c>
      <c r="FR59" s="25">
        <v>141.75</v>
      </c>
      <c r="FS59" s="25">
        <v>151.19999999999999</v>
      </c>
      <c r="FT59" s="25">
        <v>160.65</v>
      </c>
      <c r="FU59" s="25">
        <v>170.1</v>
      </c>
      <c r="FV59" s="25">
        <v>179.55</v>
      </c>
      <c r="FW59" s="25">
        <v>189</v>
      </c>
      <c r="FX59" s="25">
        <v>198.45</v>
      </c>
      <c r="FY59" s="25">
        <v>207.9</v>
      </c>
      <c r="FZ59" s="49"/>
      <c r="GA59" s="145">
        <v>65</v>
      </c>
      <c r="GB59" s="146">
        <v>69</v>
      </c>
      <c r="GC59" s="24">
        <v>312.18</v>
      </c>
      <c r="GD59" s="43">
        <v>0</v>
      </c>
      <c r="GE59" s="24" t="s">
        <v>97</v>
      </c>
      <c r="GF59" s="24" t="str">
        <f t="shared" si="39"/>
        <v>A-24-BASE-65-69</v>
      </c>
      <c r="GG59" s="119">
        <v>624.36</v>
      </c>
      <c r="GH59" s="119">
        <v>936.54</v>
      </c>
      <c r="GI59" s="119">
        <v>1248.72</v>
      </c>
      <c r="GJ59" s="119">
        <v>1560.9</v>
      </c>
      <c r="GK59" s="119">
        <v>1873.08</v>
      </c>
      <c r="GL59" s="119">
        <v>2185.2600000000002</v>
      </c>
      <c r="GM59" s="119">
        <v>2372.56</v>
      </c>
      <c r="GN59" s="119">
        <v>2669.13</v>
      </c>
      <c r="GO59" s="119">
        <v>2965.7</v>
      </c>
      <c r="GP59" s="119">
        <v>3262.27</v>
      </c>
      <c r="GQ59" s="120">
        <v>3558.84</v>
      </c>
      <c r="GR59" s="29">
        <v>1.25</v>
      </c>
      <c r="GS59" s="119">
        <v>3855.41</v>
      </c>
      <c r="GT59" s="119">
        <v>4151.9799999999996</v>
      </c>
      <c r="GU59" s="119">
        <v>4448.55</v>
      </c>
      <c r="GV59" s="119">
        <v>4745.12</v>
      </c>
      <c r="GW59" s="119">
        <v>5041.6899999999996</v>
      </c>
      <c r="GX59" s="119">
        <v>5338.26</v>
      </c>
      <c r="GY59" s="119">
        <v>5634.83</v>
      </c>
      <c r="GZ59" s="119">
        <v>5931.4</v>
      </c>
      <c r="HA59" s="119">
        <v>6227.97</v>
      </c>
      <c r="HB59" s="119">
        <v>6524.54</v>
      </c>
      <c r="HC59" s="119">
        <v>6821.11</v>
      </c>
      <c r="HD59" s="120">
        <v>7117.68</v>
      </c>
      <c r="HE59" s="49"/>
      <c r="HF59" s="145">
        <v>65</v>
      </c>
      <c r="HG59" s="146">
        <v>69</v>
      </c>
      <c r="HH59" s="24">
        <v>312.18</v>
      </c>
      <c r="HI59" s="43">
        <v>0</v>
      </c>
      <c r="HJ59" s="24" t="s">
        <v>97</v>
      </c>
      <c r="HK59" s="24" t="str">
        <f t="shared" si="40"/>
        <v>A-12-NH-65-69</v>
      </c>
      <c r="HL59" s="25">
        <v>20.5</v>
      </c>
      <c r="HM59" s="25">
        <v>30.75</v>
      </c>
      <c r="HN59" s="25">
        <v>41</v>
      </c>
      <c r="HO59" s="25">
        <v>51.25</v>
      </c>
      <c r="HP59" s="25">
        <v>61.5</v>
      </c>
      <c r="HQ59" s="25">
        <v>71.75</v>
      </c>
      <c r="HR59" s="25">
        <v>82</v>
      </c>
      <c r="HS59" s="25">
        <v>92.25</v>
      </c>
      <c r="HT59" s="25">
        <v>102.5</v>
      </c>
      <c r="HU59" s="25">
        <v>112.75</v>
      </c>
      <c r="HV59" s="28">
        <v>123</v>
      </c>
      <c r="HW59" s="29">
        <v>100</v>
      </c>
      <c r="HX59" s="25">
        <v>133.25</v>
      </c>
      <c r="HY59" s="25">
        <v>143.5</v>
      </c>
      <c r="HZ59" s="25">
        <v>153.75</v>
      </c>
      <c r="IA59" s="25">
        <v>164</v>
      </c>
      <c r="IB59" s="25">
        <v>174.25</v>
      </c>
      <c r="IC59" s="25">
        <v>184.5</v>
      </c>
      <c r="ID59" s="25">
        <v>194.75</v>
      </c>
      <c r="IE59" s="25">
        <v>205</v>
      </c>
      <c r="IF59" s="25">
        <v>215.25</v>
      </c>
      <c r="IG59" s="25">
        <v>225.5</v>
      </c>
      <c r="IH59" s="49"/>
      <c r="II59" s="151">
        <v>65</v>
      </c>
      <c r="IJ59" s="152">
        <v>69</v>
      </c>
      <c r="IK59" s="24">
        <v>312.18</v>
      </c>
      <c r="IL59" s="43">
        <v>0</v>
      </c>
      <c r="IM59" s="24" t="s">
        <v>97</v>
      </c>
      <c r="IN59" s="24" t="str">
        <f t="shared" si="41"/>
        <v>A-12-NH-65-69</v>
      </c>
      <c r="IO59" s="25">
        <v>24.66</v>
      </c>
      <c r="IP59" s="25">
        <v>36.99</v>
      </c>
      <c r="IQ59" s="25">
        <v>49.32</v>
      </c>
      <c r="IR59" s="25">
        <v>61.65</v>
      </c>
      <c r="IS59" s="25">
        <v>73.98</v>
      </c>
      <c r="IT59" s="25">
        <v>86.31</v>
      </c>
      <c r="IU59" s="25">
        <v>98.64</v>
      </c>
      <c r="IV59" s="25">
        <v>110.97</v>
      </c>
      <c r="IW59" s="25">
        <v>123.3</v>
      </c>
      <c r="IX59" s="25">
        <v>135.63</v>
      </c>
      <c r="IY59" s="28">
        <v>147.96</v>
      </c>
      <c r="IZ59" s="29">
        <v>1.25</v>
      </c>
      <c r="JA59" s="25">
        <v>160.29</v>
      </c>
      <c r="JB59" s="25">
        <v>172.62</v>
      </c>
      <c r="JC59" s="25">
        <v>184.95</v>
      </c>
      <c r="JD59" s="25">
        <v>197.28</v>
      </c>
      <c r="JE59" s="25">
        <v>209.61</v>
      </c>
      <c r="JF59" s="25">
        <v>221.94</v>
      </c>
      <c r="JG59" s="25">
        <v>234.27</v>
      </c>
      <c r="JH59" s="25">
        <v>246.6</v>
      </c>
      <c r="JI59" s="25">
        <v>258.93</v>
      </c>
      <c r="JJ59" s="25">
        <v>271.26</v>
      </c>
      <c r="JK59" s="49"/>
      <c r="JL59" s="151">
        <v>65</v>
      </c>
      <c r="JM59" s="152">
        <v>69</v>
      </c>
      <c r="JN59" s="24">
        <v>312.18</v>
      </c>
      <c r="JO59" s="43">
        <v>0</v>
      </c>
      <c r="JP59" s="24" t="s">
        <v>97</v>
      </c>
      <c r="JQ59" s="24" t="str">
        <f t="shared" si="42"/>
        <v>A-24-BASE-65-69</v>
      </c>
      <c r="JR59" s="119">
        <v>751.42</v>
      </c>
      <c r="JS59" s="119">
        <v>1127.1300000000001</v>
      </c>
      <c r="JT59" s="119">
        <v>1502.84</v>
      </c>
      <c r="JU59" s="119">
        <v>1878.55</v>
      </c>
      <c r="JV59" s="119">
        <v>2254.2600000000002</v>
      </c>
      <c r="JW59" s="119">
        <v>2629.97</v>
      </c>
      <c r="JX59" s="119">
        <v>2855.36</v>
      </c>
      <c r="JY59" s="119">
        <v>3212.28</v>
      </c>
      <c r="JZ59" s="119">
        <v>3569.2</v>
      </c>
      <c r="KA59" s="119">
        <v>3926.12</v>
      </c>
      <c r="KB59" s="120">
        <v>4283.04</v>
      </c>
      <c r="KC59" s="29">
        <v>1.25</v>
      </c>
      <c r="KD59" s="119">
        <v>4639.96</v>
      </c>
      <c r="KE59" s="119">
        <v>4996.88</v>
      </c>
      <c r="KF59" s="119">
        <v>5353.8</v>
      </c>
      <c r="KG59" s="119">
        <v>5710.72</v>
      </c>
      <c r="KH59" s="119">
        <v>6067.64</v>
      </c>
      <c r="KI59" s="119">
        <v>6424.56</v>
      </c>
      <c r="KJ59" s="119">
        <v>6781.48</v>
      </c>
      <c r="KK59" s="119">
        <v>7138.4</v>
      </c>
      <c r="KL59" s="119">
        <v>7495.32</v>
      </c>
      <c r="KM59" s="119">
        <v>7852.24</v>
      </c>
      <c r="KN59" s="119">
        <v>8209.16</v>
      </c>
      <c r="KO59" s="120">
        <v>8566.08</v>
      </c>
      <c r="KP59" s="49"/>
      <c r="KQ59" s="151">
        <v>65</v>
      </c>
      <c r="KR59" s="152">
        <v>69</v>
      </c>
      <c r="KS59" s="24">
        <v>312.18</v>
      </c>
      <c r="KT59" s="43">
        <v>0</v>
      </c>
      <c r="KU59" s="24" t="s">
        <v>97</v>
      </c>
      <c r="KV59" s="24" t="str">
        <f t="shared" si="43"/>
        <v>A-12-NH-65-69</v>
      </c>
      <c r="KW59" s="25">
        <v>20.5</v>
      </c>
      <c r="KX59" s="25">
        <v>30.75</v>
      </c>
      <c r="KY59" s="25">
        <v>41</v>
      </c>
      <c r="KZ59" s="25">
        <v>51.25</v>
      </c>
      <c r="LA59" s="25">
        <v>61.5</v>
      </c>
      <c r="LB59" s="25">
        <v>71.75</v>
      </c>
      <c r="LC59" s="25">
        <v>82</v>
      </c>
      <c r="LD59" s="25">
        <v>92.25</v>
      </c>
      <c r="LE59" s="25">
        <v>102.5</v>
      </c>
      <c r="LF59" s="25">
        <v>112.75</v>
      </c>
      <c r="LG59" s="28">
        <v>123</v>
      </c>
      <c r="LH59" s="29">
        <v>100</v>
      </c>
      <c r="LI59" s="25">
        <v>133.25</v>
      </c>
      <c r="LJ59" s="25">
        <v>143.5</v>
      </c>
      <c r="LK59" s="25">
        <v>153.75</v>
      </c>
      <c r="LL59" s="25">
        <v>164</v>
      </c>
      <c r="LM59" s="25">
        <v>174.25</v>
      </c>
      <c r="LN59" s="25">
        <v>184.5</v>
      </c>
      <c r="LO59" s="25">
        <v>194.75</v>
      </c>
      <c r="LP59" s="25">
        <v>205</v>
      </c>
      <c r="LQ59" s="25">
        <v>215.25</v>
      </c>
      <c r="LR59" s="25">
        <v>225.5</v>
      </c>
      <c r="LS59" s="49"/>
    </row>
    <row r="60" spans="5:331">
      <c r="E60" s="128">
        <v>70</v>
      </c>
      <c r="F60" s="129">
        <v>74</v>
      </c>
      <c r="G60" s="24">
        <v>373.89</v>
      </c>
      <c r="H60" s="43">
        <v>0</v>
      </c>
      <c r="I60" s="24" t="s">
        <v>98</v>
      </c>
      <c r="J60" s="24" t="str">
        <f t="shared" si="33"/>
        <v>A-12-NH-70-74</v>
      </c>
      <c r="K60" s="25">
        <v>42.4</v>
      </c>
      <c r="L60" s="25">
        <v>63.6</v>
      </c>
      <c r="M60" s="25">
        <v>84.8</v>
      </c>
      <c r="N60" s="25">
        <v>106</v>
      </c>
      <c r="O60" s="25">
        <v>127.2</v>
      </c>
      <c r="P60" s="25">
        <v>148.4</v>
      </c>
      <c r="Q60" s="25">
        <v>169.6</v>
      </c>
      <c r="R60" s="25">
        <v>190.8</v>
      </c>
      <c r="S60" s="25">
        <v>212</v>
      </c>
      <c r="T60" s="25">
        <v>233.2</v>
      </c>
      <c r="U60" s="28">
        <v>254.4</v>
      </c>
      <c r="V60" s="30" t="s">
        <v>265</v>
      </c>
      <c r="W60" s="25">
        <v>275.60000000000002</v>
      </c>
      <c r="X60" s="25">
        <v>296.8</v>
      </c>
      <c r="Y60" s="25">
        <v>318</v>
      </c>
      <c r="Z60" s="25">
        <v>339.2</v>
      </c>
      <c r="AA60" s="25">
        <v>360.4</v>
      </c>
      <c r="AB60" s="25">
        <v>381.6</v>
      </c>
      <c r="AC60" s="25">
        <v>402.8</v>
      </c>
      <c r="AD60" s="25">
        <v>424</v>
      </c>
      <c r="AE60" s="25">
        <v>445.2</v>
      </c>
      <c r="AF60" s="25">
        <v>466.4</v>
      </c>
      <c r="AH60" s="128">
        <v>70</v>
      </c>
      <c r="AI60" s="129">
        <v>74</v>
      </c>
      <c r="AJ60" s="24">
        <v>373.89</v>
      </c>
      <c r="AK60" s="43">
        <v>0</v>
      </c>
      <c r="AL60" s="24" t="s">
        <v>98</v>
      </c>
      <c r="AM60" s="24" t="str">
        <f t="shared" si="34"/>
        <v>A-24-70-74</v>
      </c>
      <c r="AN60" s="25">
        <v>900.24</v>
      </c>
      <c r="AO60" s="25">
        <v>1350.36</v>
      </c>
      <c r="AP60" s="25">
        <v>1800.48</v>
      </c>
      <c r="AQ60" s="25">
        <v>2250.6</v>
      </c>
      <c r="AR60" s="25">
        <v>2700.72</v>
      </c>
      <c r="AS60" s="25">
        <v>3150.84</v>
      </c>
      <c r="AT60" s="25">
        <v>3420.88</v>
      </c>
      <c r="AU60" s="25">
        <v>3848.49</v>
      </c>
      <c r="AV60" s="25">
        <v>4276.1000000000004</v>
      </c>
      <c r="AW60" s="25">
        <v>4703.71</v>
      </c>
      <c r="AX60" s="28">
        <v>5131.32</v>
      </c>
      <c r="AY60" s="30" t="s">
        <v>265</v>
      </c>
      <c r="AZ60" s="25">
        <v>5558.93</v>
      </c>
      <c r="BA60" s="25">
        <v>5986.54</v>
      </c>
      <c r="BB60" s="25">
        <v>6414.15</v>
      </c>
      <c r="BC60" s="25">
        <v>6841.76</v>
      </c>
      <c r="BD60" s="25">
        <v>7269.37</v>
      </c>
      <c r="BE60" s="25">
        <v>7696.98</v>
      </c>
      <c r="BF60" s="25">
        <v>8124.59</v>
      </c>
      <c r="BG60" s="25">
        <v>8552.2000000000007</v>
      </c>
      <c r="BH60" s="25">
        <v>8979.81</v>
      </c>
      <c r="BI60" s="25">
        <v>9407.42</v>
      </c>
      <c r="BJ60" s="25">
        <v>9835.0300000000007</v>
      </c>
      <c r="BK60" s="28">
        <v>10262.64</v>
      </c>
      <c r="BL60" s="49"/>
      <c r="BM60" s="128">
        <v>70</v>
      </c>
      <c r="BN60" s="129">
        <v>74</v>
      </c>
      <c r="BO60" s="24">
        <v>373.89</v>
      </c>
      <c r="BP60" s="43">
        <v>0</v>
      </c>
      <c r="BQ60" s="24" t="s">
        <v>98</v>
      </c>
      <c r="BR60" s="24" t="str">
        <f t="shared" si="35"/>
        <v>A-24-BASE-70-74</v>
      </c>
      <c r="BS60" s="119">
        <v>953.26</v>
      </c>
      <c r="BT60" s="119">
        <v>1429.89</v>
      </c>
      <c r="BU60" s="119">
        <v>1906.52</v>
      </c>
      <c r="BV60" s="119">
        <v>2383.15</v>
      </c>
      <c r="BW60" s="119">
        <v>2859.78</v>
      </c>
      <c r="BX60" s="119">
        <v>3336.41</v>
      </c>
      <c r="BY60" s="119">
        <v>3622.4</v>
      </c>
      <c r="BZ60" s="119">
        <v>4075.2</v>
      </c>
      <c r="CA60" s="119">
        <v>4528</v>
      </c>
      <c r="CB60" s="119">
        <v>4980.8</v>
      </c>
      <c r="CC60" s="120">
        <v>5433.6</v>
      </c>
      <c r="CD60" s="30" t="s">
        <v>265</v>
      </c>
      <c r="CE60" s="119">
        <v>5886.4</v>
      </c>
      <c r="CF60" s="119">
        <v>6339.2</v>
      </c>
      <c r="CG60" s="119">
        <v>6792</v>
      </c>
      <c r="CH60" s="119">
        <v>7244.8</v>
      </c>
      <c r="CI60" s="119">
        <v>7697.6</v>
      </c>
      <c r="CJ60" s="119">
        <v>8150.4</v>
      </c>
      <c r="CK60" s="119">
        <v>8603.2000000000007</v>
      </c>
      <c r="CL60" s="119">
        <v>9056</v>
      </c>
      <c r="CM60" s="119">
        <v>9508.7999999999993</v>
      </c>
      <c r="CN60" s="119">
        <v>9961.6</v>
      </c>
      <c r="CO60" s="119">
        <v>10414.4</v>
      </c>
      <c r="CP60" s="120">
        <v>10867.2</v>
      </c>
      <c r="CQ60" s="49"/>
      <c r="CR60" s="131">
        <v>70</v>
      </c>
      <c r="CS60" s="132">
        <v>74</v>
      </c>
      <c r="CT60" s="24">
        <v>373.89</v>
      </c>
      <c r="CU60" s="43">
        <v>0</v>
      </c>
      <c r="CV60" s="24" t="s">
        <v>98</v>
      </c>
      <c r="CW60" s="24" t="str">
        <f t="shared" si="36"/>
        <v>A-12-NH-70-74</v>
      </c>
      <c r="CX60" s="25">
        <v>38.42</v>
      </c>
      <c r="CY60" s="25">
        <v>57.63</v>
      </c>
      <c r="CZ60" s="25">
        <v>76.84</v>
      </c>
      <c r="DA60" s="25">
        <v>96.05</v>
      </c>
      <c r="DB60" s="25">
        <v>115.26</v>
      </c>
      <c r="DC60" s="25">
        <v>134.47</v>
      </c>
      <c r="DD60" s="25">
        <v>153.68</v>
      </c>
      <c r="DE60" s="25">
        <v>172.89</v>
      </c>
      <c r="DF60" s="25">
        <v>192.1</v>
      </c>
      <c r="DG60" s="25">
        <v>211.31</v>
      </c>
      <c r="DH60" s="28">
        <v>230.52</v>
      </c>
      <c r="DI60" s="30" t="s">
        <v>265</v>
      </c>
      <c r="DJ60" s="25">
        <v>249.73</v>
      </c>
      <c r="DK60" s="25">
        <v>268.94</v>
      </c>
      <c r="DL60" s="25">
        <v>288.14999999999998</v>
      </c>
      <c r="DM60" s="25">
        <v>307.36</v>
      </c>
      <c r="DN60" s="25">
        <v>326.57</v>
      </c>
      <c r="DO60" s="25">
        <v>345.78</v>
      </c>
      <c r="DP60" s="25">
        <v>364.99</v>
      </c>
      <c r="DQ60" s="25">
        <v>384.2</v>
      </c>
      <c r="DR60" s="25">
        <v>403.41</v>
      </c>
      <c r="DS60" s="25">
        <v>422.62</v>
      </c>
      <c r="DT60" s="49"/>
      <c r="DU60" s="145">
        <v>70</v>
      </c>
      <c r="DV60" s="146">
        <v>74</v>
      </c>
      <c r="DW60" s="24">
        <v>373.89</v>
      </c>
      <c r="DX60" s="43">
        <v>0</v>
      </c>
      <c r="DY60" s="24" t="s">
        <v>98</v>
      </c>
      <c r="DZ60" s="24" t="str">
        <f t="shared" si="37"/>
        <v>A-12-NH-70-74</v>
      </c>
      <c r="EA60" s="25">
        <v>38.9</v>
      </c>
      <c r="EB60" s="25">
        <v>58.35</v>
      </c>
      <c r="EC60" s="25">
        <v>77.8</v>
      </c>
      <c r="ED60" s="25">
        <v>97.25</v>
      </c>
      <c r="EE60" s="25">
        <v>116.7</v>
      </c>
      <c r="EF60" s="25">
        <v>136.15</v>
      </c>
      <c r="EG60" s="25">
        <v>155.6</v>
      </c>
      <c r="EH60" s="25">
        <v>175.05</v>
      </c>
      <c r="EI60" s="25">
        <v>194.5</v>
      </c>
      <c r="EJ60" s="25">
        <v>213.95</v>
      </c>
      <c r="EK60" s="28">
        <v>233.4</v>
      </c>
      <c r="EL60" s="30" t="s">
        <v>265</v>
      </c>
      <c r="EM60" s="25">
        <v>252.85</v>
      </c>
      <c r="EN60" s="25">
        <v>272.3</v>
      </c>
      <c r="EO60" s="25">
        <v>291.75</v>
      </c>
      <c r="EP60" s="25">
        <v>311.2</v>
      </c>
      <c r="EQ60" s="25">
        <v>330.65</v>
      </c>
      <c r="ER60" s="25">
        <v>350.1</v>
      </c>
      <c r="ES60" s="25">
        <v>369.55</v>
      </c>
      <c r="ET60" s="25">
        <v>389</v>
      </c>
      <c r="EU60" s="25">
        <v>408.45</v>
      </c>
      <c r="EV60" s="25">
        <v>427.9</v>
      </c>
      <c r="EW60" s="49"/>
      <c r="EX60" s="145">
        <v>70</v>
      </c>
      <c r="EY60" s="146">
        <v>74</v>
      </c>
      <c r="EZ60" s="24">
        <v>373.89</v>
      </c>
      <c r="FA60" s="43">
        <v>0</v>
      </c>
      <c r="FB60" s="24" t="s">
        <v>98</v>
      </c>
      <c r="FC60" s="24" t="str">
        <f t="shared" si="38"/>
        <v>A-12-NH-70-74</v>
      </c>
      <c r="FD60" s="25">
        <v>32.479999999999997</v>
      </c>
      <c r="FE60" s="25">
        <v>48.72</v>
      </c>
      <c r="FF60" s="25">
        <v>64.959999999999994</v>
      </c>
      <c r="FG60" s="25">
        <v>81.2</v>
      </c>
      <c r="FH60" s="25">
        <v>97.44</v>
      </c>
      <c r="FI60" s="25">
        <v>113.68</v>
      </c>
      <c r="FJ60" s="25">
        <v>129.91999999999999</v>
      </c>
      <c r="FK60" s="25">
        <v>146.16</v>
      </c>
      <c r="FL60" s="25">
        <v>162.4</v>
      </c>
      <c r="FM60" s="25">
        <v>178.64</v>
      </c>
      <c r="FN60" s="28">
        <v>194.88</v>
      </c>
      <c r="FO60" s="30" t="s">
        <v>265</v>
      </c>
      <c r="FP60" s="25">
        <v>211.12</v>
      </c>
      <c r="FQ60" s="25">
        <v>227.36</v>
      </c>
      <c r="FR60" s="25">
        <v>243.6</v>
      </c>
      <c r="FS60" s="25">
        <v>259.83999999999997</v>
      </c>
      <c r="FT60" s="25">
        <v>276.08</v>
      </c>
      <c r="FU60" s="25">
        <v>292.32</v>
      </c>
      <c r="FV60" s="25">
        <v>308.56</v>
      </c>
      <c r="FW60" s="25">
        <v>324.8</v>
      </c>
      <c r="FX60" s="25">
        <v>341.04</v>
      </c>
      <c r="FY60" s="25">
        <v>357.28</v>
      </c>
      <c r="FZ60" s="49"/>
      <c r="GA60" s="145">
        <v>70</v>
      </c>
      <c r="GB60" s="146">
        <v>74</v>
      </c>
      <c r="GC60" s="24">
        <v>373.89</v>
      </c>
      <c r="GD60" s="43">
        <v>0</v>
      </c>
      <c r="GE60" s="24" t="s">
        <v>98</v>
      </c>
      <c r="GF60" s="24" t="str">
        <f t="shared" si="39"/>
        <v>A-24-BASE-70-74</v>
      </c>
      <c r="GG60" s="119">
        <v>747.78</v>
      </c>
      <c r="GH60" s="119">
        <v>1121.67</v>
      </c>
      <c r="GI60" s="119">
        <v>1495.56</v>
      </c>
      <c r="GJ60" s="119">
        <v>1869.45</v>
      </c>
      <c r="GK60" s="119">
        <v>2243.34</v>
      </c>
      <c r="GL60" s="119">
        <v>2617.23</v>
      </c>
      <c r="GM60" s="119">
        <v>2841.6</v>
      </c>
      <c r="GN60" s="119">
        <v>3196.8</v>
      </c>
      <c r="GO60" s="119">
        <v>3552</v>
      </c>
      <c r="GP60" s="119">
        <v>3907.2</v>
      </c>
      <c r="GQ60" s="120">
        <v>4262.3999999999996</v>
      </c>
      <c r="GR60" s="30" t="s">
        <v>265</v>
      </c>
      <c r="GS60" s="119">
        <v>4617.6000000000004</v>
      </c>
      <c r="GT60" s="119">
        <v>4972.8</v>
      </c>
      <c r="GU60" s="119">
        <v>5328</v>
      </c>
      <c r="GV60" s="119">
        <v>5683.2</v>
      </c>
      <c r="GW60" s="119">
        <v>6038.4</v>
      </c>
      <c r="GX60" s="119">
        <v>6393.6</v>
      </c>
      <c r="GY60" s="119">
        <v>6748.8</v>
      </c>
      <c r="GZ60" s="119">
        <v>7104</v>
      </c>
      <c r="HA60" s="119">
        <v>7459.2</v>
      </c>
      <c r="HB60" s="119">
        <v>7814.4</v>
      </c>
      <c r="HC60" s="119">
        <v>8169.6</v>
      </c>
      <c r="HD60" s="120">
        <v>8524.7999999999993</v>
      </c>
      <c r="HE60" s="49"/>
      <c r="HF60" s="145">
        <v>70</v>
      </c>
      <c r="HG60" s="146">
        <v>74</v>
      </c>
      <c r="HH60" s="24">
        <v>373.89</v>
      </c>
      <c r="HI60" s="43">
        <v>0</v>
      </c>
      <c r="HJ60" s="24" t="s">
        <v>98</v>
      </c>
      <c r="HK60" s="24" t="str">
        <f t="shared" si="40"/>
        <v>A-12-NH-70-74</v>
      </c>
      <c r="HL60" s="25">
        <v>35.24</v>
      </c>
      <c r="HM60" s="25">
        <v>52.86</v>
      </c>
      <c r="HN60" s="25">
        <v>70.48</v>
      </c>
      <c r="HO60" s="25">
        <v>88.1</v>
      </c>
      <c r="HP60" s="25">
        <v>105.72</v>
      </c>
      <c r="HQ60" s="25">
        <v>123.34</v>
      </c>
      <c r="HR60" s="25">
        <v>140.96</v>
      </c>
      <c r="HS60" s="25">
        <v>158.58000000000001</v>
      </c>
      <c r="HT60" s="25">
        <v>176.2</v>
      </c>
      <c r="HU60" s="25">
        <v>193.82</v>
      </c>
      <c r="HV60" s="28">
        <v>211.44</v>
      </c>
      <c r="HW60" s="30" t="s">
        <v>265</v>
      </c>
      <c r="HX60" s="25">
        <v>229.06</v>
      </c>
      <c r="HY60" s="25">
        <v>246.68</v>
      </c>
      <c r="HZ60" s="25">
        <v>264.3</v>
      </c>
      <c r="IA60" s="25">
        <v>281.92</v>
      </c>
      <c r="IB60" s="25">
        <v>299.54000000000002</v>
      </c>
      <c r="IC60" s="25">
        <v>317.16000000000003</v>
      </c>
      <c r="ID60" s="25">
        <v>334.78</v>
      </c>
      <c r="IE60" s="25">
        <v>352.4</v>
      </c>
      <c r="IF60" s="25">
        <v>370.02</v>
      </c>
      <c r="IG60" s="25">
        <v>387.64</v>
      </c>
      <c r="IH60" s="49"/>
      <c r="II60" s="151">
        <v>70</v>
      </c>
      <c r="IJ60" s="152">
        <v>74</v>
      </c>
      <c r="IK60" s="24">
        <v>373.89</v>
      </c>
      <c r="IL60" s="43">
        <v>0</v>
      </c>
      <c r="IM60" s="24" t="s">
        <v>98</v>
      </c>
      <c r="IN60" s="24" t="str">
        <f t="shared" si="41"/>
        <v>A-12-NH-70-74</v>
      </c>
      <c r="IO60" s="25">
        <v>42.4</v>
      </c>
      <c r="IP60" s="25">
        <v>63.6</v>
      </c>
      <c r="IQ60" s="25">
        <v>84.8</v>
      </c>
      <c r="IR60" s="25">
        <v>106</v>
      </c>
      <c r="IS60" s="25">
        <v>127.2</v>
      </c>
      <c r="IT60" s="25">
        <v>148.4</v>
      </c>
      <c r="IU60" s="25">
        <v>169.6</v>
      </c>
      <c r="IV60" s="25">
        <v>190.8</v>
      </c>
      <c r="IW60" s="25">
        <v>212</v>
      </c>
      <c r="IX60" s="25">
        <v>233.2</v>
      </c>
      <c r="IY60" s="28">
        <v>254.4</v>
      </c>
      <c r="IZ60" s="30" t="s">
        <v>265</v>
      </c>
      <c r="JA60" s="25">
        <v>275.60000000000002</v>
      </c>
      <c r="JB60" s="25">
        <v>296.8</v>
      </c>
      <c r="JC60" s="25">
        <v>318</v>
      </c>
      <c r="JD60" s="25">
        <v>339.2</v>
      </c>
      <c r="JE60" s="25">
        <v>360.4</v>
      </c>
      <c r="JF60" s="25">
        <v>381.6</v>
      </c>
      <c r="JG60" s="25">
        <v>402.8</v>
      </c>
      <c r="JH60" s="25">
        <v>424</v>
      </c>
      <c r="JI60" s="25">
        <v>445.2</v>
      </c>
      <c r="JJ60" s="25">
        <v>466.4</v>
      </c>
      <c r="JK60" s="49"/>
      <c r="JL60" s="151">
        <v>70</v>
      </c>
      <c r="JM60" s="152">
        <v>74</v>
      </c>
      <c r="JN60" s="24">
        <v>373.89</v>
      </c>
      <c r="JO60" s="43">
        <v>0</v>
      </c>
      <c r="JP60" s="24" t="s">
        <v>98</v>
      </c>
      <c r="JQ60" s="24" t="str">
        <f t="shared" si="42"/>
        <v>A-24-BASE-70-74</v>
      </c>
      <c r="JR60" s="119">
        <v>900.24</v>
      </c>
      <c r="JS60" s="119">
        <v>1350.36</v>
      </c>
      <c r="JT60" s="119">
        <v>1800.48</v>
      </c>
      <c r="JU60" s="119">
        <v>2250.6</v>
      </c>
      <c r="JV60" s="119">
        <v>2700.72</v>
      </c>
      <c r="JW60" s="119">
        <v>3150.84</v>
      </c>
      <c r="JX60" s="119">
        <v>3420.88</v>
      </c>
      <c r="JY60" s="119">
        <v>3848.49</v>
      </c>
      <c r="JZ60" s="119">
        <v>4276.1000000000004</v>
      </c>
      <c r="KA60" s="119">
        <v>4703.71</v>
      </c>
      <c r="KB60" s="120">
        <v>5131.32</v>
      </c>
      <c r="KC60" s="30" t="s">
        <v>265</v>
      </c>
      <c r="KD60" s="119">
        <v>5558.93</v>
      </c>
      <c r="KE60" s="119">
        <v>5986.54</v>
      </c>
      <c r="KF60" s="119">
        <v>6414.15</v>
      </c>
      <c r="KG60" s="119">
        <v>6841.76</v>
      </c>
      <c r="KH60" s="119">
        <v>7269.37</v>
      </c>
      <c r="KI60" s="119">
        <v>7696.98</v>
      </c>
      <c r="KJ60" s="119">
        <v>8124.59</v>
      </c>
      <c r="KK60" s="119">
        <v>8552.2000000000007</v>
      </c>
      <c r="KL60" s="119">
        <v>8979.81</v>
      </c>
      <c r="KM60" s="119">
        <v>9407.42</v>
      </c>
      <c r="KN60" s="119">
        <v>9835.0300000000007</v>
      </c>
      <c r="KO60" s="120">
        <v>10262.64</v>
      </c>
      <c r="KP60" s="49"/>
      <c r="KQ60" s="151">
        <v>70</v>
      </c>
      <c r="KR60" s="152">
        <v>74</v>
      </c>
      <c r="KS60" s="24">
        <v>373.89</v>
      </c>
      <c r="KT60" s="43">
        <v>0</v>
      </c>
      <c r="KU60" s="24" t="s">
        <v>98</v>
      </c>
      <c r="KV60" s="24" t="str">
        <f t="shared" si="43"/>
        <v>A-12-NH-70-74</v>
      </c>
      <c r="KW60" s="25">
        <v>35.24</v>
      </c>
      <c r="KX60" s="25">
        <v>52.86</v>
      </c>
      <c r="KY60" s="25">
        <v>70.48</v>
      </c>
      <c r="KZ60" s="25">
        <v>88.1</v>
      </c>
      <c r="LA60" s="25">
        <v>105.72</v>
      </c>
      <c r="LB60" s="25">
        <v>123.34</v>
      </c>
      <c r="LC60" s="25">
        <v>140.96</v>
      </c>
      <c r="LD60" s="25">
        <v>158.58000000000001</v>
      </c>
      <c r="LE60" s="25">
        <v>176.2</v>
      </c>
      <c r="LF60" s="25">
        <v>193.82</v>
      </c>
      <c r="LG60" s="28">
        <v>211.44</v>
      </c>
      <c r="LH60" s="30" t="s">
        <v>265</v>
      </c>
      <c r="LI60" s="25">
        <v>229.06</v>
      </c>
      <c r="LJ60" s="25">
        <v>246.68</v>
      </c>
      <c r="LK60" s="25">
        <v>264.3</v>
      </c>
      <c r="LL60" s="25">
        <v>281.92</v>
      </c>
      <c r="LM60" s="25">
        <v>299.54000000000002</v>
      </c>
      <c r="LN60" s="25">
        <v>317.16000000000003</v>
      </c>
      <c r="LO60" s="25">
        <v>334.78</v>
      </c>
      <c r="LP60" s="25">
        <v>352.4</v>
      </c>
      <c r="LQ60" s="25">
        <v>370.02</v>
      </c>
      <c r="LR60" s="25">
        <v>387.64</v>
      </c>
      <c r="LS60" s="49"/>
    </row>
    <row r="61" spans="5:331">
      <c r="E61" s="128">
        <v>75</v>
      </c>
      <c r="F61" s="129">
        <v>79</v>
      </c>
      <c r="G61" s="24">
        <v>428.34</v>
      </c>
      <c r="H61" s="43">
        <v>0</v>
      </c>
      <c r="I61" s="24" t="s">
        <v>99</v>
      </c>
      <c r="J61" s="24" t="str">
        <f t="shared" si="33"/>
        <v>A-12-NH-75-79</v>
      </c>
      <c r="K61" s="25">
        <v>69.38</v>
      </c>
      <c r="L61" s="25">
        <v>104.07</v>
      </c>
      <c r="M61" s="25">
        <v>138.76</v>
      </c>
      <c r="N61" s="25">
        <v>173.45</v>
      </c>
      <c r="O61" s="25">
        <v>208.14</v>
      </c>
      <c r="P61" s="25">
        <v>242.83</v>
      </c>
      <c r="Q61" s="25">
        <v>277.52</v>
      </c>
      <c r="R61" s="25">
        <v>312.20999999999998</v>
      </c>
      <c r="S61" s="25">
        <v>346.9</v>
      </c>
      <c r="T61" s="25">
        <v>381.59</v>
      </c>
      <c r="U61" s="28">
        <v>416.28</v>
      </c>
      <c r="V61" s="30" t="s">
        <v>265</v>
      </c>
      <c r="W61" s="25">
        <v>450.97</v>
      </c>
      <c r="X61" s="25">
        <v>485.66</v>
      </c>
      <c r="Y61" s="25">
        <v>520.35</v>
      </c>
      <c r="Z61" s="25">
        <v>555.04</v>
      </c>
      <c r="AA61" s="25">
        <v>589.73</v>
      </c>
      <c r="AB61" s="25">
        <v>624.41999999999996</v>
      </c>
      <c r="AC61" s="25">
        <v>659.11</v>
      </c>
      <c r="AD61" s="25">
        <v>693.8</v>
      </c>
      <c r="AE61" s="25">
        <v>728.49</v>
      </c>
      <c r="AF61" s="25">
        <v>763.18</v>
      </c>
      <c r="AH61" s="128">
        <v>75</v>
      </c>
      <c r="AI61" s="129">
        <v>79</v>
      </c>
      <c r="AJ61" s="24">
        <v>428.34</v>
      </c>
      <c r="AK61" s="43">
        <v>0</v>
      </c>
      <c r="AL61" s="24" t="s">
        <v>99</v>
      </c>
      <c r="AM61" s="24" t="str">
        <f t="shared" si="34"/>
        <v>A-24-75-79</v>
      </c>
      <c r="AN61" s="25">
        <v>1027.3</v>
      </c>
      <c r="AO61" s="25">
        <v>1540.95</v>
      </c>
      <c r="AP61" s="25">
        <v>2054.6</v>
      </c>
      <c r="AQ61" s="25">
        <v>2568.25</v>
      </c>
      <c r="AR61" s="25">
        <v>3081.9</v>
      </c>
      <c r="AS61" s="25">
        <v>3595.55</v>
      </c>
      <c r="AT61" s="25">
        <v>3903.76</v>
      </c>
      <c r="AU61" s="25">
        <v>4391.7299999999996</v>
      </c>
      <c r="AV61" s="25">
        <v>4879.7</v>
      </c>
      <c r="AW61" s="25">
        <v>5367.67</v>
      </c>
      <c r="AX61" s="28">
        <v>5855.64</v>
      </c>
      <c r="AY61" s="30" t="s">
        <v>265</v>
      </c>
      <c r="AZ61" s="25">
        <v>6343.61</v>
      </c>
      <c r="BA61" s="25">
        <v>6831.58</v>
      </c>
      <c r="BB61" s="25">
        <v>7319.55</v>
      </c>
      <c r="BC61" s="25">
        <v>7807.52</v>
      </c>
      <c r="BD61" s="25">
        <v>8295.49</v>
      </c>
      <c r="BE61" s="25">
        <v>8783.4599999999991</v>
      </c>
      <c r="BF61" s="25">
        <v>9271.43</v>
      </c>
      <c r="BG61" s="25">
        <v>9759.4</v>
      </c>
      <c r="BH61" s="25">
        <v>10247.370000000001</v>
      </c>
      <c r="BI61" s="25">
        <v>10735.34</v>
      </c>
      <c r="BJ61" s="25">
        <v>11223.31</v>
      </c>
      <c r="BK61" s="28">
        <v>11711.28</v>
      </c>
      <c r="BL61" s="49"/>
      <c r="BM61" s="128">
        <v>75</v>
      </c>
      <c r="BN61" s="129">
        <v>79</v>
      </c>
      <c r="BO61" s="24">
        <v>428.34</v>
      </c>
      <c r="BP61" s="43">
        <v>0</v>
      </c>
      <c r="BQ61" s="24" t="s">
        <v>99</v>
      </c>
      <c r="BR61" s="24" t="str">
        <f t="shared" si="35"/>
        <v>A-24-BASE-75-79</v>
      </c>
      <c r="BS61" s="119">
        <v>1002.04</v>
      </c>
      <c r="BT61" s="119">
        <v>1503.06</v>
      </c>
      <c r="BU61" s="119">
        <v>2004.08</v>
      </c>
      <c r="BV61" s="119">
        <v>2505.1</v>
      </c>
      <c r="BW61" s="119">
        <v>3006.12</v>
      </c>
      <c r="BX61" s="119">
        <v>3507.14</v>
      </c>
      <c r="BY61" s="119">
        <v>3807.76</v>
      </c>
      <c r="BZ61" s="119">
        <v>4283.7299999999996</v>
      </c>
      <c r="CA61" s="119">
        <v>4759.7</v>
      </c>
      <c r="CB61" s="119">
        <v>5235.67</v>
      </c>
      <c r="CC61" s="120">
        <v>5711.64</v>
      </c>
      <c r="CD61" s="30" t="s">
        <v>265</v>
      </c>
      <c r="CE61" s="119">
        <v>6187.61</v>
      </c>
      <c r="CF61" s="119">
        <v>6663.58</v>
      </c>
      <c r="CG61" s="119">
        <v>7139.55</v>
      </c>
      <c r="CH61" s="119">
        <v>7615.52</v>
      </c>
      <c r="CI61" s="119">
        <v>8091.49</v>
      </c>
      <c r="CJ61" s="119">
        <v>8567.4599999999991</v>
      </c>
      <c r="CK61" s="119">
        <v>9043.43</v>
      </c>
      <c r="CL61" s="119">
        <v>9519.4</v>
      </c>
      <c r="CM61" s="119">
        <v>9995.3700000000008</v>
      </c>
      <c r="CN61" s="119">
        <v>10471.34</v>
      </c>
      <c r="CO61" s="119">
        <v>10947.31</v>
      </c>
      <c r="CP61" s="120">
        <v>11423.28</v>
      </c>
      <c r="CQ61" s="49"/>
      <c r="CR61" s="131">
        <v>75</v>
      </c>
      <c r="CS61" s="132">
        <v>79</v>
      </c>
      <c r="CT61" s="24">
        <v>428.34</v>
      </c>
      <c r="CU61" s="43">
        <v>0</v>
      </c>
      <c r="CV61" s="24" t="s">
        <v>99</v>
      </c>
      <c r="CW61" s="24" t="str">
        <f t="shared" si="36"/>
        <v>A-12-NH-75-79</v>
      </c>
      <c r="CX61" s="25">
        <v>62.86</v>
      </c>
      <c r="CY61" s="25">
        <v>94.29</v>
      </c>
      <c r="CZ61" s="25">
        <v>125.72</v>
      </c>
      <c r="DA61" s="25">
        <v>157.15</v>
      </c>
      <c r="DB61" s="25">
        <v>188.58</v>
      </c>
      <c r="DC61" s="25">
        <v>220.01</v>
      </c>
      <c r="DD61" s="25">
        <v>251.44</v>
      </c>
      <c r="DE61" s="25">
        <v>282.87</v>
      </c>
      <c r="DF61" s="25">
        <v>314.3</v>
      </c>
      <c r="DG61" s="25">
        <v>345.73</v>
      </c>
      <c r="DH61" s="28">
        <v>377.16</v>
      </c>
      <c r="DI61" s="30" t="s">
        <v>265</v>
      </c>
      <c r="DJ61" s="25">
        <v>408.59</v>
      </c>
      <c r="DK61" s="25">
        <v>440.02</v>
      </c>
      <c r="DL61" s="25">
        <v>471.45</v>
      </c>
      <c r="DM61" s="25">
        <v>502.88</v>
      </c>
      <c r="DN61" s="25">
        <v>534.30999999999995</v>
      </c>
      <c r="DO61" s="25">
        <v>565.74</v>
      </c>
      <c r="DP61" s="25">
        <v>597.16999999999996</v>
      </c>
      <c r="DQ61" s="25">
        <v>628.6</v>
      </c>
      <c r="DR61" s="25">
        <v>660.03</v>
      </c>
      <c r="DS61" s="25">
        <v>691.46</v>
      </c>
      <c r="DT61" s="49"/>
      <c r="DU61" s="145">
        <v>75</v>
      </c>
      <c r="DV61" s="146">
        <v>79</v>
      </c>
      <c r="DW61" s="24">
        <v>428.34</v>
      </c>
      <c r="DX61" s="43">
        <v>0</v>
      </c>
      <c r="DY61" s="24" t="s">
        <v>99</v>
      </c>
      <c r="DZ61" s="24" t="str">
        <f t="shared" si="37"/>
        <v>A-12-NH-75-79</v>
      </c>
      <c r="EA61" s="25">
        <v>63.64</v>
      </c>
      <c r="EB61" s="25">
        <v>95.46</v>
      </c>
      <c r="EC61" s="25">
        <v>127.28</v>
      </c>
      <c r="ED61" s="25">
        <v>159.1</v>
      </c>
      <c r="EE61" s="25">
        <v>190.92</v>
      </c>
      <c r="EF61" s="25">
        <v>222.74</v>
      </c>
      <c r="EG61" s="25">
        <v>254.56</v>
      </c>
      <c r="EH61" s="25">
        <v>286.38</v>
      </c>
      <c r="EI61" s="25">
        <v>318.2</v>
      </c>
      <c r="EJ61" s="25">
        <v>350.02</v>
      </c>
      <c r="EK61" s="28">
        <v>381.84</v>
      </c>
      <c r="EL61" s="30" t="s">
        <v>265</v>
      </c>
      <c r="EM61" s="25">
        <v>413.66</v>
      </c>
      <c r="EN61" s="25">
        <v>445.48</v>
      </c>
      <c r="EO61" s="25">
        <v>477.3</v>
      </c>
      <c r="EP61" s="25">
        <v>509.12</v>
      </c>
      <c r="EQ61" s="25">
        <v>540.94000000000005</v>
      </c>
      <c r="ER61" s="25">
        <v>572.76</v>
      </c>
      <c r="ES61" s="25">
        <v>604.58000000000004</v>
      </c>
      <c r="ET61" s="25">
        <v>636.4</v>
      </c>
      <c r="EU61" s="25">
        <v>668.22</v>
      </c>
      <c r="EV61" s="25">
        <v>700.04</v>
      </c>
      <c r="EW61" s="49"/>
      <c r="EX61" s="145">
        <v>75</v>
      </c>
      <c r="EY61" s="146">
        <v>79</v>
      </c>
      <c r="EZ61" s="24">
        <v>428.34</v>
      </c>
      <c r="FA61" s="43">
        <v>0</v>
      </c>
      <c r="FB61" s="24" t="s">
        <v>99</v>
      </c>
      <c r="FC61" s="24" t="str">
        <f t="shared" si="38"/>
        <v>A-12-NH-75-79</v>
      </c>
      <c r="FD61" s="25">
        <v>53.16</v>
      </c>
      <c r="FE61" s="25">
        <v>79.739999999999995</v>
      </c>
      <c r="FF61" s="25">
        <v>106.32</v>
      </c>
      <c r="FG61" s="25">
        <v>132.9</v>
      </c>
      <c r="FH61" s="25">
        <v>159.47999999999999</v>
      </c>
      <c r="FI61" s="25">
        <v>186.06</v>
      </c>
      <c r="FJ61" s="25">
        <v>212.64</v>
      </c>
      <c r="FK61" s="25">
        <v>239.22</v>
      </c>
      <c r="FL61" s="25">
        <v>265.8</v>
      </c>
      <c r="FM61" s="25">
        <v>292.38</v>
      </c>
      <c r="FN61" s="28">
        <v>318.95999999999998</v>
      </c>
      <c r="FO61" s="30" t="s">
        <v>265</v>
      </c>
      <c r="FP61" s="25">
        <v>345.54</v>
      </c>
      <c r="FQ61" s="25">
        <v>372.12</v>
      </c>
      <c r="FR61" s="25">
        <v>398.7</v>
      </c>
      <c r="FS61" s="25">
        <v>425.28</v>
      </c>
      <c r="FT61" s="25">
        <v>451.86</v>
      </c>
      <c r="FU61" s="25">
        <v>478.44</v>
      </c>
      <c r="FV61" s="25">
        <v>505.02</v>
      </c>
      <c r="FW61" s="25">
        <v>531.6</v>
      </c>
      <c r="FX61" s="25">
        <v>558.17999999999995</v>
      </c>
      <c r="FY61" s="25">
        <v>584.76</v>
      </c>
      <c r="FZ61" s="49"/>
      <c r="GA61" s="145">
        <v>75</v>
      </c>
      <c r="GB61" s="146">
        <v>79</v>
      </c>
      <c r="GC61" s="24">
        <v>428.34</v>
      </c>
      <c r="GD61" s="43">
        <v>0</v>
      </c>
      <c r="GE61" s="24" t="s">
        <v>99</v>
      </c>
      <c r="GF61" s="24" t="str">
        <f t="shared" si="39"/>
        <v>A-24-BASE-75-79</v>
      </c>
      <c r="GG61" s="119">
        <v>856.68</v>
      </c>
      <c r="GH61" s="119">
        <v>1285.02</v>
      </c>
      <c r="GI61" s="119">
        <v>1713.36</v>
      </c>
      <c r="GJ61" s="119">
        <v>2141.6999999999998</v>
      </c>
      <c r="GK61" s="119">
        <v>2570.04</v>
      </c>
      <c r="GL61" s="119">
        <v>2998.38</v>
      </c>
      <c r="GM61" s="119">
        <v>3255.36</v>
      </c>
      <c r="GN61" s="119">
        <v>3662.28</v>
      </c>
      <c r="GO61" s="119">
        <v>4069.2</v>
      </c>
      <c r="GP61" s="119">
        <v>4476.12</v>
      </c>
      <c r="GQ61" s="120">
        <v>4883.04</v>
      </c>
      <c r="GR61" s="30" t="s">
        <v>265</v>
      </c>
      <c r="GS61" s="119">
        <v>5289.96</v>
      </c>
      <c r="GT61" s="119">
        <v>5696.88</v>
      </c>
      <c r="GU61" s="119">
        <v>6103.8</v>
      </c>
      <c r="GV61" s="119">
        <v>6510.72</v>
      </c>
      <c r="GW61" s="119">
        <v>6917.64</v>
      </c>
      <c r="GX61" s="119">
        <v>7324.56</v>
      </c>
      <c r="GY61" s="119">
        <v>7731.48</v>
      </c>
      <c r="GZ61" s="119">
        <v>8138.4</v>
      </c>
      <c r="HA61" s="119">
        <v>8545.32</v>
      </c>
      <c r="HB61" s="119">
        <v>8952.24</v>
      </c>
      <c r="HC61" s="119">
        <v>9359.16</v>
      </c>
      <c r="HD61" s="120">
        <v>9766.08</v>
      </c>
      <c r="HE61" s="49"/>
      <c r="HF61" s="145">
        <v>75</v>
      </c>
      <c r="HG61" s="146">
        <v>79</v>
      </c>
      <c r="HH61" s="24">
        <v>428.34</v>
      </c>
      <c r="HI61" s="43">
        <v>0</v>
      </c>
      <c r="HJ61" s="24" t="s">
        <v>99</v>
      </c>
      <c r="HK61" s="24" t="str">
        <f t="shared" si="40"/>
        <v>A-12-NH-75-79</v>
      </c>
      <c r="HL61" s="25">
        <v>57.66</v>
      </c>
      <c r="HM61" s="25">
        <v>86.49</v>
      </c>
      <c r="HN61" s="25">
        <v>115.32</v>
      </c>
      <c r="HO61" s="25">
        <v>144.15</v>
      </c>
      <c r="HP61" s="25">
        <v>172.98</v>
      </c>
      <c r="HQ61" s="25">
        <v>201.81</v>
      </c>
      <c r="HR61" s="25">
        <v>230.64</v>
      </c>
      <c r="HS61" s="25">
        <v>259.47000000000003</v>
      </c>
      <c r="HT61" s="25">
        <v>288.3</v>
      </c>
      <c r="HU61" s="25">
        <v>317.13</v>
      </c>
      <c r="HV61" s="28">
        <v>345.96</v>
      </c>
      <c r="HW61" s="30" t="s">
        <v>265</v>
      </c>
      <c r="HX61" s="25">
        <v>374.79</v>
      </c>
      <c r="HY61" s="25">
        <v>403.62</v>
      </c>
      <c r="HZ61" s="25">
        <v>432.45</v>
      </c>
      <c r="IA61" s="25">
        <v>461.28</v>
      </c>
      <c r="IB61" s="25">
        <v>490.11</v>
      </c>
      <c r="IC61" s="25">
        <v>518.94000000000005</v>
      </c>
      <c r="ID61" s="25">
        <v>547.77</v>
      </c>
      <c r="IE61" s="25">
        <v>576.6</v>
      </c>
      <c r="IF61" s="25">
        <v>605.42999999999995</v>
      </c>
      <c r="IG61" s="25">
        <v>634.26</v>
      </c>
      <c r="IH61" s="49"/>
      <c r="II61" s="151">
        <v>75</v>
      </c>
      <c r="IJ61" s="152">
        <v>79</v>
      </c>
      <c r="IK61" s="24">
        <v>428.34</v>
      </c>
      <c r="IL61" s="43">
        <v>0</v>
      </c>
      <c r="IM61" s="24" t="s">
        <v>99</v>
      </c>
      <c r="IN61" s="24" t="str">
        <f t="shared" si="41"/>
        <v>A-12-NH-75-79</v>
      </c>
      <c r="IO61" s="25">
        <v>69.38</v>
      </c>
      <c r="IP61" s="25">
        <v>104.07</v>
      </c>
      <c r="IQ61" s="25">
        <v>138.76</v>
      </c>
      <c r="IR61" s="25">
        <v>173.45</v>
      </c>
      <c r="IS61" s="25">
        <v>208.14</v>
      </c>
      <c r="IT61" s="25">
        <v>242.83</v>
      </c>
      <c r="IU61" s="25">
        <v>277.52</v>
      </c>
      <c r="IV61" s="25">
        <v>312.20999999999998</v>
      </c>
      <c r="IW61" s="25">
        <v>346.9</v>
      </c>
      <c r="IX61" s="25">
        <v>381.59</v>
      </c>
      <c r="IY61" s="28">
        <v>416.28</v>
      </c>
      <c r="IZ61" s="30" t="s">
        <v>265</v>
      </c>
      <c r="JA61" s="25">
        <v>450.97</v>
      </c>
      <c r="JB61" s="25">
        <v>485.66</v>
      </c>
      <c r="JC61" s="25">
        <v>520.35</v>
      </c>
      <c r="JD61" s="25">
        <v>555.04</v>
      </c>
      <c r="JE61" s="25">
        <v>589.73</v>
      </c>
      <c r="JF61" s="25">
        <v>624.41999999999996</v>
      </c>
      <c r="JG61" s="25">
        <v>659.11</v>
      </c>
      <c r="JH61" s="25">
        <v>693.8</v>
      </c>
      <c r="JI61" s="25">
        <v>728.49</v>
      </c>
      <c r="JJ61" s="25">
        <v>763.18</v>
      </c>
      <c r="JK61" s="49"/>
      <c r="JL61" s="151">
        <v>75</v>
      </c>
      <c r="JM61" s="152">
        <v>79</v>
      </c>
      <c r="JN61" s="24">
        <v>428.34</v>
      </c>
      <c r="JO61" s="43">
        <v>0</v>
      </c>
      <c r="JP61" s="24" t="s">
        <v>99</v>
      </c>
      <c r="JQ61" s="24" t="str">
        <f t="shared" si="42"/>
        <v>A-24-BASE-75-79</v>
      </c>
      <c r="JR61" s="119">
        <v>1027.3</v>
      </c>
      <c r="JS61" s="119">
        <v>1540.95</v>
      </c>
      <c r="JT61" s="119">
        <v>2054.6</v>
      </c>
      <c r="JU61" s="119">
        <v>2568.25</v>
      </c>
      <c r="JV61" s="119">
        <v>3081.9</v>
      </c>
      <c r="JW61" s="119">
        <v>3595.55</v>
      </c>
      <c r="JX61" s="119">
        <v>3903.76</v>
      </c>
      <c r="JY61" s="119">
        <v>4391.7299999999996</v>
      </c>
      <c r="JZ61" s="119">
        <v>4879.7</v>
      </c>
      <c r="KA61" s="119">
        <v>5367.67</v>
      </c>
      <c r="KB61" s="120">
        <v>5855.64</v>
      </c>
      <c r="KC61" s="30" t="s">
        <v>265</v>
      </c>
      <c r="KD61" s="119">
        <v>6343.61</v>
      </c>
      <c r="KE61" s="119">
        <v>6831.58</v>
      </c>
      <c r="KF61" s="119">
        <v>7319.55</v>
      </c>
      <c r="KG61" s="119">
        <v>7807.52</v>
      </c>
      <c r="KH61" s="119">
        <v>8295.49</v>
      </c>
      <c r="KI61" s="119">
        <v>8783.4599999999991</v>
      </c>
      <c r="KJ61" s="119">
        <v>9271.43</v>
      </c>
      <c r="KK61" s="119">
        <v>9759.4</v>
      </c>
      <c r="KL61" s="119">
        <v>10247.370000000001</v>
      </c>
      <c r="KM61" s="119">
        <v>10735.34</v>
      </c>
      <c r="KN61" s="119">
        <v>11223.31</v>
      </c>
      <c r="KO61" s="120">
        <v>11711.28</v>
      </c>
      <c r="KP61" s="49"/>
      <c r="KQ61" s="151">
        <v>75</v>
      </c>
      <c r="KR61" s="152">
        <v>79</v>
      </c>
      <c r="KS61" s="24">
        <v>428.34</v>
      </c>
      <c r="KT61" s="43">
        <v>0</v>
      </c>
      <c r="KU61" s="24" t="s">
        <v>99</v>
      </c>
      <c r="KV61" s="24" t="str">
        <f t="shared" si="43"/>
        <v>A-12-NH-75-79</v>
      </c>
      <c r="KW61" s="25">
        <v>57.66</v>
      </c>
      <c r="KX61" s="25">
        <v>86.49</v>
      </c>
      <c r="KY61" s="25">
        <v>115.32</v>
      </c>
      <c r="KZ61" s="25">
        <v>144.15</v>
      </c>
      <c r="LA61" s="25">
        <v>172.98</v>
      </c>
      <c r="LB61" s="25">
        <v>201.81</v>
      </c>
      <c r="LC61" s="25">
        <v>230.64</v>
      </c>
      <c r="LD61" s="25">
        <v>259.47000000000003</v>
      </c>
      <c r="LE61" s="25">
        <v>288.3</v>
      </c>
      <c r="LF61" s="25">
        <v>317.13</v>
      </c>
      <c r="LG61" s="28">
        <v>345.96</v>
      </c>
      <c r="LH61" s="30" t="s">
        <v>265</v>
      </c>
      <c r="LI61" s="25">
        <v>374.79</v>
      </c>
      <c r="LJ61" s="25">
        <v>403.62</v>
      </c>
      <c r="LK61" s="25">
        <v>432.45</v>
      </c>
      <c r="LL61" s="25">
        <v>461.28</v>
      </c>
      <c r="LM61" s="25">
        <v>490.11</v>
      </c>
      <c r="LN61" s="25">
        <v>518.94000000000005</v>
      </c>
      <c r="LO61" s="25">
        <v>547.77</v>
      </c>
      <c r="LP61" s="25">
        <v>576.6</v>
      </c>
      <c r="LQ61" s="25">
        <v>605.42999999999995</v>
      </c>
      <c r="LR61" s="25">
        <v>634.26</v>
      </c>
      <c r="LS61" s="49"/>
    </row>
    <row r="62" spans="5:331" ht="13.8" thickBot="1">
      <c r="E62" s="31">
        <v>80</v>
      </c>
      <c r="F62" s="32">
        <v>84</v>
      </c>
      <c r="G62" s="33">
        <v>451.94</v>
      </c>
      <c r="H62" s="43">
        <v>0</v>
      </c>
      <c r="I62" s="33" t="s">
        <v>100</v>
      </c>
      <c r="J62" s="24" t="str">
        <f t="shared" si="33"/>
        <v>A-12-NH-80-84</v>
      </c>
      <c r="K62" s="34">
        <v>104.84</v>
      </c>
      <c r="L62" s="34">
        <v>157.26</v>
      </c>
      <c r="M62" s="34">
        <v>209.68</v>
      </c>
      <c r="N62" s="34">
        <v>262.10000000000002</v>
      </c>
      <c r="O62" s="34">
        <v>314.52</v>
      </c>
      <c r="P62" s="34">
        <v>366.94</v>
      </c>
      <c r="Q62" s="34">
        <v>419.36</v>
      </c>
      <c r="R62" s="34">
        <v>471.78</v>
      </c>
      <c r="S62" s="34">
        <v>524.20000000000005</v>
      </c>
      <c r="T62" s="34">
        <v>576.62</v>
      </c>
      <c r="U62" s="35">
        <v>629.04</v>
      </c>
      <c r="V62" s="36" t="s">
        <v>265</v>
      </c>
      <c r="W62" s="34">
        <v>681.46</v>
      </c>
      <c r="X62" s="34">
        <v>733.88</v>
      </c>
      <c r="Y62" s="34">
        <v>786.3</v>
      </c>
      <c r="Z62" s="34">
        <v>838.72</v>
      </c>
      <c r="AA62" s="34">
        <v>891.14</v>
      </c>
      <c r="AB62" s="34">
        <v>943.56</v>
      </c>
      <c r="AC62" s="34">
        <v>995.98</v>
      </c>
      <c r="AD62" s="34">
        <v>1048.4000000000001</v>
      </c>
      <c r="AE62" s="34">
        <v>1100.82</v>
      </c>
      <c r="AF62" s="34">
        <v>1153.24</v>
      </c>
      <c r="AH62" s="31">
        <v>80</v>
      </c>
      <c r="AI62" s="32">
        <v>84</v>
      </c>
      <c r="AJ62" s="33">
        <v>451.94</v>
      </c>
      <c r="AK62" s="43">
        <v>0</v>
      </c>
      <c r="AL62" s="33" t="s">
        <v>100</v>
      </c>
      <c r="AM62" s="24" t="str">
        <f t="shared" si="34"/>
        <v>A-24-80-84</v>
      </c>
      <c r="AN62" s="34">
        <v>1089</v>
      </c>
      <c r="AO62" s="34">
        <v>1633.5</v>
      </c>
      <c r="AP62" s="34">
        <v>2178</v>
      </c>
      <c r="AQ62" s="34">
        <v>2722.5</v>
      </c>
      <c r="AR62" s="34">
        <v>3267</v>
      </c>
      <c r="AS62" s="34">
        <v>3811.5</v>
      </c>
      <c r="AT62" s="34">
        <v>4138.24</v>
      </c>
      <c r="AU62" s="34">
        <v>4655.5200000000004</v>
      </c>
      <c r="AV62" s="34">
        <v>5172.8</v>
      </c>
      <c r="AW62" s="34">
        <v>5690.08</v>
      </c>
      <c r="AX62" s="35">
        <v>6207.36</v>
      </c>
      <c r="AY62" s="36" t="s">
        <v>265</v>
      </c>
      <c r="AZ62" s="34">
        <v>6724.64</v>
      </c>
      <c r="BA62" s="34">
        <v>7241.92</v>
      </c>
      <c r="BB62" s="34">
        <v>7759.2</v>
      </c>
      <c r="BC62" s="34">
        <v>8276.48</v>
      </c>
      <c r="BD62" s="34">
        <v>8793.76</v>
      </c>
      <c r="BE62" s="34">
        <v>9311.0400000000009</v>
      </c>
      <c r="BF62" s="34">
        <v>9828.32</v>
      </c>
      <c r="BG62" s="34">
        <v>10345.6</v>
      </c>
      <c r="BH62" s="34">
        <v>10862.88</v>
      </c>
      <c r="BI62" s="34">
        <v>11380.16</v>
      </c>
      <c r="BJ62" s="34">
        <v>11897.44</v>
      </c>
      <c r="BK62" s="35">
        <v>12414.72</v>
      </c>
      <c r="BL62" s="49"/>
      <c r="BM62" s="31">
        <v>80</v>
      </c>
      <c r="BN62" s="32">
        <v>84</v>
      </c>
      <c r="BO62" s="33">
        <v>451.94</v>
      </c>
      <c r="BP62" s="43">
        <v>0</v>
      </c>
      <c r="BQ62" s="33" t="s">
        <v>100</v>
      </c>
      <c r="BR62" s="24" t="str">
        <f t="shared" si="35"/>
        <v>A-24-BASE-80-84</v>
      </c>
      <c r="BS62" s="121">
        <v>1017.3</v>
      </c>
      <c r="BT62" s="121">
        <v>1525.95</v>
      </c>
      <c r="BU62" s="121">
        <v>2034.6</v>
      </c>
      <c r="BV62" s="121">
        <v>2543.25</v>
      </c>
      <c r="BW62" s="121">
        <v>3051.9</v>
      </c>
      <c r="BX62" s="121">
        <v>3560.55</v>
      </c>
      <c r="BY62" s="121">
        <v>3865.76</v>
      </c>
      <c r="BZ62" s="121">
        <v>4348.9799999999996</v>
      </c>
      <c r="CA62" s="121">
        <v>4832.2</v>
      </c>
      <c r="CB62" s="121">
        <v>5315.42</v>
      </c>
      <c r="CC62" s="122">
        <v>5798.64</v>
      </c>
      <c r="CD62" s="36" t="s">
        <v>265</v>
      </c>
      <c r="CE62" s="121">
        <v>6281.86</v>
      </c>
      <c r="CF62" s="121">
        <v>6765.08</v>
      </c>
      <c r="CG62" s="121">
        <v>7248.3</v>
      </c>
      <c r="CH62" s="121">
        <v>7731.52</v>
      </c>
      <c r="CI62" s="121">
        <v>8214.74</v>
      </c>
      <c r="CJ62" s="121">
        <v>8697.9599999999991</v>
      </c>
      <c r="CK62" s="121">
        <v>9181.18</v>
      </c>
      <c r="CL62" s="121">
        <v>9664.4</v>
      </c>
      <c r="CM62" s="121">
        <v>10147.620000000001</v>
      </c>
      <c r="CN62" s="121">
        <v>10630.84</v>
      </c>
      <c r="CO62" s="121">
        <v>11114.06</v>
      </c>
      <c r="CP62" s="122">
        <v>11597.28</v>
      </c>
      <c r="CQ62" s="49"/>
      <c r="CR62" s="31">
        <v>80</v>
      </c>
      <c r="CS62" s="32">
        <v>84</v>
      </c>
      <c r="CT62" s="33">
        <v>451.94</v>
      </c>
      <c r="CU62" s="43">
        <v>0</v>
      </c>
      <c r="CV62" s="33" t="s">
        <v>100</v>
      </c>
      <c r="CW62" s="24" t="str">
        <f t="shared" si="36"/>
        <v>A-12-NH-80-84</v>
      </c>
      <c r="CX62" s="34">
        <v>94.98</v>
      </c>
      <c r="CY62" s="34">
        <v>142.47</v>
      </c>
      <c r="CZ62" s="34">
        <v>189.96</v>
      </c>
      <c r="DA62" s="34">
        <v>237.45</v>
      </c>
      <c r="DB62" s="34">
        <v>284.94</v>
      </c>
      <c r="DC62" s="34">
        <v>332.43</v>
      </c>
      <c r="DD62" s="34">
        <v>379.92</v>
      </c>
      <c r="DE62" s="34">
        <v>427.41</v>
      </c>
      <c r="DF62" s="34">
        <v>474.9</v>
      </c>
      <c r="DG62" s="34">
        <v>522.39</v>
      </c>
      <c r="DH62" s="35">
        <v>569.88</v>
      </c>
      <c r="DI62" s="36" t="s">
        <v>265</v>
      </c>
      <c r="DJ62" s="34">
        <v>617.37</v>
      </c>
      <c r="DK62" s="34">
        <v>664.86</v>
      </c>
      <c r="DL62" s="34">
        <v>712.35</v>
      </c>
      <c r="DM62" s="34">
        <v>759.84</v>
      </c>
      <c r="DN62" s="34">
        <v>807.33</v>
      </c>
      <c r="DO62" s="34">
        <v>854.82</v>
      </c>
      <c r="DP62" s="34">
        <v>902.31</v>
      </c>
      <c r="DQ62" s="34">
        <v>949.8</v>
      </c>
      <c r="DR62" s="34">
        <v>997.29</v>
      </c>
      <c r="DS62" s="34">
        <v>1044.78</v>
      </c>
      <c r="DT62" s="49"/>
      <c r="DU62" s="31">
        <v>80</v>
      </c>
      <c r="DV62" s="32">
        <v>84</v>
      </c>
      <c r="DW62" s="33">
        <v>451.94</v>
      </c>
      <c r="DX62" s="43">
        <v>0</v>
      </c>
      <c r="DY62" s="33" t="s">
        <v>100</v>
      </c>
      <c r="DZ62" s="24" t="str">
        <f t="shared" si="37"/>
        <v>A-12-NH-80-84</v>
      </c>
      <c r="EA62" s="34">
        <v>96.16</v>
      </c>
      <c r="EB62" s="34">
        <v>144.24</v>
      </c>
      <c r="EC62" s="34">
        <v>192.32</v>
      </c>
      <c r="ED62" s="34">
        <v>240.4</v>
      </c>
      <c r="EE62" s="34">
        <v>288.48</v>
      </c>
      <c r="EF62" s="34">
        <v>336.56</v>
      </c>
      <c r="EG62" s="34">
        <v>384.64</v>
      </c>
      <c r="EH62" s="34">
        <v>432.72</v>
      </c>
      <c r="EI62" s="34">
        <v>480.8</v>
      </c>
      <c r="EJ62" s="34">
        <v>528.88</v>
      </c>
      <c r="EK62" s="35">
        <v>576.96</v>
      </c>
      <c r="EL62" s="36" t="s">
        <v>265</v>
      </c>
      <c r="EM62" s="34">
        <v>625.04</v>
      </c>
      <c r="EN62" s="34">
        <v>673.12</v>
      </c>
      <c r="EO62" s="34">
        <v>721.2</v>
      </c>
      <c r="EP62" s="34">
        <v>769.28</v>
      </c>
      <c r="EQ62" s="34">
        <v>817.36</v>
      </c>
      <c r="ER62" s="34">
        <v>865.44</v>
      </c>
      <c r="ES62" s="34">
        <v>913.52</v>
      </c>
      <c r="ET62" s="34">
        <v>961.6</v>
      </c>
      <c r="EU62" s="34">
        <v>1009.68</v>
      </c>
      <c r="EV62" s="34">
        <v>1057.76</v>
      </c>
      <c r="EW62" s="49"/>
      <c r="EX62" s="31">
        <v>80</v>
      </c>
      <c r="EY62" s="32">
        <v>84</v>
      </c>
      <c r="EZ62" s="33">
        <v>451.94</v>
      </c>
      <c r="FA62" s="43">
        <v>0</v>
      </c>
      <c r="FB62" s="33" t="s">
        <v>100</v>
      </c>
      <c r="FC62" s="24" t="str">
        <f t="shared" si="38"/>
        <v>A-12-NH-80-84</v>
      </c>
      <c r="FD62" s="34">
        <v>80.319999999999993</v>
      </c>
      <c r="FE62" s="34">
        <v>120.48</v>
      </c>
      <c r="FF62" s="34">
        <v>160.63999999999999</v>
      </c>
      <c r="FG62" s="34">
        <v>200.8</v>
      </c>
      <c r="FH62" s="34">
        <v>240.96</v>
      </c>
      <c r="FI62" s="34">
        <v>281.12</v>
      </c>
      <c r="FJ62" s="34">
        <v>321.27999999999997</v>
      </c>
      <c r="FK62" s="34">
        <v>361.44</v>
      </c>
      <c r="FL62" s="34">
        <v>401.6</v>
      </c>
      <c r="FM62" s="34">
        <v>441.76</v>
      </c>
      <c r="FN62" s="35">
        <v>481.92</v>
      </c>
      <c r="FO62" s="36" t="s">
        <v>265</v>
      </c>
      <c r="FP62" s="34">
        <v>522.08000000000004</v>
      </c>
      <c r="FQ62" s="34">
        <v>562.24</v>
      </c>
      <c r="FR62" s="34">
        <v>602.4</v>
      </c>
      <c r="FS62" s="34">
        <v>642.55999999999995</v>
      </c>
      <c r="FT62" s="34">
        <v>682.72</v>
      </c>
      <c r="FU62" s="34">
        <v>722.88</v>
      </c>
      <c r="FV62" s="34">
        <v>763.04</v>
      </c>
      <c r="FW62" s="34">
        <v>803.2</v>
      </c>
      <c r="FX62" s="34">
        <v>843.36</v>
      </c>
      <c r="FY62" s="34">
        <v>883.52</v>
      </c>
      <c r="FZ62" s="49"/>
      <c r="GA62" s="31">
        <v>80</v>
      </c>
      <c r="GB62" s="32">
        <v>84</v>
      </c>
      <c r="GC62" s="33">
        <v>451.94</v>
      </c>
      <c r="GD62" s="43">
        <v>0</v>
      </c>
      <c r="GE62" s="33" t="s">
        <v>100</v>
      </c>
      <c r="GF62" s="24" t="str">
        <f t="shared" si="39"/>
        <v>A-24-BASE-80-84</v>
      </c>
      <c r="GG62" s="121">
        <v>903.88</v>
      </c>
      <c r="GH62" s="121">
        <v>1355.82</v>
      </c>
      <c r="GI62" s="121">
        <v>1807.76</v>
      </c>
      <c r="GJ62" s="121">
        <v>2259.6999999999998</v>
      </c>
      <c r="GK62" s="121">
        <v>2711.64</v>
      </c>
      <c r="GL62" s="121">
        <v>3163.58</v>
      </c>
      <c r="GM62" s="121">
        <v>3434.72</v>
      </c>
      <c r="GN62" s="121">
        <v>3864.06</v>
      </c>
      <c r="GO62" s="121">
        <v>4293.3999999999996</v>
      </c>
      <c r="GP62" s="121">
        <v>4722.74</v>
      </c>
      <c r="GQ62" s="122">
        <v>5152.08</v>
      </c>
      <c r="GR62" s="36" t="s">
        <v>265</v>
      </c>
      <c r="GS62" s="121">
        <v>5581.42</v>
      </c>
      <c r="GT62" s="121">
        <v>6010.76</v>
      </c>
      <c r="GU62" s="121">
        <v>6440.1</v>
      </c>
      <c r="GV62" s="121">
        <v>6869.44</v>
      </c>
      <c r="GW62" s="121">
        <v>7298.78</v>
      </c>
      <c r="GX62" s="121">
        <v>7728.12</v>
      </c>
      <c r="GY62" s="121">
        <v>8157.46</v>
      </c>
      <c r="GZ62" s="121">
        <v>8586.7999999999993</v>
      </c>
      <c r="HA62" s="121">
        <v>9016.14</v>
      </c>
      <c r="HB62" s="121">
        <v>9445.48</v>
      </c>
      <c r="HC62" s="121">
        <v>9874.82</v>
      </c>
      <c r="HD62" s="122">
        <v>10304.16</v>
      </c>
      <c r="HE62" s="49"/>
      <c r="HF62" s="31">
        <v>80</v>
      </c>
      <c r="HG62" s="32">
        <v>84</v>
      </c>
      <c r="HH62" s="33">
        <v>451.94</v>
      </c>
      <c r="HI62" s="43">
        <v>0</v>
      </c>
      <c r="HJ62" s="33" t="s">
        <v>100</v>
      </c>
      <c r="HK62" s="24" t="str">
        <f t="shared" si="40"/>
        <v>A-12-NH-80-84</v>
      </c>
      <c r="HL62" s="34">
        <v>87.12</v>
      </c>
      <c r="HM62" s="34">
        <v>130.68</v>
      </c>
      <c r="HN62" s="34">
        <v>174.24</v>
      </c>
      <c r="HO62" s="34">
        <v>217.8</v>
      </c>
      <c r="HP62" s="34">
        <v>261.36</v>
      </c>
      <c r="HQ62" s="34">
        <v>304.92</v>
      </c>
      <c r="HR62" s="34">
        <v>348.48</v>
      </c>
      <c r="HS62" s="34">
        <v>392.04</v>
      </c>
      <c r="HT62" s="34">
        <v>435.6</v>
      </c>
      <c r="HU62" s="34">
        <v>479.16</v>
      </c>
      <c r="HV62" s="35">
        <v>522.72</v>
      </c>
      <c r="HW62" s="36" t="s">
        <v>265</v>
      </c>
      <c r="HX62" s="34">
        <v>566.28</v>
      </c>
      <c r="HY62" s="34">
        <v>609.84</v>
      </c>
      <c r="HZ62" s="34">
        <v>653.4</v>
      </c>
      <c r="IA62" s="34">
        <v>696.96</v>
      </c>
      <c r="IB62" s="34">
        <v>740.52</v>
      </c>
      <c r="IC62" s="34">
        <v>784.08</v>
      </c>
      <c r="ID62" s="34">
        <v>827.64</v>
      </c>
      <c r="IE62" s="34">
        <v>871.2</v>
      </c>
      <c r="IF62" s="34">
        <v>914.76</v>
      </c>
      <c r="IG62" s="34">
        <v>958.32</v>
      </c>
      <c r="IH62" s="49"/>
      <c r="II62" s="31">
        <v>80</v>
      </c>
      <c r="IJ62" s="32">
        <v>84</v>
      </c>
      <c r="IK62" s="33">
        <v>451.94</v>
      </c>
      <c r="IL62" s="43">
        <v>0</v>
      </c>
      <c r="IM62" s="33" t="s">
        <v>100</v>
      </c>
      <c r="IN62" s="24" t="str">
        <f t="shared" si="41"/>
        <v>A-12-NH-80-84</v>
      </c>
      <c r="IO62" s="34">
        <v>104.84</v>
      </c>
      <c r="IP62" s="34">
        <v>157.26</v>
      </c>
      <c r="IQ62" s="34">
        <v>209.68</v>
      </c>
      <c r="IR62" s="34">
        <v>262.10000000000002</v>
      </c>
      <c r="IS62" s="34">
        <v>314.52</v>
      </c>
      <c r="IT62" s="34">
        <v>366.94</v>
      </c>
      <c r="IU62" s="34">
        <v>419.36</v>
      </c>
      <c r="IV62" s="34">
        <v>471.78</v>
      </c>
      <c r="IW62" s="34">
        <v>524.20000000000005</v>
      </c>
      <c r="IX62" s="34">
        <v>576.62</v>
      </c>
      <c r="IY62" s="35">
        <v>629.04</v>
      </c>
      <c r="IZ62" s="36" t="s">
        <v>265</v>
      </c>
      <c r="JA62" s="34">
        <v>681.46</v>
      </c>
      <c r="JB62" s="34">
        <v>733.88</v>
      </c>
      <c r="JC62" s="34">
        <v>786.3</v>
      </c>
      <c r="JD62" s="34">
        <v>838.72</v>
      </c>
      <c r="JE62" s="34">
        <v>891.14</v>
      </c>
      <c r="JF62" s="34">
        <v>943.56</v>
      </c>
      <c r="JG62" s="34">
        <v>995.98</v>
      </c>
      <c r="JH62" s="34">
        <v>1048.4000000000001</v>
      </c>
      <c r="JI62" s="34">
        <v>1100.82</v>
      </c>
      <c r="JJ62" s="34">
        <v>1153.24</v>
      </c>
      <c r="JK62" s="49"/>
      <c r="JL62" s="31">
        <v>80</v>
      </c>
      <c r="JM62" s="32">
        <v>84</v>
      </c>
      <c r="JN62" s="33">
        <v>451.94</v>
      </c>
      <c r="JO62" s="43">
        <v>0</v>
      </c>
      <c r="JP62" s="33" t="s">
        <v>100</v>
      </c>
      <c r="JQ62" s="24" t="str">
        <f t="shared" si="42"/>
        <v>A-24-BASE-80-84</v>
      </c>
      <c r="JR62" s="121">
        <v>1089</v>
      </c>
      <c r="JS62" s="121">
        <v>1633.5</v>
      </c>
      <c r="JT62" s="121">
        <v>2178</v>
      </c>
      <c r="JU62" s="121">
        <v>2722.5</v>
      </c>
      <c r="JV62" s="121">
        <v>3267</v>
      </c>
      <c r="JW62" s="121">
        <v>3811.5</v>
      </c>
      <c r="JX62" s="121">
        <v>4138.24</v>
      </c>
      <c r="JY62" s="121">
        <v>4655.5200000000004</v>
      </c>
      <c r="JZ62" s="121">
        <v>5172.8</v>
      </c>
      <c r="KA62" s="121">
        <v>5690.08</v>
      </c>
      <c r="KB62" s="122">
        <v>6207.36</v>
      </c>
      <c r="KC62" s="36" t="s">
        <v>265</v>
      </c>
      <c r="KD62" s="121">
        <v>6724.64</v>
      </c>
      <c r="KE62" s="121">
        <v>7241.92</v>
      </c>
      <c r="KF62" s="121">
        <v>7759.2</v>
      </c>
      <c r="KG62" s="121">
        <v>8276.48</v>
      </c>
      <c r="KH62" s="121">
        <v>8793.76</v>
      </c>
      <c r="KI62" s="121">
        <v>9311.0400000000009</v>
      </c>
      <c r="KJ62" s="121">
        <v>9828.32</v>
      </c>
      <c r="KK62" s="121">
        <v>10345.6</v>
      </c>
      <c r="KL62" s="121">
        <v>10862.88</v>
      </c>
      <c r="KM62" s="121">
        <v>11380.16</v>
      </c>
      <c r="KN62" s="121">
        <v>11897.44</v>
      </c>
      <c r="KO62" s="122">
        <v>12414.72</v>
      </c>
      <c r="KP62" s="49"/>
      <c r="KQ62" s="31">
        <v>80</v>
      </c>
      <c r="KR62" s="32">
        <v>84</v>
      </c>
      <c r="KS62" s="33">
        <v>451.94</v>
      </c>
      <c r="KT62" s="43">
        <v>0</v>
      </c>
      <c r="KU62" s="33" t="s">
        <v>100</v>
      </c>
      <c r="KV62" s="24" t="str">
        <f t="shared" si="43"/>
        <v>A-12-NH-80-84</v>
      </c>
      <c r="KW62" s="34">
        <v>87.12</v>
      </c>
      <c r="KX62" s="34">
        <v>130.68</v>
      </c>
      <c r="KY62" s="34">
        <v>174.24</v>
      </c>
      <c r="KZ62" s="34">
        <v>217.8</v>
      </c>
      <c r="LA62" s="34">
        <v>261.36</v>
      </c>
      <c r="LB62" s="34">
        <v>304.92</v>
      </c>
      <c r="LC62" s="34">
        <v>348.48</v>
      </c>
      <c r="LD62" s="34">
        <v>392.04</v>
      </c>
      <c r="LE62" s="34">
        <v>435.6</v>
      </c>
      <c r="LF62" s="34">
        <v>479.16</v>
      </c>
      <c r="LG62" s="35">
        <v>522.72</v>
      </c>
      <c r="LH62" s="36" t="s">
        <v>265</v>
      </c>
      <c r="LI62" s="34">
        <v>566.28</v>
      </c>
      <c r="LJ62" s="34">
        <v>609.84</v>
      </c>
      <c r="LK62" s="34">
        <v>653.4</v>
      </c>
      <c r="LL62" s="34">
        <v>696.96</v>
      </c>
      <c r="LM62" s="34">
        <v>740.52</v>
      </c>
      <c r="LN62" s="34">
        <v>784.08</v>
      </c>
      <c r="LO62" s="34">
        <v>827.64</v>
      </c>
      <c r="LP62" s="34">
        <v>871.2</v>
      </c>
      <c r="LQ62" s="34">
        <v>914.76</v>
      </c>
      <c r="LR62" s="34">
        <v>958.32</v>
      </c>
      <c r="LS62" s="49"/>
    </row>
    <row r="63" spans="5:331">
      <c r="BL63" s="49"/>
      <c r="CQ63" s="49"/>
      <c r="DT63" s="49"/>
      <c r="EW63" s="49"/>
      <c r="FZ63" s="49"/>
      <c r="HE63" s="49"/>
      <c r="IH63" s="49"/>
      <c r="JK63" s="49"/>
      <c r="KP63" s="49"/>
      <c r="LS63" s="49"/>
    </row>
    <row r="64" spans="5:331">
      <c r="BL64" s="49"/>
      <c r="CQ64" s="49"/>
      <c r="DT64" s="49"/>
      <c r="EW64" s="49"/>
      <c r="FZ64" s="49"/>
      <c r="HE64" s="49"/>
      <c r="IH64" s="49"/>
      <c r="JK64" s="49"/>
      <c r="KP64" s="49"/>
      <c r="LS64" s="49"/>
    </row>
    <row r="65" spans="5:331" ht="13.8" thickBot="1">
      <c r="BL65" s="49"/>
      <c r="CQ65" s="49"/>
      <c r="DT65" s="49"/>
      <c r="EW65" s="49"/>
      <c r="FZ65" s="49"/>
      <c r="HE65" s="49"/>
      <c r="IH65" s="49"/>
      <c r="JK65" s="49"/>
      <c r="KP65" s="49"/>
      <c r="LS65" s="49"/>
    </row>
    <row r="66" spans="5:331">
      <c r="E66" s="9"/>
      <c r="F66" s="10"/>
      <c r="G66" s="10"/>
      <c r="H66" s="10"/>
      <c r="I66" s="10"/>
      <c r="J66" s="10"/>
      <c r="K66" s="11">
        <v>500</v>
      </c>
      <c r="L66" s="12">
        <v>750</v>
      </c>
      <c r="M66" s="11">
        <v>1000</v>
      </c>
      <c r="N66" s="11">
        <v>1250</v>
      </c>
      <c r="O66" s="11">
        <v>1500</v>
      </c>
      <c r="P66" s="11">
        <v>1750</v>
      </c>
      <c r="Q66" s="11">
        <v>2000</v>
      </c>
      <c r="R66" s="11">
        <v>2250</v>
      </c>
      <c r="S66" s="11">
        <v>2500</v>
      </c>
      <c r="T66" s="11">
        <v>2750</v>
      </c>
      <c r="U66" s="14">
        <v>3000</v>
      </c>
      <c r="V66" s="15" t="s">
        <v>74</v>
      </c>
      <c r="W66" s="11">
        <v>3250</v>
      </c>
      <c r="X66" s="12">
        <v>3500</v>
      </c>
      <c r="Y66" s="11">
        <v>3750</v>
      </c>
      <c r="Z66" s="11">
        <v>4000</v>
      </c>
      <c r="AA66" s="11">
        <v>4250</v>
      </c>
      <c r="AB66" s="11">
        <v>4500</v>
      </c>
      <c r="AC66" s="11">
        <v>4750</v>
      </c>
      <c r="AD66" s="11">
        <v>5000</v>
      </c>
      <c r="AE66" s="11">
        <v>5250</v>
      </c>
      <c r="AF66" s="11">
        <v>5500</v>
      </c>
      <c r="AH66" s="9"/>
      <c r="AI66" s="10"/>
      <c r="AJ66" s="10"/>
      <c r="AK66" s="10"/>
      <c r="AL66" s="10"/>
      <c r="AM66" s="10"/>
      <c r="AN66" s="11">
        <v>500</v>
      </c>
      <c r="AO66" s="12">
        <v>750</v>
      </c>
      <c r="AP66" s="11">
        <v>1000</v>
      </c>
      <c r="AQ66" s="11">
        <v>1250</v>
      </c>
      <c r="AR66" s="11">
        <v>1500</v>
      </c>
      <c r="AS66" s="11">
        <v>1750</v>
      </c>
      <c r="AT66" s="11">
        <v>2000</v>
      </c>
      <c r="AU66" s="11">
        <v>2250</v>
      </c>
      <c r="AV66" s="11">
        <v>2500</v>
      </c>
      <c r="AW66" s="11">
        <v>2750</v>
      </c>
      <c r="AX66" s="14">
        <v>3000</v>
      </c>
      <c r="AY66" s="15" t="s">
        <v>74</v>
      </c>
      <c r="AZ66" s="11">
        <v>3250</v>
      </c>
      <c r="BA66" s="12">
        <v>3500</v>
      </c>
      <c r="BB66" s="11">
        <v>3750</v>
      </c>
      <c r="BC66" s="11">
        <v>4000</v>
      </c>
      <c r="BD66" s="11">
        <v>4250</v>
      </c>
      <c r="BE66" s="11">
        <v>4500</v>
      </c>
      <c r="BF66" s="11">
        <v>4750</v>
      </c>
      <c r="BG66" s="11">
        <v>5000</v>
      </c>
      <c r="BH66" s="11">
        <v>5250</v>
      </c>
      <c r="BI66" s="11">
        <v>5500</v>
      </c>
      <c r="BJ66" s="11">
        <v>5750</v>
      </c>
      <c r="BK66" s="14">
        <v>6000</v>
      </c>
      <c r="BL66" s="49"/>
      <c r="BM66" s="9"/>
      <c r="BN66" s="10"/>
      <c r="BO66" s="10"/>
      <c r="BP66" s="10"/>
      <c r="BQ66" s="10"/>
      <c r="BR66" s="10"/>
      <c r="BS66" s="11">
        <v>500</v>
      </c>
      <c r="BT66" s="12">
        <v>750</v>
      </c>
      <c r="BU66" s="11">
        <v>1000</v>
      </c>
      <c r="BV66" s="11">
        <v>1250</v>
      </c>
      <c r="BW66" s="11">
        <v>1500</v>
      </c>
      <c r="BX66" s="11">
        <v>1750</v>
      </c>
      <c r="BY66" s="11">
        <v>2000</v>
      </c>
      <c r="BZ66" s="11">
        <v>2250</v>
      </c>
      <c r="CA66" s="11">
        <v>2500</v>
      </c>
      <c r="CB66" s="11">
        <v>2750</v>
      </c>
      <c r="CC66" s="14">
        <v>3000</v>
      </c>
      <c r="CD66" s="15" t="s">
        <v>74</v>
      </c>
      <c r="CE66" s="11">
        <v>3250</v>
      </c>
      <c r="CF66" s="12">
        <v>3500</v>
      </c>
      <c r="CG66" s="11">
        <v>3750</v>
      </c>
      <c r="CH66" s="11">
        <v>4000</v>
      </c>
      <c r="CI66" s="11">
        <v>4250</v>
      </c>
      <c r="CJ66" s="11">
        <v>4500</v>
      </c>
      <c r="CK66" s="11">
        <v>4750</v>
      </c>
      <c r="CL66" s="11">
        <v>5000</v>
      </c>
      <c r="CM66" s="11">
        <v>5250</v>
      </c>
      <c r="CN66" s="11">
        <v>5500</v>
      </c>
      <c r="CO66" s="11">
        <v>5750</v>
      </c>
      <c r="CP66" s="14">
        <v>6000</v>
      </c>
      <c r="CQ66" s="49"/>
      <c r="CR66" s="9"/>
      <c r="CS66" s="10"/>
      <c r="CT66" s="10"/>
      <c r="CU66" s="10"/>
      <c r="CV66" s="10"/>
      <c r="CW66" s="10"/>
      <c r="CX66" s="11">
        <v>500</v>
      </c>
      <c r="CY66" s="12">
        <v>750</v>
      </c>
      <c r="CZ66" s="11">
        <v>1000</v>
      </c>
      <c r="DA66" s="11">
        <v>1250</v>
      </c>
      <c r="DB66" s="11">
        <v>1500</v>
      </c>
      <c r="DC66" s="11">
        <v>1750</v>
      </c>
      <c r="DD66" s="11">
        <v>2000</v>
      </c>
      <c r="DE66" s="11">
        <v>2250</v>
      </c>
      <c r="DF66" s="11">
        <v>2500</v>
      </c>
      <c r="DG66" s="11">
        <v>2750</v>
      </c>
      <c r="DH66" s="14">
        <v>3000</v>
      </c>
      <c r="DI66" s="15" t="s">
        <v>74</v>
      </c>
      <c r="DJ66" s="11">
        <v>3250</v>
      </c>
      <c r="DK66" s="12">
        <v>3500</v>
      </c>
      <c r="DL66" s="11">
        <v>3750</v>
      </c>
      <c r="DM66" s="11">
        <v>4000</v>
      </c>
      <c r="DN66" s="11">
        <v>4250</v>
      </c>
      <c r="DO66" s="11">
        <v>4500</v>
      </c>
      <c r="DP66" s="11">
        <v>4750</v>
      </c>
      <c r="DQ66" s="11">
        <v>5000</v>
      </c>
      <c r="DR66" s="11">
        <v>5250</v>
      </c>
      <c r="DS66" s="11">
        <v>5500</v>
      </c>
      <c r="DT66" s="49"/>
      <c r="DU66" s="9"/>
      <c r="DV66" s="10"/>
      <c r="DW66" s="10"/>
      <c r="DX66" s="10"/>
      <c r="DY66" s="10"/>
      <c r="DZ66" s="10"/>
      <c r="EA66" s="11">
        <v>500</v>
      </c>
      <c r="EB66" s="12">
        <v>750</v>
      </c>
      <c r="EC66" s="11">
        <v>1000</v>
      </c>
      <c r="ED66" s="11">
        <v>1250</v>
      </c>
      <c r="EE66" s="11">
        <v>1500</v>
      </c>
      <c r="EF66" s="11">
        <v>1750</v>
      </c>
      <c r="EG66" s="11">
        <v>2000</v>
      </c>
      <c r="EH66" s="11">
        <v>2250</v>
      </c>
      <c r="EI66" s="11">
        <v>2500</v>
      </c>
      <c r="EJ66" s="11">
        <v>2750</v>
      </c>
      <c r="EK66" s="14">
        <v>3000</v>
      </c>
      <c r="EL66" s="15" t="s">
        <v>74</v>
      </c>
      <c r="EM66" s="11">
        <v>3250</v>
      </c>
      <c r="EN66" s="12">
        <v>3500</v>
      </c>
      <c r="EO66" s="11">
        <v>3750</v>
      </c>
      <c r="EP66" s="11">
        <v>4000</v>
      </c>
      <c r="EQ66" s="11">
        <v>4250</v>
      </c>
      <c r="ER66" s="11">
        <v>4500</v>
      </c>
      <c r="ES66" s="11">
        <v>4750</v>
      </c>
      <c r="ET66" s="11">
        <v>5000</v>
      </c>
      <c r="EU66" s="11">
        <v>5250</v>
      </c>
      <c r="EV66" s="11">
        <v>5500</v>
      </c>
      <c r="EW66" s="49"/>
      <c r="EX66" s="9"/>
      <c r="EY66" s="10"/>
      <c r="EZ66" s="10"/>
      <c r="FA66" s="10"/>
      <c r="FB66" s="10"/>
      <c r="FC66" s="10"/>
      <c r="FD66" s="11">
        <v>500</v>
      </c>
      <c r="FE66" s="12">
        <v>750</v>
      </c>
      <c r="FF66" s="11">
        <v>1000</v>
      </c>
      <c r="FG66" s="11">
        <v>1250</v>
      </c>
      <c r="FH66" s="11">
        <v>1500</v>
      </c>
      <c r="FI66" s="11">
        <v>1750</v>
      </c>
      <c r="FJ66" s="11">
        <v>2000</v>
      </c>
      <c r="FK66" s="11">
        <v>2250</v>
      </c>
      <c r="FL66" s="11">
        <v>2500</v>
      </c>
      <c r="FM66" s="11">
        <v>2750</v>
      </c>
      <c r="FN66" s="14">
        <v>3000</v>
      </c>
      <c r="FO66" s="15" t="s">
        <v>74</v>
      </c>
      <c r="FP66" s="11">
        <v>3250</v>
      </c>
      <c r="FQ66" s="12">
        <v>3500</v>
      </c>
      <c r="FR66" s="11">
        <v>3750</v>
      </c>
      <c r="FS66" s="11">
        <v>4000</v>
      </c>
      <c r="FT66" s="11">
        <v>4250</v>
      </c>
      <c r="FU66" s="11">
        <v>4500</v>
      </c>
      <c r="FV66" s="11">
        <v>4750</v>
      </c>
      <c r="FW66" s="11">
        <v>5000</v>
      </c>
      <c r="FX66" s="11">
        <v>5250</v>
      </c>
      <c r="FY66" s="11">
        <v>5500</v>
      </c>
      <c r="FZ66" s="49"/>
      <c r="GA66" s="9"/>
      <c r="GB66" s="10"/>
      <c r="GC66" s="10"/>
      <c r="GD66" s="10"/>
      <c r="GE66" s="10"/>
      <c r="GF66" s="10"/>
      <c r="GG66" s="11">
        <v>500</v>
      </c>
      <c r="GH66" s="12">
        <v>750</v>
      </c>
      <c r="GI66" s="11">
        <v>1000</v>
      </c>
      <c r="GJ66" s="11">
        <v>1250</v>
      </c>
      <c r="GK66" s="11">
        <v>1500</v>
      </c>
      <c r="GL66" s="11">
        <v>1750</v>
      </c>
      <c r="GM66" s="11">
        <v>2000</v>
      </c>
      <c r="GN66" s="11">
        <v>2250</v>
      </c>
      <c r="GO66" s="11">
        <v>2500</v>
      </c>
      <c r="GP66" s="11">
        <v>2750</v>
      </c>
      <c r="GQ66" s="14">
        <v>3000</v>
      </c>
      <c r="GR66" s="15" t="s">
        <v>74</v>
      </c>
      <c r="GS66" s="11">
        <v>3250</v>
      </c>
      <c r="GT66" s="12">
        <v>3500</v>
      </c>
      <c r="GU66" s="11">
        <v>3750</v>
      </c>
      <c r="GV66" s="11">
        <v>4000</v>
      </c>
      <c r="GW66" s="11">
        <v>4250</v>
      </c>
      <c r="GX66" s="11">
        <v>4500</v>
      </c>
      <c r="GY66" s="11">
        <v>4750</v>
      </c>
      <c r="GZ66" s="11">
        <v>5000</v>
      </c>
      <c r="HA66" s="11">
        <v>5250</v>
      </c>
      <c r="HB66" s="11">
        <v>5500</v>
      </c>
      <c r="HC66" s="11">
        <v>5750</v>
      </c>
      <c r="HD66" s="14">
        <v>6000</v>
      </c>
      <c r="HE66" s="49"/>
      <c r="HF66" s="9"/>
      <c r="HG66" s="10"/>
      <c r="HH66" s="10"/>
      <c r="HI66" s="10"/>
      <c r="HJ66" s="10"/>
      <c r="HK66" s="10"/>
      <c r="HL66" s="11">
        <v>500</v>
      </c>
      <c r="HM66" s="12">
        <v>750</v>
      </c>
      <c r="HN66" s="11">
        <v>1000</v>
      </c>
      <c r="HO66" s="11">
        <v>1250</v>
      </c>
      <c r="HP66" s="11">
        <v>1500</v>
      </c>
      <c r="HQ66" s="11">
        <v>1750</v>
      </c>
      <c r="HR66" s="11">
        <v>2000</v>
      </c>
      <c r="HS66" s="11">
        <v>2250</v>
      </c>
      <c r="HT66" s="11">
        <v>2500</v>
      </c>
      <c r="HU66" s="11">
        <v>2750</v>
      </c>
      <c r="HV66" s="14">
        <v>3000</v>
      </c>
      <c r="HW66" s="15" t="s">
        <v>74</v>
      </c>
      <c r="HX66" s="11">
        <v>3250</v>
      </c>
      <c r="HY66" s="12">
        <v>3500</v>
      </c>
      <c r="HZ66" s="11">
        <v>3750</v>
      </c>
      <c r="IA66" s="11">
        <v>4000</v>
      </c>
      <c r="IB66" s="11">
        <v>4250</v>
      </c>
      <c r="IC66" s="11">
        <v>4500</v>
      </c>
      <c r="ID66" s="11">
        <v>4750</v>
      </c>
      <c r="IE66" s="11">
        <v>5000</v>
      </c>
      <c r="IF66" s="11">
        <v>5250</v>
      </c>
      <c r="IG66" s="11">
        <v>5500</v>
      </c>
      <c r="IH66" s="49"/>
      <c r="II66" s="9"/>
      <c r="IJ66" s="10"/>
      <c r="IK66" s="10"/>
      <c r="IL66" s="10"/>
      <c r="IM66" s="10"/>
      <c r="IN66" s="10"/>
      <c r="IO66" s="11">
        <v>500</v>
      </c>
      <c r="IP66" s="12">
        <v>750</v>
      </c>
      <c r="IQ66" s="11">
        <v>1000</v>
      </c>
      <c r="IR66" s="11">
        <v>1250</v>
      </c>
      <c r="IS66" s="11">
        <v>1500</v>
      </c>
      <c r="IT66" s="11">
        <v>1750</v>
      </c>
      <c r="IU66" s="11">
        <v>2000</v>
      </c>
      <c r="IV66" s="11">
        <v>2250</v>
      </c>
      <c r="IW66" s="11">
        <v>2500</v>
      </c>
      <c r="IX66" s="11">
        <v>2750</v>
      </c>
      <c r="IY66" s="14">
        <v>3000</v>
      </c>
      <c r="IZ66" s="15" t="s">
        <v>74</v>
      </c>
      <c r="JA66" s="11">
        <v>3250</v>
      </c>
      <c r="JB66" s="12">
        <v>3500</v>
      </c>
      <c r="JC66" s="11">
        <v>3750</v>
      </c>
      <c r="JD66" s="11">
        <v>4000</v>
      </c>
      <c r="JE66" s="11">
        <v>4250</v>
      </c>
      <c r="JF66" s="11">
        <v>4500</v>
      </c>
      <c r="JG66" s="11">
        <v>4750</v>
      </c>
      <c r="JH66" s="11">
        <v>5000</v>
      </c>
      <c r="JI66" s="11">
        <v>5250</v>
      </c>
      <c r="JJ66" s="11">
        <v>5500</v>
      </c>
      <c r="JK66" s="49"/>
      <c r="JL66" s="9"/>
      <c r="JM66" s="10"/>
      <c r="JN66" s="10"/>
      <c r="JO66" s="10"/>
      <c r="JP66" s="10"/>
      <c r="JQ66" s="10"/>
      <c r="JR66" s="11">
        <v>500</v>
      </c>
      <c r="JS66" s="12">
        <v>750</v>
      </c>
      <c r="JT66" s="11">
        <v>1000</v>
      </c>
      <c r="JU66" s="11">
        <v>1250</v>
      </c>
      <c r="JV66" s="11">
        <v>1500</v>
      </c>
      <c r="JW66" s="11">
        <v>1750</v>
      </c>
      <c r="JX66" s="11">
        <v>2000</v>
      </c>
      <c r="JY66" s="11">
        <v>2250</v>
      </c>
      <c r="JZ66" s="11">
        <v>2500</v>
      </c>
      <c r="KA66" s="11">
        <v>2750</v>
      </c>
      <c r="KB66" s="14">
        <v>3000</v>
      </c>
      <c r="KC66" s="15" t="s">
        <v>74</v>
      </c>
      <c r="KD66" s="11">
        <v>3250</v>
      </c>
      <c r="KE66" s="12">
        <v>3500</v>
      </c>
      <c r="KF66" s="11">
        <v>3750</v>
      </c>
      <c r="KG66" s="11">
        <v>4000</v>
      </c>
      <c r="KH66" s="11">
        <v>4250</v>
      </c>
      <c r="KI66" s="11">
        <v>4500</v>
      </c>
      <c r="KJ66" s="11">
        <v>4750</v>
      </c>
      <c r="KK66" s="11">
        <v>5000</v>
      </c>
      <c r="KL66" s="11">
        <v>5250</v>
      </c>
      <c r="KM66" s="11">
        <v>5500</v>
      </c>
      <c r="KN66" s="11">
        <v>5750</v>
      </c>
      <c r="KO66" s="14">
        <v>6000</v>
      </c>
      <c r="KP66" s="49"/>
      <c r="KQ66" s="9"/>
      <c r="KR66" s="10"/>
      <c r="KS66" s="10"/>
      <c r="KT66" s="10"/>
      <c r="KU66" s="10"/>
      <c r="KV66" s="10"/>
      <c r="KW66" s="11">
        <v>500</v>
      </c>
      <c r="KX66" s="12">
        <v>750</v>
      </c>
      <c r="KY66" s="11">
        <v>1000</v>
      </c>
      <c r="KZ66" s="11">
        <v>1250</v>
      </c>
      <c r="LA66" s="11">
        <v>1500</v>
      </c>
      <c r="LB66" s="11">
        <v>1750</v>
      </c>
      <c r="LC66" s="11">
        <v>2000</v>
      </c>
      <c r="LD66" s="11">
        <v>2250</v>
      </c>
      <c r="LE66" s="11">
        <v>2500</v>
      </c>
      <c r="LF66" s="11">
        <v>2750</v>
      </c>
      <c r="LG66" s="14">
        <v>3000</v>
      </c>
      <c r="LH66" s="15" t="s">
        <v>74</v>
      </c>
      <c r="LI66" s="11">
        <v>3250</v>
      </c>
      <c r="LJ66" s="12">
        <v>3500</v>
      </c>
      <c r="LK66" s="11">
        <v>3750</v>
      </c>
      <c r="LL66" s="11">
        <v>4000</v>
      </c>
      <c r="LM66" s="11">
        <v>4250</v>
      </c>
      <c r="LN66" s="11">
        <v>4500</v>
      </c>
      <c r="LO66" s="11">
        <v>4750</v>
      </c>
      <c r="LP66" s="11">
        <v>5000</v>
      </c>
      <c r="LQ66" s="11">
        <v>5250</v>
      </c>
      <c r="LR66" s="11">
        <v>5500</v>
      </c>
      <c r="LS66" s="49"/>
    </row>
    <row r="67" spans="5:331">
      <c r="E67" s="16"/>
      <c r="F67" s="17"/>
      <c r="G67" s="17"/>
      <c r="H67" s="17"/>
      <c r="I67" s="17"/>
      <c r="J67" s="141" t="s">
        <v>293</v>
      </c>
      <c r="K67" s="18">
        <v>2</v>
      </c>
      <c r="L67" s="19">
        <v>3</v>
      </c>
      <c r="M67" s="18">
        <v>4</v>
      </c>
      <c r="N67" s="18">
        <v>5</v>
      </c>
      <c r="O67" s="18">
        <v>6</v>
      </c>
      <c r="P67" s="18">
        <v>7</v>
      </c>
      <c r="Q67" s="18">
        <v>8</v>
      </c>
      <c r="R67" s="18">
        <v>9</v>
      </c>
      <c r="S67" s="18">
        <v>10</v>
      </c>
      <c r="T67" s="18">
        <v>11</v>
      </c>
      <c r="U67" s="20">
        <v>12</v>
      </c>
      <c r="V67" s="21"/>
      <c r="W67" s="18">
        <v>13</v>
      </c>
      <c r="X67" s="19">
        <v>14</v>
      </c>
      <c r="Y67" s="18">
        <v>15</v>
      </c>
      <c r="Z67" s="18">
        <v>16</v>
      </c>
      <c r="AA67" s="18">
        <v>17</v>
      </c>
      <c r="AB67" s="18">
        <v>18</v>
      </c>
      <c r="AC67" s="18">
        <v>19</v>
      </c>
      <c r="AD67" s="18">
        <v>20</v>
      </c>
      <c r="AE67" s="18">
        <v>21</v>
      </c>
      <c r="AF67" s="18">
        <v>22</v>
      </c>
      <c r="AH67" s="16"/>
      <c r="AI67" s="17"/>
      <c r="AJ67" s="17"/>
      <c r="AK67" s="17"/>
      <c r="AL67" s="17"/>
      <c r="AM67" s="70" t="s">
        <v>144</v>
      </c>
      <c r="AN67" s="18">
        <v>2</v>
      </c>
      <c r="AO67" s="19">
        <v>3</v>
      </c>
      <c r="AP67" s="18">
        <v>4</v>
      </c>
      <c r="AQ67" s="18">
        <v>5</v>
      </c>
      <c r="AR67" s="18">
        <v>6</v>
      </c>
      <c r="AS67" s="18">
        <v>7</v>
      </c>
      <c r="AT67" s="18">
        <v>8</v>
      </c>
      <c r="AU67" s="18">
        <v>9</v>
      </c>
      <c r="AV67" s="18">
        <v>10</v>
      </c>
      <c r="AW67" s="18">
        <v>11</v>
      </c>
      <c r="AX67" s="20">
        <v>12</v>
      </c>
      <c r="AY67" s="21"/>
      <c r="AZ67" s="18">
        <v>13</v>
      </c>
      <c r="BA67" s="19">
        <v>14</v>
      </c>
      <c r="BB67" s="18">
        <v>15</v>
      </c>
      <c r="BC67" s="18">
        <v>16</v>
      </c>
      <c r="BD67" s="18">
        <v>17</v>
      </c>
      <c r="BE67" s="18">
        <v>18</v>
      </c>
      <c r="BF67" s="18">
        <v>19</v>
      </c>
      <c r="BG67" s="18">
        <v>20</v>
      </c>
      <c r="BH67" s="18">
        <v>21</v>
      </c>
      <c r="BI67" s="18">
        <v>22</v>
      </c>
      <c r="BJ67" s="18">
        <v>23</v>
      </c>
      <c r="BK67" s="20">
        <v>24</v>
      </c>
      <c r="BL67" s="49"/>
      <c r="BM67" s="16"/>
      <c r="BN67" s="17"/>
      <c r="BO67" s="17"/>
      <c r="BP67" s="17"/>
      <c r="BQ67" s="17"/>
      <c r="BR67" s="141" t="s">
        <v>297</v>
      </c>
      <c r="BS67" s="18">
        <v>2</v>
      </c>
      <c r="BT67" s="19">
        <v>3</v>
      </c>
      <c r="BU67" s="18">
        <v>4</v>
      </c>
      <c r="BV67" s="18">
        <v>5</v>
      </c>
      <c r="BW67" s="18">
        <v>6</v>
      </c>
      <c r="BX67" s="18">
        <v>7</v>
      </c>
      <c r="BY67" s="18">
        <v>8</v>
      </c>
      <c r="BZ67" s="18">
        <v>9</v>
      </c>
      <c r="CA67" s="18">
        <v>10</v>
      </c>
      <c r="CB67" s="18">
        <v>11</v>
      </c>
      <c r="CC67" s="20">
        <v>12</v>
      </c>
      <c r="CD67" s="21"/>
      <c r="CE67" s="18">
        <v>13</v>
      </c>
      <c r="CF67" s="19">
        <v>14</v>
      </c>
      <c r="CG67" s="18">
        <v>15</v>
      </c>
      <c r="CH67" s="18">
        <v>16</v>
      </c>
      <c r="CI67" s="18">
        <v>17</v>
      </c>
      <c r="CJ67" s="18">
        <v>18</v>
      </c>
      <c r="CK67" s="18">
        <v>19</v>
      </c>
      <c r="CL67" s="18">
        <v>20</v>
      </c>
      <c r="CM67" s="18">
        <v>21</v>
      </c>
      <c r="CN67" s="18">
        <v>22</v>
      </c>
      <c r="CO67" s="18">
        <v>23</v>
      </c>
      <c r="CP67" s="20">
        <v>24</v>
      </c>
      <c r="CQ67" s="49"/>
      <c r="CR67" s="16"/>
      <c r="CS67" s="17"/>
      <c r="CT67" s="17"/>
      <c r="CU67" s="17"/>
      <c r="CV67" s="17"/>
      <c r="CW67" s="157" t="s">
        <v>293</v>
      </c>
      <c r="CX67" s="18">
        <v>2</v>
      </c>
      <c r="CY67" s="19">
        <v>3</v>
      </c>
      <c r="CZ67" s="18">
        <v>4</v>
      </c>
      <c r="DA67" s="18">
        <v>5</v>
      </c>
      <c r="DB67" s="18">
        <v>6</v>
      </c>
      <c r="DC67" s="18">
        <v>7</v>
      </c>
      <c r="DD67" s="18">
        <v>8</v>
      </c>
      <c r="DE67" s="18">
        <v>9</v>
      </c>
      <c r="DF67" s="18">
        <v>10</v>
      </c>
      <c r="DG67" s="18">
        <v>11</v>
      </c>
      <c r="DH67" s="20">
        <v>12</v>
      </c>
      <c r="DI67" s="21"/>
      <c r="DJ67" s="18">
        <v>13</v>
      </c>
      <c r="DK67" s="19">
        <v>14</v>
      </c>
      <c r="DL67" s="18">
        <v>15</v>
      </c>
      <c r="DM67" s="18">
        <v>16</v>
      </c>
      <c r="DN67" s="18">
        <v>17</v>
      </c>
      <c r="DO67" s="18">
        <v>18</v>
      </c>
      <c r="DP67" s="18">
        <v>19</v>
      </c>
      <c r="DQ67" s="18">
        <v>20</v>
      </c>
      <c r="DR67" s="18">
        <v>21</v>
      </c>
      <c r="DS67" s="18">
        <v>22</v>
      </c>
      <c r="DT67" s="49"/>
      <c r="DU67" s="16"/>
      <c r="DV67" s="17"/>
      <c r="DW67" s="17"/>
      <c r="DX67" s="17"/>
      <c r="DY67" s="17"/>
      <c r="DZ67" s="157" t="s">
        <v>293</v>
      </c>
      <c r="EA67" s="18">
        <v>2</v>
      </c>
      <c r="EB67" s="19">
        <v>3</v>
      </c>
      <c r="EC67" s="18">
        <v>4</v>
      </c>
      <c r="ED67" s="18">
        <v>5</v>
      </c>
      <c r="EE67" s="18">
        <v>6</v>
      </c>
      <c r="EF67" s="18">
        <v>7</v>
      </c>
      <c r="EG67" s="18">
        <v>8</v>
      </c>
      <c r="EH67" s="18">
        <v>9</v>
      </c>
      <c r="EI67" s="18">
        <v>10</v>
      </c>
      <c r="EJ67" s="18">
        <v>11</v>
      </c>
      <c r="EK67" s="20">
        <v>12</v>
      </c>
      <c r="EL67" s="21"/>
      <c r="EM67" s="18">
        <v>13</v>
      </c>
      <c r="EN67" s="19">
        <v>14</v>
      </c>
      <c r="EO67" s="18">
        <v>15</v>
      </c>
      <c r="EP67" s="18">
        <v>16</v>
      </c>
      <c r="EQ67" s="18">
        <v>17</v>
      </c>
      <c r="ER67" s="18">
        <v>18</v>
      </c>
      <c r="ES67" s="18">
        <v>19</v>
      </c>
      <c r="ET67" s="18">
        <v>20</v>
      </c>
      <c r="EU67" s="18">
        <v>21</v>
      </c>
      <c r="EV67" s="18">
        <v>22</v>
      </c>
      <c r="EW67" s="49"/>
      <c r="EX67" s="16"/>
      <c r="EY67" s="17"/>
      <c r="EZ67" s="17"/>
      <c r="FA67" s="17"/>
      <c r="FB67" s="17"/>
      <c r="FC67" s="157" t="s">
        <v>293</v>
      </c>
      <c r="FD67" s="18">
        <v>2</v>
      </c>
      <c r="FE67" s="19">
        <v>3</v>
      </c>
      <c r="FF67" s="18">
        <v>4</v>
      </c>
      <c r="FG67" s="18">
        <v>5</v>
      </c>
      <c r="FH67" s="18">
        <v>6</v>
      </c>
      <c r="FI67" s="18">
        <v>7</v>
      </c>
      <c r="FJ67" s="18">
        <v>8</v>
      </c>
      <c r="FK67" s="18">
        <v>9</v>
      </c>
      <c r="FL67" s="18">
        <v>10</v>
      </c>
      <c r="FM67" s="18">
        <v>11</v>
      </c>
      <c r="FN67" s="20">
        <v>12</v>
      </c>
      <c r="FO67" s="21"/>
      <c r="FP67" s="18">
        <v>13</v>
      </c>
      <c r="FQ67" s="19">
        <v>14</v>
      </c>
      <c r="FR67" s="18">
        <v>15</v>
      </c>
      <c r="FS67" s="18">
        <v>16</v>
      </c>
      <c r="FT67" s="18">
        <v>17</v>
      </c>
      <c r="FU67" s="18">
        <v>18</v>
      </c>
      <c r="FV67" s="18">
        <v>19</v>
      </c>
      <c r="FW67" s="18">
        <v>20</v>
      </c>
      <c r="FX67" s="18">
        <v>21</v>
      </c>
      <c r="FY67" s="18">
        <v>22</v>
      </c>
      <c r="FZ67" s="49"/>
      <c r="GA67" s="16"/>
      <c r="GB67" s="17"/>
      <c r="GC67" s="17"/>
      <c r="GD67" s="17"/>
      <c r="GE67" s="17"/>
      <c r="GF67" s="157" t="s">
        <v>297</v>
      </c>
      <c r="GG67" s="18">
        <v>2</v>
      </c>
      <c r="GH67" s="19">
        <v>3</v>
      </c>
      <c r="GI67" s="18">
        <v>4</v>
      </c>
      <c r="GJ67" s="18">
        <v>5</v>
      </c>
      <c r="GK67" s="18">
        <v>6</v>
      </c>
      <c r="GL67" s="18">
        <v>7</v>
      </c>
      <c r="GM67" s="18">
        <v>8</v>
      </c>
      <c r="GN67" s="18">
        <v>9</v>
      </c>
      <c r="GO67" s="18">
        <v>10</v>
      </c>
      <c r="GP67" s="18">
        <v>11</v>
      </c>
      <c r="GQ67" s="20">
        <v>12</v>
      </c>
      <c r="GR67" s="21"/>
      <c r="GS67" s="18">
        <v>13</v>
      </c>
      <c r="GT67" s="19">
        <v>14</v>
      </c>
      <c r="GU67" s="18">
        <v>15</v>
      </c>
      <c r="GV67" s="18">
        <v>16</v>
      </c>
      <c r="GW67" s="18">
        <v>17</v>
      </c>
      <c r="GX67" s="18">
        <v>18</v>
      </c>
      <c r="GY67" s="18">
        <v>19</v>
      </c>
      <c r="GZ67" s="18">
        <v>20</v>
      </c>
      <c r="HA67" s="18">
        <v>21</v>
      </c>
      <c r="HB67" s="18">
        <v>22</v>
      </c>
      <c r="HC67" s="18">
        <v>23</v>
      </c>
      <c r="HD67" s="20">
        <v>24</v>
      </c>
      <c r="HE67" s="49"/>
      <c r="HF67" s="16"/>
      <c r="HG67" s="17"/>
      <c r="HH67" s="17"/>
      <c r="HI67" s="17"/>
      <c r="HJ67" s="17"/>
      <c r="HK67" s="163" t="s">
        <v>293</v>
      </c>
      <c r="HL67" s="18">
        <v>2</v>
      </c>
      <c r="HM67" s="19">
        <v>3</v>
      </c>
      <c r="HN67" s="18">
        <v>4</v>
      </c>
      <c r="HO67" s="18">
        <v>5</v>
      </c>
      <c r="HP67" s="18">
        <v>6</v>
      </c>
      <c r="HQ67" s="18">
        <v>7</v>
      </c>
      <c r="HR67" s="18">
        <v>8</v>
      </c>
      <c r="HS67" s="18">
        <v>9</v>
      </c>
      <c r="HT67" s="18">
        <v>10</v>
      </c>
      <c r="HU67" s="18">
        <v>11</v>
      </c>
      <c r="HV67" s="20">
        <v>12</v>
      </c>
      <c r="HW67" s="21"/>
      <c r="HX67" s="18">
        <v>13</v>
      </c>
      <c r="HY67" s="19">
        <v>14</v>
      </c>
      <c r="HZ67" s="18">
        <v>15</v>
      </c>
      <c r="IA67" s="18">
        <v>16</v>
      </c>
      <c r="IB67" s="18">
        <v>17</v>
      </c>
      <c r="IC67" s="18">
        <v>18</v>
      </c>
      <c r="ID67" s="18">
        <v>19</v>
      </c>
      <c r="IE67" s="18">
        <v>20</v>
      </c>
      <c r="IF67" s="18">
        <v>21</v>
      </c>
      <c r="IG67" s="18">
        <v>22</v>
      </c>
      <c r="IH67" s="49"/>
      <c r="II67" s="16"/>
      <c r="IJ67" s="17"/>
      <c r="IK67" s="17"/>
      <c r="IL67" s="17"/>
      <c r="IM67" s="17"/>
      <c r="IN67" s="163" t="s">
        <v>293</v>
      </c>
      <c r="IO67" s="18">
        <v>2</v>
      </c>
      <c r="IP67" s="19">
        <v>3</v>
      </c>
      <c r="IQ67" s="18">
        <v>4</v>
      </c>
      <c r="IR67" s="18">
        <v>5</v>
      </c>
      <c r="IS67" s="18">
        <v>6</v>
      </c>
      <c r="IT67" s="18">
        <v>7</v>
      </c>
      <c r="IU67" s="18">
        <v>8</v>
      </c>
      <c r="IV67" s="18">
        <v>9</v>
      </c>
      <c r="IW67" s="18">
        <v>10</v>
      </c>
      <c r="IX67" s="18">
        <v>11</v>
      </c>
      <c r="IY67" s="20">
        <v>12</v>
      </c>
      <c r="IZ67" s="21"/>
      <c r="JA67" s="18">
        <v>13</v>
      </c>
      <c r="JB67" s="19">
        <v>14</v>
      </c>
      <c r="JC67" s="18">
        <v>15</v>
      </c>
      <c r="JD67" s="18">
        <v>16</v>
      </c>
      <c r="JE67" s="18">
        <v>17</v>
      </c>
      <c r="JF67" s="18">
        <v>18</v>
      </c>
      <c r="JG67" s="18">
        <v>19</v>
      </c>
      <c r="JH67" s="18">
        <v>20</v>
      </c>
      <c r="JI67" s="18">
        <v>21</v>
      </c>
      <c r="JJ67" s="18">
        <v>22</v>
      </c>
      <c r="JK67" s="49"/>
      <c r="JL67" s="16"/>
      <c r="JM67" s="17"/>
      <c r="JN67" s="17"/>
      <c r="JO67" s="17"/>
      <c r="JP67" s="17"/>
      <c r="JQ67" s="141" t="s">
        <v>297</v>
      </c>
      <c r="JR67" s="18">
        <v>2</v>
      </c>
      <c r="JS67" s="19">
        <v>3</v>
      </c>
      <c r="JT67" s="18">
        <v>4</v>
      </c>
      <c r="JU67" s="18">
        <v>5</v>
      </c>
      <c r="JV67" s="18">
        <v>6</v>
      </c>
      <c r="JW67" s="18">
        <v>7</v>
      </c>
      <c r="JX67" s="18">
        <v>8</v>
      </c>
      <c r="JY67" s="18">
        <v>9</v>
      </c>
      <c r="JZ67" s="18">
        <v>10</v>
      </c>
      <c r="KA67" s="18">
        <v>11</v>
      </c>
      <c r="KB67" s="20">
        <v>12</v>
      </c>
      <c r="KC67" s="21"/>
      <c r="KD67" s="18">
        <v>13</v>
      </c>
      <c r="KE67" s="19">
        <v>14</v>
      </c>
      <c r="KF67" s="18">
        <v>15</v>
      </c>
      <c r="KG67" s="18">
        <v>16</v>
      </c>
      <c r="KH67" s="18">
        <v>17</v>
      </c>
      <c r="KI67" s="18">
        <v>18</v>
      </c>
      <c r="KJ67" s="18">
        <v>19</v>
      </c>
      <c r="KK67" s="18">
        <v>20</v>
      </c>
      <c r="KL67" s="18">
        <v>21</v>
      </c>
      <c r="KM67" s="18">
        <v>22</v>
      </c>
      <c r="KN67" s="18">
        <v>23</v>
      </c>
      <c r="KO67" s="20">
        <v>24</v>
      </c>
      <c r="KP67" s="49"/>
      <c r="KQ67" s="16"/>
      <c r="KR67" s="17"/>
      <c r="KS67" s="17"/>
      <c r="KT67" s="17"/>
      <c r="KU67" s="17"/>
      <c r="KV67" s="163" t="s">
        <v>293</v>
      </c>
      <c r="KW67" s="18">
        <v>2</v>
      </c>
      <c r="KX67" s="19">
        <v>3</v>
      </c>
      <c r="KY67" s="18">
        <v>4</v>
      </c>
      <c r="KZ67" s="18">
        <v>5</v>
      </c>
      <c r="LA67" s="18">
        <v>6</v>
      </c>
      <c r="LB67" s="18">
        <v>7</v>
      </c>
      <c r="LC67" s="18">
        <v>8</v>
      </c>
      <c r="LD67" s="18">
        <v>9</v>
      </c>
      <c r="LE67" s="18">
        <v>10</v>
      </c>
      <c r="LF67" s="18">
        <v>11</v>
      </c>
      <c r="LG67" s="20">
        <v>12</v>
      </c>
      <c r="LH67" s="21"/>
      <c r="LI67" s="18">
        <v>13</v>
      </c>
      <c r="LJ67" s="19">
        <v>14</v>
      </c>
      <c r="LK67" s="18">
        <v>15</v>
      </c>
      <c r="LL67" s="18">
        <v>16</v>
      </c>
      <c r="LM67" s="18">
        <v>17</v>
      </c>
      <c r="LN67" s="18">
        <v>18</v>
      </c>
      <c r="LO67" s="18">
        <v>19</v>
      </c>
      <c r="LP67" s="18">
        <v>20</v>
      </c>
      <c r="LQ67" s="18">
        <v>21</v>
      </c>
      <c r="LR67" s="18">
        <v>22</v>
      </c>
      <c r="LS67" s="49"/>
    </row>
    <row r="68" spans="5:331">
      <c r="E68" s="254" t="s">
        <v>85</v>
      </c>
      <c r="F68" s="255"/>
      <c r="G68" s="24">
        <v>2.2999999999999998</v>
      </c>
      <c r="H68" s="24">
        <v>0</v>
      </c>
      <c r="I68" s="24" t="s">
        <v>110</v>
      </c>
      <c r="J68" s="24" t="str">
        <f>CONCATENATE(J$67,"-",I68)</f>
        <v>A-18-BASE-D</v>
      </c>
      <c r="K68" s="25">
        <v>21.3</v>
      </c>
      <c r="L68" s="252" t="s">
        <v>84</v>
      </c>
      <c r="M68" s="252"/>
      <c r="N68" s="252"/>
      <c r="O68" s="252"/>
      <c r="P68" s="252"/>
      <c r="Q68" s="252"/>
      <c r="R68" s="252"/>
      <c r="S68" s="252"/>
      <c r="T68" s="252"/>
      <c r="U68" s="253"/>
      <c r="V68" s="27">
        <v>1.1000000000000001</v>
      </c>
      <c r="W68" s="25"/>
      <c r="X68" s="252" t="s">
        <v>84</v>
      </c>
      <c r="Y68" s="252"/>
      <c r="Z68" s="252"/>
      <c r="AA68" s="252"/>
      <c r="AB68" s="252"/>
      <c r="AC68" s="252"/>
      <c r="AD68" s="252"/>
      <c r="AE68" s="252"/>
      <c r="AF68" s="252"/>
      <c r="AH68" s="254" t="s">
        <v>85</v>
      </c>
      <c r="AI68" s="255"/>
      <c r="AJ68" s="24">
        <v>2.2999999999999998</v>
      </c>
      <c r="AK68" s="24">
        <v>0</v>
      </c>
      <c r="AL68" s="24" t="s">
        <v>110</v>
      </c>
      <c r="AM68" s="24" t="str">
        <f>CONCATENATE(AM$67,"-",AL68)</f>
        <v>B-6-D</v>
      </c>
      <c r="AN68" s="25">
        <v>5.56</v>
      </c>
      <c r="AO68" s="252" t="s">
        <v>84</v>
      </c>
      <c r="AP68" s="252"/>
      <c r="AQ68" s="252"/>
      <c r="AR68" s="252"/>
      <c r="AS68" s="252"/>
      <c r="AT68" s="252"/>
      <c r="AU68" s="252"/>
      <c r="AV68" s="252"/>
      <c r="AW68" s="252"/>
      <c r="AX68" s="253"/>
      <c r="AY68" s="27">
        <v>1.1000000000000001</v>
      </c>
      <c r="AZ68" s="25"/>
      <c r="BA68" s="252" t="s">
        <v>84</v>
      </c>
      <c r="BB68" s="252"/>
      <c r="BC68" s="252"/>
      <c r="BD68" s="252"/>
      <c r="BE68" s="252"/>
      <c r="BF68" s="252"/>
      <c r="BG68" s="252"/>
      <c r="BH68" s="252"/>
      <c r="BI68" s="252"/>
      <c r="BJ68" s="252"/>
      <c r="BK68" s="58"/>
      <c r="BL68" s="49"/>
      <c r="BM68" s="254" t="s">
        <v>85</v>
      </c>
      <c r="BN68" s="255"/>
      <c r="BO68" s="24">
        <v>2.2999999999999998</v>
      </c>
      <c r="BP68" s="24">
        <v>0</v>
      </c>
      <c r="BQ68" s="24" t="s">
        <v>110</v>
      </c>
      <c r="BR68" s="24" t="str">
        <f>CONCATENATE(BR$67,"-",BQ68)</f>
        <v>B-6-BASE-D</v>
      </c>
      <c r="BS68" s="25">
        <v>5.14</v>
      </c>
      <c r="BT68" s="252" t="s">
        <v>84</v>
      </c>
      <c r="BU68" s="252"/>
      <c r="BV68" s="252"/>
      <c r="BW68" s="252"/>
      <c r="BX68" s="252"/>
      <c r="BY68" s="252"/>
      <c r="BZ68" s="252"/>
      <c r="CA68" s="252"/>
      <c r="CB68" s="252"/>
      <c r="CC68" s="253"/>
      <c r="CD68" s="27">
        <v>100</v>
      </c>
      <c r="CE68" s="25"/>
      <c r="CF68" s="252" t="s">
        <v>84</v>
      </c>
      <c r="CG68" s="252"/>
      <c r="CH68" s="252"/>
      <c r="CI68" s="252"/>
      <c r="CJ68" s="252"/>
      <c r="CK68" s="252"/>
      <c r="CL68" s="252"/>
      <c r="CM68" s="252"/>
      <c r="CN68" s="252"/>
      <c r="CO68" s="252"/>
      <c r="CP68" s="58"/>
      <c r="CQ68" s="49"/>
      <c r="CR68" s="254" t="s">
        <v>85</v>
      </c>
      <c r="CS68" s="255"/>
      <c r="CT68" s="24">
        <v>2.2999999999999998</v>
      </c>
      <c r="CU68" s="24">
        <v>0</v>
      </c>
      <c r="CV68" s="24" t="s">
        <v>110</v>
      </c>
      <c r="CW68" s="24" t="str">
        <f>CONCATENATE(CW$67,"-",CV68)</f>
        <v>A-18-BASE-D</v>
      </c>
      <c r="CX68" s="25">
        <v>19.32</v>
      </c>
      <c r="CY68" s="252" t="s">
        <v>84</v>
      </c>
      <c r="CZ68" s="252"/>
      <c r="DA68" s="252"/>
      <c r="DB68" s="252"/>
      <c r="DC68" s="252"/>
      <c r="DD68" s="252"/>
      <c r="DE68" s="252"/>
      <c r="DF68" s="252"/>
      <c r="DG68" s="252"/>
      <c r="DH68" s="253"/>
      <c r="DI68" s="27">
        <v>1.1000000000000001</v>
      </c>
      <c r="DJ68" s="25"/>
      <c r="DK68" s="252" t="s">
        <v>84</v>
      </c>
      <c r="DL68" s="252"/>
      <c r="DM68" s="252"/>
      <c r="DN68" s="252"/>
      <c r="DO68" s="252"/>
      <c r="DP68" s="252"/>
      <c r="DQ68" s="252"/>
      <c r="DR68" s="252"/>
      <c r="DS68" s="252"/>
      <c r="DT68" s="49"/>
      <c r="DU68" s="254" t="s">
        <v>85</v>
      </c>
      <c r="DV68" s="255"/>
      <c r="DW68" s="24">
        <v>2.2999999999999998</v>
      </c>
      <c r="DX68" s="24">
        <v>0</v>
      </c>
      <c r="DY68" s="24" t="s">
        <v>110</v>
      </c>
      <c r="DZ68" s="24" t="str">
        <f>CONCATENATE(DZ$67,"-",DY68)</f>
        <v>A-18-BASE-D</v>
      </c>
      <c r="EA68" s="25">
        <v>19.559999999999999</v>
      </c>
      <c r="EB68" s="252" t="s">
        <v>84</v>
      </c>
      <c r="EC68" s="252"/>
      <c r="ED68" s="252"/>
      <c r="EE68" s="252"/>
      <c r="EF68" s="252"/>
      <c r="EG68" s="252"/>
      <c r="EH68" s="252"/>
      <c r="EI68" s="252"/>
      <c r="EJ68" s="252"/>
      <c r="EK68" s="253"/>
      <c r="EL68" s="27">
        <v>1.1000000000000001</v>
      </c>
      <c r="EM68" s="25"/>
      <c r="EN68" s="252" t="s">
        <v>84</v>
      </c>
      <c r="EO68" s="252"/>
      <c r="EP68" s="252"/>
      <c r="EQ68" s="252"/>
      <c r="ER68" s="252"/>
      <c r="ES68" s="252"/>
      <c r="ET68" s="252"/>
      <c r="EU68" s="252"/>
      <c r="EV68" s="252"/>
      <c r="EW68" s="49"/>
      <c r="EX68" s="254" t="s">
        <v>85</v>
      </c>
      <c r="EY68" s="255"/>
      <c r="EZ68" s="24">
        <v>2.2999999999999998</v>
      </c>
      <c r="FA68" s="24">
        <v>0</v>
      </c>
      <c r="FB68" s="24" t="s">
        <v>110</v>
      </c>
      <c r="FC68" s="24" t="str">
        <f>CONCATENATE(FC$67,"-",FB68)</f>
        <v>A-18-BASE-D</v>
      </c>
      <c r="FD68" s="25">
        <v>16.34</v>
      </c>
      <c r="FE68" s="252" t="s">
        <v>84</v>
      </c>
      <c r="FF68" s="252"/>
      <c r="FG68" s="252"/>
      <c r="FH68" s="252"/>
      <c r="FI68" s="252"/>
      <c r="FJ68" s="252"/>
      <c r="FK68" s="252"/>
      <c r="FL68" s="252"/>
      <c r="FM68" s="252"/>
      <c r="FN68" s="253"/>
      <c r="FO68" s="27">
        <v>1.1000000000000001</v>
      </c>
      <c r="FP68" s="25"/>
      <c r="FQ68" s="252" t="s">
        <v>84</v>
      </c>
      <c r="FR68" s="252"/>
      <c r="FS68" s="252"/>
      <c r="FT68" s="252"/>
      <c r="FU68" s="252"/>
      <c r="FV68" s="252"/>
      <c r="FW68" s="252"/>
      <c r="FX68" s="252"/>
      <c r="FY68" s="252"/>
      <c r="FZ68" s="49"/>
      <c r="GA68" s="254" t="s">
        <v>85</v>
      </c>
      <c r="GB68" s="255"/>
      <c r="GC68" s="24">
        <v>2.2999999999999998</v>
      </c>
      <c r="GD68" s="24">
        <v>0</v>
      </c>
      <c r="GE68" s="24" t="s">
        <v>110</v>
      </c>
      <c r="GF68" s="24" t="str">
        <f>CONCATENATE(GF$67,"-",GE68)</f>
        <v>B-6-BASE-D</v>
      </c>
      <c r="GG68" s="25">
        <v>4.5999999999999996</v>
      </c>
      <c r="GH68" s="252" t="s">
        <v>84</v>
      </c>
      <c r="GI68" s="252"/>
      <c r="GJ68" s="252"/>
      <c r="GK68" s="252"/>
      <c r="GL68" s="252"/>
      <c r="GM68" s="252"/>
      <c r="GN68" s="252"/>
      <c r="GO68" s="252"/>
      <c r="GP68" s="252"/>
      <c r="GQ68" s="253"/>
      <c r="GR68" s="27">
        <v>1.1000000000000001</v>
      </c>
      <c r="GS68" s="25"/>
      <c r="GT68" s="252" t="s">
        <v>84</v>
      </c>
      <c r="GU68" s="252"/>
      <c r="GV68" s="252"/>
      <c r="GW68" s="252"/>
      <c r="GX68" s="252"/>
      <c r="GY68" s="252"/>
      <c r="GZ68" s="252"/>
      <c r="HA68" s="252"/>
      <c r="HB68" s="252"/>
      <c r="HC68" s="252"/>
      <c r="HD68" s="58"/>
      <c r="HE68" s="49"/>
      <c r="HF68" s="254" t="s">
        <v>85</v>
      </c>
      <c r="HG68" s="255"/>
      <c r="HH68" s="24">
        <v>2.2999999999999998</v>
      </c>
      <c r="HI68" s="24">
        <v>0</v>
      </c>
      <c r="HJ68" s="24" t="s">
        <v>110</v>
      </c>
      <c r="HK68" s="24" t="str">
        <f>CONCATENATE(HK$67,"-",HJ68)</f>
        <v>A-18-BASE-D</v>
      </c>
      <c r="HL68" s="25">
        <v>17.7</v>
      </c>
      <c r="HM68" s="252" t="s">
        <v>84</v>
      </c>
      <c r="HN68" s="252"/>
      <c r="HO68" s="252"/>
      <c r="HP68" s="252"/>
      <c r="HQ68" s="252"/>
      <c r="HR68" s="252"/>
      <c r="HS68" s="252"/>
      <c r="HT68" s="252"/>
      <c r="HU68" s="252"/>
      <c r="HV68" s="253"/>
      <c r="HW68" s="27">
        <v>100</v>
      </c>
      <c r="HX68" s="25"/>
      <c r="HY68" s="252" t="s">
        <v>84</v>
      </c>
      <c r="HZ68" s="252"/>
      <c r="IA68" s="252"/>
      <c r="IB68" s="252"/>
      <c r="IC68" s="252"/>
      <c r="ID68" s="252"/>
      <c r="IE68" s="252"/>
      <c r="IF68" s="252"/>
      <c r="IG68" s="252"/>
      <c r="IH68" s="49"/>
      <c r="II68" s="254" t="s">
        <v>85</v>
      </c>
      <c r="IJ68" s="255"/>
      <c r="IK68" s="24">
        <v>2.2999999999999998</v>
      </c>
      <c r="IL68" s="24">
        <v>0</v>
      </c>
      <c r="IM68" s="24" t="s">
        <v>110</v>
      </c>
      <c r="IN68" s="24" t="str">
        <f>CONCATENATE(IN$67,"-",IM68)</f>
        <v>A-18-BASE-D</v>
      </c>
      <c r="IO68" s="25">
        <v>99999</v>
      </c>
      <c r="IP68" s="252" t="s">
        <v>84</v>
      </c>
      <c r="IQ68" s="252"/>
      <c r="IR68" s="252"/>
      <c r="IS68" s="252"/>
      <c r="IT68" s="252"/>
      <c r="IU68" s="252"/>
      <c r="IV68" s="252"/>
      <c r="IW68" s="252"/>
      <c r="IX68" s="252"/>
      <c r="IY68" s="253"/>
      <c r="IZ68" s="27">
        <v>100</v>
      </c>
      <c r="JA68" s="25"/>
      <c r="JB68" s="252" t="s">
        <v>84</v>
      </c>
      <c r="JC68" s="252"/>
      <c r="JD68" s="252"/>
      <c r="JE68" s="252"/>
      <c r="JF68" s="252"/>
      <c r="JG68" s="252"/>
      <c r="JH68" s="252"/>
      <c r="JI68" s="252"/>
      <c r="JJ68" s="252"/>
      <c r="JK68" s="49"/>
      <c r="JL68" s="254" t="s">
        <v>85</v>
      </c>
      <c r="JM68" s="255"/>
      <c r="JN68" s="24">
        <v>2.2999999999999998</v>
      </c>
      <c r="JO68" s="24">
        <v>0</v>
      </c>
      <c r="JP68" s="24" t="s">
        <v>110</v>
      </c>
      <c r="JQ68" s="24" t="str">
        <f>CONCATENATE(JQ$67,"-",JP68)</f>
        <v>B-6-BASE-D</v>
      </c>
      <c r="JR68" s="25">
        <v>5.56</v>
      </c>
      <c r="JS68" s="252" t="s">
        <v>84</v>
      </c>
      <c r="JT68" s="252"/>
      <c r="JU68" s="252"/>
      <c r="JV68" s="252"/>
      <c r="JW68" s="252"/>
      <c r="JX68" s="252"/>
      <c r="JY68" s="252"/>
      <c r="JZ68" s="252"/>
      <c r="KA68" s="252"/>
      <c r="KB68" s="253"/>
      <c r="KC68" s="27">
        <v>1.1000000000000001</v>
      </c>
      <c r="KD68" s="25"/>
      <c r="KE68" s="252" t="s">
        <v>84</v>
      </c>
      <c r="KF68" s="252"/>
      <c r="KG68" s="252"/>
      <c r="KH68" s="252"/>
      <c r="KI68" s="252"/>
      <c r="KJ68" s="252"/>
      <c r="KK68" s="252"/>
      <c r="KL68" s="252"/>
      <c r="KM68" s="252"/>
      <c r="KN68" s="252"/>
      <c r="KO68" s="58"/>
      <c r="KP68" s="49"/>
      <c r="KQ68" s="254" t="s">
        <v>85</v>
      </c>
      <c r="KR68" s="255"/>
      <c r="KS68" s="24">
        <v>2.2999999999999998</v>
      </c>
      <c r="KT68" s="24">
        <v>0</v>
      </c>
      <c r="KU68" s="24" t="s">
        <v>110</v>
      </c>
      <c r="KV68" s="24" t="str">
        <f>CONCATENATE(KV$67,"-",KU68)</f>
        <v>A-18-BASE-D</v>
      </c>
      <c r="KW68" s="25">
        <v>17.7</v>
      </c>
      <c r="KX68" s="252" t="s">
        <v>84</v>
      </c>
      <c r="KY68" s="252"/>
      <c r="KZ68" s="252"/>
      <c r="LA68" s="252"/>
      <c r="LB68" s="252"/>
      <c r="LC68" s="252"/>
      <c r="LD68" s="252"/>
      <c r="LE68" s="252"/>
      <c r="LF68" s="252"/>
      <c r="LG68" s="253"/>
      <c r="LH68" s="27">
        <v>100</v>
      </c>
      <c r="LI68" s="25"/>
      <c r="LJ68" s="252" t="s">
        <v>84</v>
      </c>
      <c r="LK68" s="252"/>
      <c r="LL68" s="252"/>
      <c r="LM68" s="252"/>
      <c r="LN68" s="252"/>
      <c r="LO68" s="252"/>
      <c r="LP68" s="252"/>
      <c r="LQ68" s="252"/>
      <c r="LR68" s="252"/>
      <c r="LS68" s="49"/>
    </row>
    <row r="69" spans="5:331" ht="14.4">
      <c r="E69" s="128">
        <v>18</v>
      </c>
      <c r="F69" s="129">
        <v>29</v>
      </c>
      <c r="G69" s="24">
        <v>5</v>
      </c>
      <c r="H69" s="24">
        <v>0</v>
      </c>
      <c r="I69" s="24" t="s">
        <v>91</v>
      </c>
      <c r="J69" s="24" t="str">
        <f t="shared" ref="J69:J78" si="44">CONCATENATE(J$67,"-",I69)</f>
        <v>A-18-BASE-18-29</v>
      </c>
      <c r="K69" s="140">
        <v>51.12</v>
      </c>
      <c r="L69" s="25">
        <v>76.680000000000007</v>
      </c>
      <c r="M69" s="25">
        <v>102.24</v>
      </c>
      <c r="N69" s="25">
        <v>127.8</v>
      </c>
      <c r="O69" s="25">
        <v>153.36000000000001</v>
      </c>
      <c r="P69" s="25">
        <v>178.92</v>
      </c>
      <c r="Q69" s="25">
        <v>194.24</v>
      </c>
      <c r="R69" s="25">
        <v>218.52</v>
      </c>
      <c r="S69" s="25">
        <v>242.8</v>
      </c>
      <c r="T69" s="25">
        <v>267.08</v>
      </c>
      <c r="U69" s="28">
        <v>291.36</v>
      </c>
      <c r="V69" s="29">
        <v>1.1000000000000001</v>
      </c>
      <c r="W69" s="142">
        <v>315.64</v>
      </c>
      <c r="X69" s="28">
        <v>339.92</v>
      </c>
      <c r="Y69" s="28">
        <v>364.2</v>
      </c>
      <c r="Z69" s="28">
        <v>388.48</v>
      </c>
      <c r="AA69" s="28">
        <v>412.76</v>
      </c>
      <c r="AB69" s="28">
        <v>437.04</v>
      </c>
      <c r="AC69" s="28">
        <v>461.32</v>
      </c>
      <c r="AD69" s="25">
        <v>485.6</v>
      </c>
      <c r="AE69" s="25">
        <v>509.88</v>
      </c>
      <c r="AF69" s="25">
        <v>534.16</v>
      </c>
      <c r="AH69" s="128">
        <v>18</v>
      </c>
      <c r="AI69" s="129">
        <v>29</v>
      </c>
      <c r="AJ69" s="24">
        <v>5</v>
      </c>
      <c r="AK69" s="24">
        <v>0</v>
      </c>
      <c r="AL69" s="24" t="s">
        <v>91</v>
      </c>
      <c r="AM69" s="24" t="str">
        <f t="shared" ref="AM69:AM78" si="45">CONCATENATE(AM$67,"-",AL69)</f>
        <v>B-6-18-29</v>
      </c>
      <c r="AN69" s="25">
        <v>12.22</v>
      </c>
      <c r="AO69" s="25">
        <v>18.329999999999998</v>
      </c>
      <c r="AP69" s="25">
        <v>24.44</v>
      </c>
      <c r="AQ69" s="25">
        <v>30.55</v>
      </c>
      <c r="AR69" s="25">
        <v>36.659999999999997</v>
      </c>
      <c r="AS69" s="25">
        <v>42.77</v>
      </c>
      <c r="AT69" s="25">
        <v>46.4</v>
      </c>
      <c r="AU69" s="25">
        <v>52.2</v>
      </c>
      <c r="AV69" s="25">
        <v>58</v>
      </c>
      <c r="AW69" s="25">
        <v>63.8</v>
      </c>
      <c r="AX69" s="28">
        <v>69.599999999999994</v>
      </c>
      <c r="AY69" s="29">
        <v>1.1000000000000001</v>
      </c>
      <c r="AZ69" s="28">
        <v>75.400000000000006</v>
      </c>
      <c r="BA69" s="28">
        <v>81.2</v>
      </c>
      <c r="BB69" s="28">
        <v>87</v>
      </c>
      <c r="BC69" s="28">
        <v>92.8</v>
      </c>
      <c r="BD69" s="28">
        <v>98.6</v>
      </c>
      <c r="BE69" s="28">
        <v>104.4</v>
      </c>
      <c r="BF69" s="28">
        <v>110.2</v>
      </c>
      <c r="BG69" s="25">
        <v>116</v>
      </c>
      <c r="BH69" s="25">
        <v>121.8</v>
      </c>
      <c r="BI69" s="25">
        <v>127.6</v>
      </c>
      <c r="BJ69" s="25">
        <v>133.4</v>
      </c>
      <c r="BK69" s="25">
        <v>139.19999999999999</v>
      </c>
      <c r="BL69" s="49"/>
      <c r="BM69" s="128">
        <v>18</v>
      </c>
      <c r="BN69" s="129">
        <v>29</v>
      </c>
      <c r="BO69" s="24">
        <v>5</v>
      </c>
      <c r="BP69" s="24">
        <v>0</v>
      </c>
      <c r="BQ69" s="24" t="s">
        <v>91</v>
      </c>
      <c r="BR69" s="24" t="str">
        <f t="shared" ref="BR69:BR78" si="46">CONCATENATE(BR$67,"-",BQ69)</f>
        <v>B-6-BASE-18-29</v>
      </c>
      <c r="BS69" s="148">
        <v>16.68</v>
      </c>
      <c r="BT69" s="119">
        <v>25.02</v>
      </c>
      <c r="BU69" s="119">
        <v>33.36</v>
      </c>
      <c r="BV69" s="119">
        <v>41.7</v>
      </c>
      <c r="BW69" s="119">
        <v>50.04</v>
      </c>
      <c r="BX69" s="119">
        <v>58.38</v>
      </c>
      <c r="BY69" s="119">
        <v>63.36</v>
      </c>
      <c r="BZ69" s="119">
        <v>71.28</v>
      </c>
      <c r="CA69" s="119">
        <v>79.2</v>
      </c>
      <c r="CB69" s="119">
        <v>87.12</v>
      </c>
      <c r="CC69" s="120">
        <v>95.04</v>
      </c>
      <c r="CD69" s="29">
        <v>100</v>
      </c>
      <c r="CE69" s="149">
        <v>102.96</v>
      </c>
      <c r="CF69" s="149">
        <v>110.88</v>
      </c>
      <c r="CG69" s="120">
        <v>118.8</v>
      </c>
      <c r="CH69" s="120">
        <v>126.72</v>
      </c>
      <c r="CI69" s="120">
        <v>134.63999999999999</v>
      </c>
      <c r="CJ69" s="120">
        <v>142.56</v>
      </c>
      <c r="CK69" s="120">
        <v>150.47999999999999</v>
      </c>
      <c r="CL69" s="119">
        <v>158.4</v>
      </c>
      <c r="CM69" s="119">
        <v>166.32</v>
      </c>
      <c r="CN69" s="119">
        <v>174.24</v>
      </c>
      <c r="CO69" s="119">
        <v>182.16</v>
      </c>
      <c r="CP69" s="119">
        <v>190.08</v>
      </c>
      <c r="CQ69" s="49"/>
      <c r="CR69" s="131">
        <v>18</v>
      </c>
      <c r="CS69" s="132">
        <v>29</v>
      </c>
      <c r="CT69" s="24">
        <v>5</v>
      </c>
      <c r="CU69" s="24">
        <v>0</v>
      </c>
      <c r="CV69" s="24" t="s">
        <v>91</v>
      </c>
      <c r="CW69" s="24" t="str">
        <f t="shared" ref="CW69:CW78" si="47">CONCATENATE(CW$67,"-",CV69)</f>
        <v>A-18-BASE-18-29</v>
      </c>
      <c r="CX69" s="156">
        <v>45.44</v>
      </c>
      <c r="CY69" s="25">
        <v>68.16</v>
      </c>
      <c r="CZ69" s="25">
        <v>90.88</v>
      </c>
      <c r="DA69" s="25">
        <v>113.6</v>
      </c>
      <c r="DB69" s="25">
        <v>136.32</v>
      </c>
      <c r="DC69" s="25">
        <v>159.04</v>
      </c>
      <c r="DD69" s="25">
        <v>172.64</v>
      </c>
      <c r="DE69" s="25">
        <v>194.22</v>
      </c>
      <c r="DF69" s="25">
        <v>215.8</v>
      </c>
      <c r="DG69" s="25">
        <v>237.38</v>
      </c>
      <c r="DH69" s="28">
        <v>258.95999999999998</v>
      </c>
      <c r="DI69" s="29">
        <v>1.1000000000000001</v>
      </c>
      <c r="DJ69" s="158">
        <v>280.54000000000002</v>
      </c>
      <c r="DK69" s="28">
        <v>302.12</v>
      </c>
      <c r="DL69" s="28">
        <v>323.7</v>
      </c>
      <c r="DM69" s="28">
        <v>345.28</v>
      </c>
      <c r="DN69" s="28">
        <v>366.86</v>
      </c>
      <c r="DO69" s="28">
        <v>388.44</v>
      </c>
      <c r="DP69" s="28">
        <v>410.02</v>
      </c>
      <c r="DQ69" s="25">
        <v>431.6</v>
      </c>
      <c r="DR69" s="25">
        <v>453.18</v>
      </c>
      <c r="DS69" s="25">
        <v>474.76</v>
      </c>
      <c r="DT69" s="49"/>
      <c r="DU69" s="145">
        <v>18</v>
      </c>
      <c r="DV69" s="146">
        <v>29</v>
      </c>
      <c r="DW69" s="24">
        <v>5</v>
      </c>
      <c r="DX69" s="24">
        <v>0</v>
      </c>
      <c r="DY69" s="24" t="s">
        <v>91</v>
      </c>
      <c r="DZ69" s="24" t="str">
        <f t="shared" ref="DZ69:DZ78" si="48">CONCATENATE(DZ$67,"-",DY69)</f>
        <v>A-18-BASE-18-29</v>
      </c>
      <c r="EA69" s="156">
        <v>46</v>
      </c>
      <c r="EB69" s="25">
        <v>69</v>
      </c>
      <c r="EC69" s="25">
        <v>92</v>
      </c>
      <c r="ED69" s="25">
        <v>115</v>
      </c>
      <c r="EE69" s="25">
        <v>138</v>
      </c>
      <c r="EF69" s="25">
        <v>161</v>
      </c>
      <c r="EG69" s="25">
        <v>174.8</v>
      </c>
      <c r="EH69" s="25">
        <v>196.65</v>
      </c>
      <c r="EI69" s="25">
        <v>218.5</v>
      </c>
      <c r="EJ69" s="25">
        <v>240.35</v>
      </c>
      <c r="EK69" s="28">
        <v>262.2</v>
      </c>
      <c r="EL69" s="29">
        <v>1.1000000000000001</v>
      </c>
      <c r="EM69" s="158">
        <v>284.05</v>
      </c>
      <c r="EN69" s="28">
        <v>305.89999999999998</v>
      </c>
      <c r="EO69" s="28">
        <v>327.75</v>
      </c>
      <c r="EP69" s="28">
        <v>349.6</v>
      </c>
      <c r="EQ69" s="28">
        <v>371.45</v>
      </c>
      <c r="ER69" s="28">
        <v>393.3</v>
      </c>
      <c r="ES69" s="28">
        <v>415.15</v>
      </c>
      <c r="ET69" s="25">
        <v>437</v>
      </c>
      <c r="EU69" s="25">
        <v>458.85</v>
      </c>
      <c r="EV69" s="25">
        <v>480.7</v>
      </c>
      <c r="EW69" s="49"/>
      <c r="EX69" s="145">
        <v>18</v>
      </c>
      <c r="EY69" s="146">
        <v>29</v>
      </c>
      <c r="EZ69" s="24">
        <v>5</v>
      </c>
      <c r="FA69" s="24">
        <v>0</v>
      </c>
      <c r="FB69" s="24" t="s">
        <v>91</v>
      </c>
      <c r="FC69" s="24" t="str">
        <f t="shared" ref="FC69:FC78" si="49">CONCATENATE(FC$67,"-",FB69)</f>
        <v>A-18-BASE-18-29</v>
      </c>
      <c r="FD69" s="156">
        <v>39.76</v>
      </c>
      <c r="FE69" s="25">
        <v>59.64</v>
      </c>
      <c r="FF69" s="25">
        <v>79.52</v>
      </c>
      <c r="FG69" s="25">
        <v>99.4</v>
      </c>
      <c r="FH69" s="25">
        <v>119.28</v>
      </c>
      <c r="FI69" s="25">
        <v>139.16</v>
      </c>
      <c r="FJ69" s="25">
        <v>151.12</v>
      </c>
      <c r="FK69" s="25">
        <v>170.01</v>
      </c>
      <c r="FL69" s="25">
        <v>188.9</v>
      </c>
      <c r="FM69" s="25">
        <v>207.79</v>
      </c>
      <c r="FN69" s="28">
        <v>226.68</v>
      </c>
      <c r="FO69" s="29">
        <v>1.1000000000000001</v>
      </c>
      <c r="FP69" s="158">
        <v>245.57</v>
      </c>
      <c r="FQ69" s="28">
        <v>264.45999999999998</v>
      </c>
      <c r="FR69" s="28">
        <v>283.35000000000002</v>
      </c>
      <c r="FS69" s="28">
        <v>302.24</v>
      </c>
      <c r="FT69" s="28">
        <v>321.13</v>
      </c>
      <c r="FU69" s="28">
        <v>340.02</v>
      </c>
      <c r="FV69" s="28">
        <v>358.91</v>
      </c>
      <c r="FW69" s="25">
        <v>377.8</v>
      </c>
      <c r="FX69" s="25">
        <v>396.69</v>
      </c>
      <c r="FY69" s="25">
        <v>415.58</v>
      </c>
      <c r="FZ69" s="49"/>
      <c r="GA69" s="145">
        <v>18</v>
      </c>
      <c r="GB69" s="146">
        <v>29</v>
      </c>
      <c r="GC69" s="24">
        <v>5</v>
      </c>
      <c r="GD69" s="24">
        <v>0</v>
      </c>
      <c r="GE69" s="24" t="s">
        <v>91</v>
      </c>
      <c r="GF69" s="24" t="str">
        <f t="shared" ref="GF69:GF78" si="50">CONCATENATE(GF$67,"-",GE69)</f>
        <v>B-6-BASE-18-29</v>
      </c>
      <c r="GG69" s="159">
        <v>10</v>
      </c>
      <c r="GH69" s="119">
        <v>15</v>
      </c>
      <c r="GI69" s="119">
        <v>20</v>
      </c>
      <c r="GJ69" s="119">
        <v>25</v>
      </c>
      <c r="GK69" s="119">
        <v>30</v>
      </c>
      <c r="GL69" s="119">
        <v>35</v>
      </c>
      <c r="GM69" s="119">
        <v>38</v>
      </c>
      <c r="GN69" s="119">
        <v>42.75</v>
      </c>
      <c r="GO69" s="119">
        <v>47.5</v>
      </c>
      <c r="GP69" s="119">
        <v>52.25</v>
      </c>
      <c r="GQ69" s="120">
        <v>57</v>
      </c>
      <c r="GR69" s="29">
        <v>1.1000000000000001</v>
      </c>
      <c r="GS69" s="160">
        <v>61.75</v>
      </c>
      <c r="GT69" s="160">
        <v>66.5</v>
      </c>
      <c r="GU69" s="120">
        <v>71.25</v>
      </c>
      <c r="GV69" s="120">
        <v>76</v>
      </c>
      <c r="GW69" s="120">
        <v>80.75</v>
      </c>
      <c r="GX69" s="120">
        <v>85.5</v>
      </c>
      <c r="GY69" s="120">
        <v>90.25</v>
      </c>
      <c r="GZ69" s="119">
        <v>95</v>
      </c>
      <c r="HA69" s="119">
        <v>99.75</v>
      </c>
      <c r="HB69" s="119">
        <v>104.5</v>
      </c>
      <c r="HC69" s="119">
        <v>109.25</v>
      </c>
      <c r="HD69" s="119">
        <v>114</v>
      </c>
      <c r="HE69" s="49"/>
      <c r="HF69" s="145">
        <v>18</v>
      </c>
      <c r="HG69" s="146">
        <v>29</v>
      </c>
      <c r="HH69" s="24">
        <v>5</v>
      </c>
      <c r="HI69" s="24">
        <v>0</v>
      </c>
      <c r="HJ69" s="24" t="s">
        <v>91</v>
      </c>
      <c r="HK69" s="24" t="str">
        <f t="shared" ref="HK69:HK78" si="51">CONCATENATE(HK$67,"-",HJ69)</f>
        <v>A-18-BASE-18-29</v>
      </c>
      <c r="HL69" s="162">
        <v>42.6</v>
      </c>
      <c r="HM69" s="25">
        <v>63.9</v>
      </c>
      <c r="HN69" s="25">
        <v>85.2</v>
      </c>
      <c r="HO69" s="25">
        <v>106.5</v>
      </c>
      <c r="HP69" s="25">
        <v>127.8</v>
      </c>
      <c r="HQ69" s="25">
        <v>149.1</v>
      </c>
      <c r="HR69" s="25">
        <v>161.91999999999999</v>
      </c>
      <c r="HS69" s="25">
        <v>182.16</v>
      </c>
      <c r="HT69" s="25">
        <v>202.4</v>
      </c>
      <c r="HU69" s="25">
        <v>222.64</v>
      </c>
      <c r="HV69" s="28">
        <v>242.88</v>
      </c>
      <c r="HW69" s="29">
        <v>100</v>
      </c>
      <c r="HX69" s="164">
        <v>263.12</v>
      </c>
      <c r="HY69" s="28">
        <v>283.36</v>
      </c>
      <c r="HZ69" s="28">
        <v>303.60000000000002</v>
      </c>
      <c r="IA69" s="28">
        <v>323.83999999999997</v>
      </c>
      <c r="IB69" s="28">
        <v>344.08</v>
      </c>
      <c r="IC69" s="28">
        <v>364.32</v>
      </c>
      <c r="ID69" s="28">
        <v>384.56</v>
      </c>
      <c r="IE69" s="25">
        <v>404.8</v>
      </c>
      <c r="IF69" s="25">
        <v>425.04</v>
      </c>
      <c r="IG69" s="25">
        <v>445.28</v>
      </c>
      <c r="IH69" s="49"/>
      <c r="II69" s="151">
        <v>18</v>
      </c>
      <c r="IJ69" s="152">
        <v>29</v>
      </c>
      <c r="IK69" s="24">
        <v>5</v>
      </c>
      <c r="IL69" s="24">
        <v>0</v>
      </c>
      <c r="IM69" s="24" t="s">
        <v>91</v>
      </c>
      <c r="IN69" s="24" t="str">
        <f t="shared" ref="IN69:IN78" si="52">CONCATENATE(IN$67,"-",IM69)</f>
        <v>A-18-BASE-18-29</v>
      </c>
      <c r="IO69" s="165">
        <v>99999</v>
      </c>
      <c r="IP69" s="25">
        <v>99999</v>
      </c>
      <c r="IQ69" s="25">
        <v>99999</v>
      </c>
      <c r="IR69" s="25">
        <v>99999</v>
      </c>
      <c r="IS69" s="25">
        <v>99999</v>
      </c>
      <c r="IT69" s="25">
        <v>99999</v>
      </c>
      <c r="IU69" s="25">
        <v>99999</v>
      </c>
      <c r="IV69" s="25">
        <v>99999</v>
      </c>
      <c r="IW69" s="25">
        <v>99999</v>
      </c>
      <c r="IX69" s="25">
        <v>99999</v>
      </c>
      <c r="IY69" s="28">
        <v>99999</v>
      </c>
      <c r="IZ69" s="29">
        <v>100</v>
      </c>
      <c r="JA69" s="165">
        <v>99999</v>
      </c>
      <c r="JB69" s="25">
        <v>99999</v>
      </c>
      <c r="JC69" s="25">
        <v>99999</v>
      </c>
      <c r="JD69" s="25">
        <v>99999</v>
      </c>
      <c r="JE69" s="25">
        <v>99999</v>
      </c>
      <c r="JF69" s="25">
        <v>99999</v>
      </c>
      <c r="JG69" s="25">
        <v>99999</v>
      </c>
      <c r="JH69" s="25">
        <v>99999</v>
      </c>
      <c r="JI69" s="25">
        <v>99999</v>
      </c>
      <c r="JJ69" s="25">
        <v>99999</v>
      </c>
      <c r="JK69" s="49"/>
      <c r="JL69" s="151">
        <v>18</v>
      </c>
      <c r="JM69" s="152">
        <v>29</v>
      </c>
      <c r="JN69" s="24">
        <v>5</v>
      </c>
      <c r="JO69" s="24">
        <v>0</v>
      </c>
      <c r="JP69" s="24" t="s">
        <v>91</v>
      </c>
      <c r="JQ69" s="24" t="str">
        <f t="shared" ref="JQ69:JQ78" si="53">CONCATENATE(JQ$67,"-",JP69)</f>
        <v>B-6-BASE-18-29</v>
      </c>
      <c r="JR69" s="148">
        <v>12.22</v>
      </c>
      <c r="JS69" s="119">
        <v>18.329999999999998</v>
      </c>
      <c r="JT69" s="119">
        <v>24.44</v>
      </c>
      <c r="JU69" s="119">
        <v>30.55</v>
      </c>
      <c r="JV69" s="119">
        <v>36.659999999999997</v>
      </c>
      <c r="JW69" s="119">
        <v>42.77</v>
      </c>
      <c r="JX69" s="119">
        <v>46.4</v>
      </c>
      <c r="JY69" s="119">
        <v>52.2</v>
      </c>
      <c r="JZ69" s="119">
        <v>58</v>
      </c>
      <c r="KA69" s="119">
        <v>63.8</v>
      </c>
      <c r="KB69" s="120">
        <v>69.599999999999994</v>
      </c>
      <c r="KC69" s="29">
        <v>1.1000000000000001</v>
      </c>
      <c r="KD69" s="149">
        <v>75.400000000000006</v>
      </c>
      <c r="KE69" s="149">
        <v>81.2</v>
      </c>
      <c r="KF69" s="120">
        <v>87</v>
      </c>
      <c r="KG69" s="120">
        <v>92.8</v>
      </c>
      <c r="KH69" s="120">
        <v>98.6</v>
      </c>
      <c r="KI69" s="120">
        <v>104.4</v>
      </c>
      <c r="KJ69" s="120">
        <v>110.2</v>
      </c>
      <c r="KK69" s="119">
        <v>116</v>
      </c>
      <c r="KL69" s="119">
        <v>121.8</v>
      </c>
      <c r="KM69" s="119">
        <v>127.6</v>
      </c>
      <c r="KN69" s="119">
        <v>133.4</v>
      </c>
      <c r="KO69" s="119">
        <v>139.19999999999999</v>
      </c>
      <c r="KP69" s="49"/>
      <c r="KQ69" s="151">
        <v>18</v>
      </c>
      <c r="KR69" s="152">
        <v>29</v>
      </c>
      <c r="KS69" s="24">
        <v>5</v>
      </c>
      <c r="KT69" s="24">
        <v>0</v>
      </c>
      <c r="KU69" s="24" t="s">
        <v>91</v>
      </c>
      <c r="KV69" s="24" t="str">
        <f t="shared" ref="KV69:KV78" si="54">CONCATENATE(KV$67,"-",KU69)</f>
        <v>A-18-BASE-18-29</v>
      </c>
      <c r="KW69" s="162">
        <v>42.6</v>
      </c>
      <c r="KX69" s="25">
        <v>63.9</v>
      </c>
      <c r="KY69" s="25">
        <v>85.2</v>
      </c>
      <c r="KZ69" s="25">
        <v>106.5</v>
      </c>
      <c r="LA69" s="25">
        <v>127.8</v>
      </c>
      <c r="LB69" s="25">
        <v>149.1</v>
      </c>
      <c r="LC69" s="25">
        <v>161.91999999999999</v>
      </c>
      <c r="LD69" s="25">
        <v>182.16</v>
      </c>
      <c r="LE69" s="25">
        <v>202.4</v>
      </c>
      <c r="LF69" s="25">
        <v>222.64</v>
      </c>
      <c r="LG69" s="28">
        <v>242.88</v>
      </c>
      <c r="LH69" s="29">
        <v>100</v>
      </c>
      <c r="LI69" s="164">
        <v>263.12</v>
      </c>
      <c r="LJ69" s="28">
        <v>283.36</v>
      </c>
      <c r="LK69" s="28">
        <v>303.60000000000002</v>
      </c>
      <c r="LL69" s="28">
        <v>323.83999999999997</v>
      </c>
      <c r="LM69" s="28">
        <v>344.08</v>
      </c>
      <c r="LN69" s="28">
        <v>364.32</v>
      </c>
      <c r="LO69" s="28">
        <v>384.56</v>
      </c>
      <c r="LP69" s="25">
        <v>404.8</v>
      </c>
      <c r="LQ69" s="25">
        <v>425.04</v>
      </c>
      <c r="LR69" s="25">
        <v>445.28</v>
      </c>
      <c r="LS69" s="49"/>
    </row>
    <row r="70" spans="5:331" ht="14.4">
      <c r="E70" s="128">
        <v>30</v>
      </c>
      <c r="F70" s="129">
        <v>39</v>
      </c>
      <c r="G70" s="24">
        <v>7.22</v>
      </c>
      <c r="H70" s="24">
        <v>0</v>
      </c>
      <c r="I70" s="24" t="s">
        <v>92</v>
      </c>
      <c r="J70" s="24" t="str">
        <f t="shared" si="44"/>
        <v>A-18-BASE-30-39</v>
      </c>
      <c r="K70" s="25">
        <v>76.680000000000007</v>
      </c>
      <c r="L70" s="25">
        <v>115.02</v>
      </c>
      <c r="M70" s="25">
        <v>153.36000000000001</v>
      </c>
      <c r="N70" s="25">
        <v>191.7</v>
      </c>
      <c r="O70" s="25">
        <v>230.04</v>
      </c>
      <c r="P70" s="25">
        <v>268.38</v>
      </c>
      <c r="Q70" s="25">
        <v>291.36</v>
      </c>
      <c r="R70" s="25">
        <v>327.78</v>
      </c>
      <c r="S70" s="25">
        <v>364.2</v>
      </c>
      <c r="T70" s="25">
        <v>400.62</v>
      </c>
      <c r="U70" s="28">
        <v>437.04</v>
      </c>
      <c r="V70" s="29">
        <v>1.1000000000000001</v>
      </c>
      <c r="W70" s="28">
        <v>473.46</v>
      </c>
      <c r="X70" s="28">
        <v>509.88</v>
      </c>
      <c r="Y70" s="28">
        <v>546.29999999999995</v>
      </c>
      <c r="Z70" s="28">
        <v>582.72</v>
      </c>
      <c r="AA70" s="28">
        <v>619.14</v>
      </c>
      <c r="AB70" s="28">
        <v>655.56</v>
      </c>
      <c r="AC70" s="28">
        <v>691.98</v>
      </c>
      <c r="AD70" s="25">
        <v>728.4</v>
      </c>
      <c r="AE70" s="25">
        <v>764.82</v>
      </c>
      <c r="AF70" s="25">
        <v>801.24</v>
      </c>
      <c r="AH70" s="128">
        <v>30</v>
      </c>
      <c r="AI70" s="129">
        <v>39</v>
      </c>
      <c r="AJ70" s="24">
        <v>7.22</v>
      </c>
      <c r="AK70" s="24">
        <v>0</v>
      </c>
      <c r="AL70" s="24" t="s">
        <v>92</v>
      </c>
      <c r="AM70" s="24" t="str">
        <f t="shared" si="45"/>
        <v>B-6-30-39</v>
      </c>
      <c r="AN70" s="25">
        <v>17.760000000000002</v>
      </c>
      <c r="AO70" s="25">
        <v>26.64</v>
      </c>
      <c r="AP70" s="25">
        <v>35.520000000000003</v>
      </c>
      <c r="AQ70" s="25">
        <v>44.4</v>
      </c>
      <c r="AR70" s="25">
        <v>53.28</v>
      </c>
      <c r="AS70" s="25">
        <v>62.16</v>
      </c>
      <c r="AT70" s="25">
        <v>67.52</v>
      </c>
      <c r="AU70" s="25">
        <v>75.959999999999994</v>
      </c>
      <c r="AV70" s="25">
        <v>84.4</v>
      </c>
      <c r="AW70" s="25">
        <v>92.84</v>
      </c>
      <c r="AX70" s="28">
        <v>101.28</v>
      </c>
      <c r="AY70" s="29">
        <v>1.1000000000000001</v>
      </c>
      <c r="AZ70" s="28">
        <v>109.72</v>
      </c>
      <c r="BA70" s="28">
        <v>118.16</v>
      </c>
      <c r="BB70" s="28">
        <v>126.6</v>
      </c>
      <c r="BC70" s="28">
        <v>135.04</v>
      </c>
      <c r="BD70" s="28">
        <v>143.47999999999999</v>
      </c>
      <c r="BE70" s="28">
        <v>151.91999999999999</v>
      </c>
      <c r="BF70" s="28">
        <v>160.36000000000001</v>
      </c>
      <c r="BG70" s="25">
        <v>168.8</v>
      </c>
      <c r="BH70" s="25">
        <v>177.24</v>
      </c>
      <c r="BI70" s="25">
        <v>185.68</v>
      </c>
      <c r="BJ70" s="25">
        <v>194.12</v>
      </c>
      <c r="BK70" s="25">
        <v>202.56</v>
      </c>
      <c r="BL70" s="49"/>
      <c r="BM70" s="128">
        <v>30</v>
      </c>
      <c r="BN70" s="129">
        <v>39</v>
      </c>
      <c r="BO70" s="24">
        <v>7.22</v>
      </c>
      <c r="BP70" s="24">
        <v>0</v>
      </c>
      <c r="BQ70" s="24" t="s">
        <v>92</v>
      </c>
      <c r="BR70" s="24" t="str">
        <f t="shared" si="46"/>
        <v>B-6-BASE-30-39</v>
      </c>
      <c r="BS70" s="119">
        <v>36.36</v>
      </c>
      <c r="BT70" s="119">
        <v>54.54</v>
      </c>
      <c r="BU70" s="119">
        <v>72.72</v>
      </c>
      <c r="BV70" s="119">
        <v>90.9</v>
      </c>
      <c r="BW70" s="119">
        <v>109.08</v>
      </c>
      <c r="BX70" s="119">
        <v>127.26</v>
      </c>
      <c r="BY70" s="119">
        <v>138.16</v>
      </c>
      <c r="BZ70" s="119">
        <v>155.43</v>
      </c>
      <c r="CA70" s="119">
        <v>172.7</v>
      </c>
      <c r="CB70" s="119">
        <v>189.97</v>
      </c>
      <c r="CC70" s="120">
        <v>207.24</v>
      </c>
      <c r="CD70" s="29">
        <v>100</v>
      </c>
      <c r="CE70" s="120">
        <v>224.51</v>
      </c>
      <c r="CF70" s="120">
        <v>241.78</v>
      </c>
      <c r="CG70" s="120">
        <v>259.05</v>
      </c>
      <c r="CH70" s="120">
        <v>276.32</v>
      </c>
      <c r="CI70" s="120">
        <v>293.58999999999997</v>
      </c>
      <c r="CJ70" s="120">
        <v>310.86</v>
      </c>
      <c r="CK70" s="120">
        <v>328.13</v>
      </c>
      <c r="CL70" s="119">
        <v>345.4</v>
      </c>
      <c r="CM70" s="119">
        <v>362.67</v>
      </c>
      <c r="CN70" s="119">
        <v>379.94</v>
      </c>
      <c r="CO70" s="119">
        <v>397.21</v>
      </c>
      <c r="CP70" s="119">
        <v>414.48</v>
      </c>
      <c r="CQ70" s="49"/>
      <c r="CR70" s="131">
        <v>30</v>
      </c>
      <c r="CS70" s="132">
        <v>39</v>
      </c>
      <c r="CT70" s="24">
        <v>7.22</v>
      </c>
      <c r="CU70" s="24">
        <v>0</v>
      </c>
      <c r="CV70" s="24" t="s">
        <v>92</v>
      </c>
      <c r="CW70" s="24" t="str">
        <f t="shared" si="47"/>
        <v>A-18-BASE-30-39</v>
      </c>
      <c r="CX70" s="25">
        <v>71</v>
      </c>
      <c r="CY70" s="25">
        <v>106.5</v>
      </c>
      <c r="CZ70" s="25">
        <v>142</v>
      </c>
      <c r="DA70" s="25">
        <v>177.5</v>
      </c>
      <c r="DB70" s="25">
        <v>213</v>
      </c>
      <c r="DC70" s="25">
        <v>248.5</v>
      </c>
      <c r="DD70" s="25">
        <v>269.83999999999997</v>
      </c>
      <c r="DE70" s="25">
        <v>303.57</v>
      </c>
      <c r="DF70" s="25">
        <v>337.3</v>
      </c>
      <c r="DG70" s="25">
        <v>371.03</v>
      </c>
      <c r="DH70" s="28">
        <v>404.76</v>
      </c>
      <c r="DI70" s="29">
        <v>1.1000000000000001</v>
      </c>
      <c r="DJ70" s="28">
        <v>438.49</v>
      </c>
      <c r="DK70" s="28">
        <v>472.22</v>
      </c>
      <c r="DL70" s="28">
        <v>505.95</v>
      </c>
      <c r="DM70" s="28">
        <v>539.67999999999995</v>
      </c>
      <c r="DN70" s="28">
        <v>573.41</v>
      </c>
      <c r="DO70" s="28">
        <v>607.14</v>
      </c>
      <c r="DP70" s="28">
        <v>640.87</v>
      </c>
      <c r="DQ70" s="25">
        <v>674.6</v>
      </c>
      <c r="DR70" s="25">
        <v>708.33</v>
      </c>
      <c r="DS70" s="25">
        <v>742.06</v>
      </c>
      <c r="DT70" s="49"/>
      <c r="DU70" s="145">
        <v>30</v>
      </c>
      <c r="DV70" s="146">
        <v>39</v>
      </c>
      <c r="DW70" s="24">
        <v>7.22</v>
      </c>
      <c r="DX70" s="24">
        <v>0</v>
      </c>
      <c r="DY70" s="24" t="s">
        <v>92</v>
      </c>
      <c r="DZ70" s="24" t="str">
        <f t="shared" si="48"/>
        <v>A-18-BASE-30-39</v>
      </c>
      <c r="EA70" s="25">
        <v>71.88</v>
      </c>
      <c r="EB70" s="25">
        <v>107.82</v>
      </c>
      <c r="EC70" s="25">
        <v>143.76</v>
      </c>
      <c r="ED70" s="25">
        <v>179.7</v>
      </c>
      <c r="EE70" s="25">
        <v>215.64</v>
      </c>
      <c r="EF70" s="25">
        <v>251.58</v>
      </c>
      <c r="EG70" s="25">
        <v>273.12</v>
      </c>
      <c r="EH70" s="25">
        <v>307.26</v>
      </c>
      <c r="EI70" s="25">
        <v>341.4</v>
      </c>
      <c r="EJ70" s="25">
        <v>375.54</v>
      </c>
      <c r="EK70" s="28">
        <v>409.68</v>
      </c>
      <c r="EL70" s="29">
        <v>1.1000000000000001</v>
      </c>
      <c r="EM70" s="28">
        <v>443.82</v>
      </c>
      <c r="EN70" s="28">
        <v>477.96</v>
      </c>
      <c r="EO70" s="28">
        <v>512.1</v>
      </c>
      <c r="EP70" s="28">
        <v>546.24</v>
      </c>
      <c r="EQ70" s="28">
        <v>580.38</v>
      </c>
      <c r="ER70" s="28">
        <v>614.52</v>
      </c>
      <c r="ES70" s="28">
        <v>648.66</v>
      </c>
      <c r="ET70" s="25">
        <v>682.8</v>
      </c>
      <c r="EU70" s="25">
        <v>716.94</v>
      </c>
      <c r="EV70" s="25">
        <v>751.08</v>
      </c>
      <c r="EW70" s="49"/>
      <c r="EX70" s="145">
        <v>30</v>
      </c>
      <c r="EY70" s="146">
        <v>39</v>
      </c>
      <c r="EZ70" s="24">
        <v>7.22</v>
      </c>
      <c r="FA70" s="24">
        <v>0</v>
      </c>
      <c r="FB70" s="24" t="s">
        <v>92</v>
      </c>
      <c r="FC70" s="24" t="str">
        <f t="shared" si="49"/>
        <v>A-18-BASE-30-39</v>
      </c>
      <c r="FD70" s="25">
        <v>59.64</v>
      </c>
      <c r="FE70" s="25">
        <v>89.46</v>
      </c>
      <c r="FF70" s="25">
        <v>119.28</v>
      </c>
      <c r="FG70" s="25">
        <v>149.1</v>
      </c>
      <c r="FH70" s="25">
        <v>178.92</v>
      </c>
      <c r="FI70" s="25">
        <v>208.74</v>
      </c>
      <c r="FJ70" s="25">
        <v>226.64</v>
      </c>
      <c r="FK70" s="25">
        <v>254.97</v>
      </c>
      <c r="FL70" s="25">
        <v>283.3</v>
      </c>
      <c r="FM70" s="25">
        <v>311.63</v>
      </c>
      <c r="FN70" s="28">
        <v>339.96</v>
      </c>
      <c r="FO70" s="29">
        <v>1.1000000000000001</v>
      </c>
      <c r="FP70" s="28">
        <v>368.29</v>
      </c>
      <c r="FQ70" s="28">
        <v>396.62</v>
      </c>
      <c r="FR70" s="28">
        <v>424.95</v>
      </c>
      <c r="FS70" s="28">
        <v>453.28</v>
      </c>
      <c r="FT70" s="28">
        <v>481.61</v>
      </c>
      <c r="FU70" s="28">
        <v>509.94</v>
      </c>
      <c r="FV70" s="28">
        <v>538.27</v>
      </c>
      <c r="FW70" s="25">
        <v>566.6</v>
      </c>
      <c r="FX70" s="25">
        <v>594.92999999999995</v>
      </c>
      <c r="FY70" s="25">
        <v>623.26</v>
      </c>
      <c r="FZ70" s="49"/>
      <c r="GA70" s="145">
        <v>30</v>
      </c>
      <c r="GB70" s="146">
        <v>39</v>
      </c>
      <c r="GC70" s="24">
        <v>7.22</v>
      </c>
      <c r="GD70" s="24">
        <v>0</v>
      </c>
      <c r="GE70" s="24" t="s">
        <v>92</v>
      </c>
      <c r="GF70" s="24" t="str">
        <f t="shared" si="50"/>
        <v>B-6-BASE-30-39</v>
      </c>
      <c r="GG70" s="119">
        <v>14.44</v>
      </c>
      <c r="GH70" s="119">
        <v>21.66</v>
      </c>
      <c r="GI70" s="119">
        <v>28.88</v>
      </c>
      <c r="GJ70" s="119">
        <v>36.1</v>
      </c>
      <c r="GK70" s="119">
        <v>43.32</v>
      </c>
      <c r="GL70" s="119">
        <v>50.54</v>
      </c>
      <c r="GM70" s="119">
        <v>54.88</v>
      </c>
      <c r="GN70" s="119">
        <v>61.74</v>
      </c>
      <c r="GO70" s="119">
        <v>68.599999999999994</v>
      </c>
      <c r="GP70" s="119">
        <v>75.459999999999994</v>
      </c>
      <c r="GQ70" s="120">
        <v>82.32</v>
      </c>
      <c r="GR70" s="29">
        <v>1.1000000000000001</v>
      </c>
      <c r="GS70" s="120">
        <v>89.18</v>
      </c>
      <c r="GT70" s="120">
        <v>96.04</v>
      </c>
      <c r="GU70" s="120">
        <v>102.9</v>
      </c>
      <c r="GV70" s="120">
        <v>109.76</v>
      </c>
      <c r="GW70" s="120">
        <v>116.62</v>
      </c>
      <c r="GX70" s="120">
        <v>123.48</v>
      </c>
      <c r="GY70" s="120">
        <v>130.34</v>
      </c>
      <c r="GZ70" s="119">
        <v>137.19999999999999</v>
      </c>
      <c r="HA70" s="119">
        <v>144.06</v>
      </c>
      <c r="HB70" s="119">
        <v>150.91999999999999</v>
      </c>
      <c r="HC70" s="119">
        <v>157.78</v>
      </c>
      <c r="HD70" s="119">
        <v>164.64</v>
      </c>
      <c r="HE70" s="49"/>
      <c r="HF70" s="145">
        <v>30</v>
      </c>
      <c r="HG70" s="146">
        <v>39</v>
      </c>
      <c r="HH70" s="24">
        <v>7.22</v>
      </c>
      <c r="HI70" s="24">
        <v>0</v>
      </c>
      <c r="HJ70" s="24" t="s">
        <v>92</v>
      </c>
      <c r="HK70" s="24" t="str">
        <f t="shared" si="51"/>
        <v>A-18-BASE-30-39</v>
      </c>
      <c r="HL70" s="25">
        <v>65.319999999999993</v>
      </c>
      <c r="HM70" s="25">
        <v>97.98</v>
      </c>
      <c r="HN70" s="25">
        <v>130.63999999999999</v>
      </c>
      <c r="HO70" s="25">
        <v>163.30000000000001</v>
      </c>
      <c r="HP70" s="25">
        <v>195.96</v>
      </c>
      <c r="HQ70" s="25">
        <v>228.62</v>
      </c>
      <c r="HR70" s="25">
        <v>248.24</v>
      </c>
      <c r="HS70" s="25">
        <v>279.27</v>
      </c>
      <c r="HT70" s="25">
        <v>310.3</v>
      </c>
      <c r="HU70" s="25">
        <v>341.33</v>
      </c>
      <c r="HV70" s="28">
        <v>372.36</v>
      </c>
      <c r="HW70" s="29">
        <v>100</v>
      </c>
      <c r="HX70" s="28">
        <v>403.39</v>
      </c>
      <c r="HY70" s="28">
        <v>434.42</v>
      </c>
      <c r="HZ70" s="28">
        <v>465.45</v>
      </c>
      <c r="IA70" s="28">
        <v>496.48</v>
      </c>
      <c r="IB70" s="28">
        <v>527.51</v>
      </c>
      <c r="IC70" s="28">
        <v>558.54</v>
      </c>
      <c r="ID70" s="28">
        <v>589.57000000000005</v>
      </c>
      <c r="IE70" s="25">
        <v>620.6</v>
      </c>
      <c r="IF70" s="25">
        <v>651.63</v>
      </c>
      <c r="IG70" s="25">
        <v>682.66</v>
      </c>
      <c r="IH70" s="49"/>
      <c r="II70" s="151">
        <v>30</v>
      </c>
      <c r="IJ70" s="152">
        <v>39</v>
      </c>
      <c r="IK70" s="24">
        <v>7.22</v>
      </c>
      <c r="IL70" s="24">
        <v>0</v>
      </c>
      <c r="IM70" s="24" t="s">
        <v>92</v>
      </c>
      <c r="IN70" s="24" t="str">
        <f t="shared" si="52"/>
        <v>A-18-BASE-30-39</v>
      </c>
      <c r="IO70" s="165">
        <v>99999</v>
      </c>
      <c r="IP70" s="25">
        <v>99999</v>
      </c>
      <c r="IQ70" s="25">
        <v>99999</v>
      </c>
      <c r="IR70" s="25">
        <v>99999</v>
      </c>
      <c r="IS70" s="25">
        <v>99999</v>
      </c>
      <c r="IT70" s="25">
        <v>99999</v>
      </c>
      <c r="IU70" s="25">
        <v>99999</v>
      </c>
      <c r="IV70" s="25">
        <v>99999</v>
      </c>
      <c r="IW70" s="25">
        <v>99999</v>
      </c>
      <c r="IX70" s="25">
        <v>99999</v>
      </c>
      <c r="IY70" s="28">
        <v>99999</v>
      </c>
      <c r="IZ70" s="29">
        <v>100</v>
      </c>
      <c r="JA70" s="165">
        <v>99999</v>
      </c>
      <c r="JB70" s="25">
        <v>99999</v>
      </c>
      <c r="JC70" s="25">
        <v>99999</v>
      </c>
      <c r="JD70" s="25">
        <v>99999</v>
      </c>
      <c r="JE70" s="25">
        <v>99999</v>
      </c>
      <c r="JF70" s="25">
        <v>99999</v>
      </c>
      <c r="JG70" s="25">
        <v>99999</v>
      </c>
      <c r="JH70" s="25">
        <v>99999</v>
      </c>
      <c r="JI70" s="25">
        <v>99999</v>
      </c>
      <c r="JJ70" s="25">
        <v>99999</v>
      </c>
      <c r="JK70" s="49"/>
      <c r="JL70" s="151">
        <v>30</v>
      </c>
      <c r="JM70" s="152">
        <v>39</v>
      </c>
      <c r="JN70" s="24">
        <v>7.22</v>
      </c>
      <c r="JO70" s="24">
        <v>0</v>
      </c>
      <c r="JP70" s="24" t="s">
        <v>92</v>
      </c>
      <c r="JQ70" s="24" t="str">
        <f t="shared" si="53"/>
        <v>B-6-BASE-30-39</v>
      </c>
      <c r="JR70" s="119">
        <v>17.760000000000002</v>
      </c>
      <c r="JS70" s="119">
        <v>26.64</v>
      </c>
      <c r="JT70" s="119">
        <v>35.520000000000003</v>
      </c>
      <c r="JU70" s="119">
        <v>44.4</v>
      </c>
      <c r="JV70" s="119">
        <v>53.28</v>
      </c>
      <c r="JW70" s="119">
        <v>62.16</v>
      </c>
      <c r="JX70" s="119">
        <v>67.52</v>
      </c>
      <c r="JY70" s="119">
        <v>75.959999999999994</v>
      </c>
      <c r="JZ70" s="119">
        <v>84.4</v>
      </c>
      <c r="KA70" s="119">
        <v>92.84</v>
      </c>
      <c r="KB70" s="120">
        <v>101.28</v>
      </c>
      <c r="KC70" s="29">
        <v>1.1000000000000001</v>
      </c>
      <c r="KD70" s="120">
        <v>109.72</v>
      </c>
      <c r="KE70" s="120">
        <v>118.16</v>
      </c>
      <c r="KF70" s="120">
        <v>126.6</v>
      </c>
      <c r="KG70" s="120">
        <v>135.04</v>
      </c>
      <c r="KH70" s="120">
        <v>143.47999999999999</v>
      </c>
      <c r="KI70" s="120">
        <v>151.91999999999999</v>
      </c>
      <c r="KJ70" s="120">
        <v>160.36000000000001</v>
      </c>
      <c r="KK70" s="119">
        <v>168.8</v>
      </c>
      <c r="KL70" s="119">
        <v>177.24</v>
      </c>
      <c r="KM70" s="119">
        <v>185.68</v>
      </c>
      <c r="KN70" s="119">
        <v>194.12</v>
      </c>
      <c r="KO70" s="119">
        <v>202.56</v>
      </c>
      <c r="KP70" s="49"/>
      <c r="KQ70" s="151">
        <v>30</v>
      </c>
      <c r="KR70" s="152">
        <v>39</v>
      </c>
      <c r="KS70" s="24">
        <v>7.22</v>
      </c>
      <c r="KT70" s="24">
        <v>0</v>
      </c>
      <c r="KU70" s="24" t="s">
        <v>92</v>
      </c>
      <c r="KV70" s="24" t="str">
        <f t="shared" si="54"/>
        <v>A-18-BASE-30-39</v>
      </c>
      <c r="KW70" s="25">
        <v>65.319999999999993</v>
      </c>
      <c r="KX70" s="25">
        <v>97.98</v>
      </c>
      <c r="KY70" s="25">
        <v>130.63999999999999</v>
      </c>
      <c r="KZ70" s="25">
        <v>163.30000000000001</v>
      </c>
      <c r="LA70" s="25">
        <v>195.96</v>
      </c>
      <c r="LB70" s="25">
        <v>228.62</v>
      </c>
      <c r="LC70" s="25">
        <v>248.24</v>
      </c>
      <c r="LD70" s="25">
        <v>279.27</v>
      </c>
      <c r="LE70" s="25">
        <v>310.3</v>
      </c>
      <c r="LF70" s="25">
        <v>341.33</v>
      </c>
      <c r="LG70" s="28">
        <v>372.36</v>
      </c>
      <c r="LH70" s="29">
        <v>100</v>
      </c>
      <c r="LI70" s="28">
        <v>403.39</v>
      </c>
      <c r="LJ70" s="28">
        <v>434.42</v>
      </c>
      <c r="LK70" s="28">
        <v>465.45</v>
      </c>
      <c r="LL70" s="28">
        <v>496.48</v>
      </c>
      <c r="LM70" s="28">
        <v>527.51</v>
      </c>
      <c r="LN70" s="28">
        <v>558.54</v>
      </c>
      <c r="LO70" s="28">
        <v>589.57000000000005</v>
      </c>
      <c r="LP70" s="25">
        <v>620.6</v>
      </c>
      <c r="LQ70" s="25">
        <v>651.63</v>
      </c>
      <c r="LR70" s="25">
        <v>682.66</v>
      </c>
      <c r="LS70" s="49"/>
    </row>
    <row r="71" spans="5:331" ht="14.4">
      <c r="E71" s="128">
        <v>40</v>
      </c>
      <c r="F71" s="129">
        <v>49</v>
      </c>
      <c r="G71" s="24">
        <v>17.21</v>
      </c>
      <c r="H71" s="24">
        <v>0</v>
      </c>
      <c r="I71" s="24" t="s">
        <v>93</v>
      </c>
      <c r="J71" s="24" t="str">
        <f t="shared" si="44"/>
        <v>A-18-BASE-40-49</v>
      </c>
      <c r="K71" s="25">
        <v>159.04</v>
      </c>
      <c r="L71" s="25">
        <v>238.56</v>
      </c>
      <c r="M71" s="25">
        <v>318.08</v>
      </c>
      <c r="N71" s="25">
        <v>397.6</v>
      </c>
      <c r="O71" s="25">
        <v>477.12</v>
      </c>
      <c r="P71" s="25">
        <v>556.64</v>
      </c>
      <c r="Q71" s="25">
        <v>604.32000000000005</v>
      </c>
      <c r="R71" s="25">
        <v>679.86</v>
      </c>
      <c r="S71" s="25">
        <v>755.4</v>
      </c>
      <c r="T71" s="25">
        <v>830.94</v>
      </c>
      <c r="U71" s="28">
        <v>906.48</v>
      </c>
      <c r="V71" s="29">
        <v>1.1499999999999999</v>
      </c>
      <c r="W71" s="28">
        <v>982.02</v>
      </c>
      <c r="X71" s="28">
        <v>1057.56</v>
      </c>
      <c r="Y71" s="28">
        <v>1133.0999999999999</v>
      </c>
      <c r="Z71" s="28">
        <v>1208.6400000000001</v>
      </c>
      <c r="AA71" s="28">
        <v>1284.18</v>
      </c>
      <c r="AB71" s="28">
        <v>1359.72</v>
      </c>
      <c r="AC71" s="28">
        <v>1435.26</v>
      </c>
      <c r="AD71" s="25">
        <v>1510.8</v>
      </c>
      <c r="AE71" s="25">
        <v>1586.34</v>
      </c>
      <c r="AF71" s="25">
        <v>1661.88</v>
      </c>
      <c r="AH71" s="128">
        <v>40</v>
      </c>
      <c r="AI71" s="129">
        <v>49</v>
      </c>
      <c r="AJ71" s="24">
        <v>17.21</v>
      </c>
      <c r="AK71" s="24">
        <v>0</v>
      </c>
      <c r="AL71" s="24" t="s">
        <v>93</v>
      </c>
      <c r="AM71" s="24" t="str">
        <f t="shared" si="45"/>
        <v>B-6-40-49</v>
      </c>
      <c r="AN71" s="25">
        <v>42.18</v>
      </c>
      <c r="AO71" s="25">
        <v>63.27</v>
      </c>
      <c r="AP71" s="25">
        <v>84.36</v>
      </c>
      <c r="AQ71" s="25">
        <v>105.45</v>
      </c>
      <c r="AR71" s="25">
        <v>126.54</v>
      </c>
      <c r="AS71" s="25">
        <v>147.63</v>
      </c>
      <c r="AT71" s="25">
        <v>160.32</v>
      </c>
      <c r="AU71" s="25">
        <v>180.36</v>
      </c>
      <c r="AV71" s="25">
        <v>200.4</v>
      </c>
      <c r="AW71" s="25">
        <v>220.44</v>
      </c>
      <c r="AX71" s="28">
        <v>240.48</v>
      </c>
      <c r="AY71" s="29">
        <v>1.1499999999999999</v>
      </c>
      <c r="AZ71" s="28">
        <v>260.52</v>
      </c>
      <c r="BA71" s="28">
        <v>280.56</v>
      </c>
      <c r="BB71" s="28">
        <v>300.60000000000002</v>
      </c>
      <c r="BC71" s="28">
        <v>320.64</v>
      </c>
      <c r="BD71" s="28">
        <v>340.68</v>
      </c>
      <c r="BE71" s="28">
        <v>360.72</v>
      </c>
      <c r="BF71" s="28">
        <v>380.76</v>
      </c>
      <c r="BG71" s="25">
        <v>400.8</v>
      </c>
      <c r="BH71" s="25">
        <v>420.84</v>
      </c>
      <c r="BI71" s="25">
        <v>440.88</v>
      </c>
      <c r="BJ71" s="25">
        <v>460.92</v>
      </c>
      <c r="BK71" s="25">
        <v>480.96</v>
      </c>
      <c r="BL71" s="49"/>
      <c r="BM71" s="128">
        <v>40</v>
      </c>
      <c r="BN71" s="129">
        <v>49</v>
      </c>
      <c r="BO71" s="24">
        <v>17.21</v>
      </c>
      <c r="BP71" s="24">
        <v>0</v>
      </c>
      <c r="BQ71" s="24" t="s">
        <v>93</v>
      </c>
      <c r="BR71" s="24" t="str">
        <f t="shared" si="46"/>
        <v>B-6-BASE-40-49</v>
      </c>
      <c r="BS71" s="119">
        <v>70</v>
      </c>
      <c r="BT71" s="119">
        <v>105</v>
      </c>
      <c r="BU71" s="119">
        <v>140</v>
      </c>
      <c r="BV71" s="119">
        <v>175</v>
      </c>
      <c r="BW71" s="119">
        <v>210</v>
      </c>
      <c r="BX71" s="119">
        <v>245</v>
      </c>
      <c r="BY71" s="119">
        <v>266</v>
      </c>
      <c r="BZ71" s="119">
        <v>299.25</v>
      </c>
      <c r="CA71" s="119">
        <v>332.5</v>
      </c>
      <c r="CB71" s="119">
        <v>365.75</v>
      </c>
      <c r="CC71" s="120">
        <v>399</v>
      </c>
      <c r="CD71" s="29">
        <v>100</v>
      </c>
      <c r="CE71" s="120">
        <v>432.25</v>
      </c>
      <c r="CF71" s="120">
        <v>465.5</v>
      </c>
      <c r="CG71" s="120">
        <v>498.75</v>
      </c>
      <c r="CH71" s="120">
        <v>532</v>
      </c>
      <c r="CI71" s="120">
        <v>565.25</v>
      </c>
      <c r="CJ71" s="120">
        <v>598.5</v>
      </c>
      <c r="CK71" s="120">
        <v>631.75</v>
      </c>
      <c r="CL71" s="119">
        <v>665</v>
      </c>
      <c r="CM71" s="119">
        <v>698.25</v>
      </c>
      <c r="CN71" s="119">
        <v>731.5</v>
      </c>
      <c r="CO71" s="119">
        <v>764.75</v>
      </c>
      <c r="CP71" s="119">
        <v>798</v>
      </c>
      <c r="CQ71" s="49"/>
      <c r="CR71" s="131">
        <v>40</v>
      </c>
      <c r="CS71" s="132">
        <v>49</v>
      </c>
      <c r="CT71" s="24">
        <v>17.21</v>
      </c>
      <c r="CU71" s="24">
        <v>0</v>
      </c>
      <c r="CV71" s="24" t="s">
        <v>93</v>
      </c>
      <c r="CW71" s="24" t="str">
        <f t="shared" si="47"/>
        <v>A-18-BASE-40-49</v>
      </c>
      <c r="CX71" s="25">
        <v>144.84</v>
      </c>
      <c r="CY71" s="25">
        <v>217.26</v>
      </c>
      <c r="CZ71" s="25">
        <v>289.68</v>
      </c>
      <c r="DA71" s="25">
        <v>362.1</v>
      </c>
      <c r="DB71" s="25">
        <v>434.52</v>
      </c>
      <c r="DC71" s="25">
        <v>506.94</v>
      </c>
      <c r="DD71" s="25">
        <v>550.4</v>
      </c>
      <c r="DE71" s="25">
        <v>619.20000000000005</v>
      </c>
      <c r="DF71" s="25">
        <v>688</v>
      </c>
      <c r="DG71" s="25">
        <v>756.8</v>
      </c>
      <c r="DH71" s="28">
        <v>825.6</v>
      </c>
      <c r="DI71" s="29">
        <v>1.1499999999999999</v>
      </c>
      <c r="DJ71" s="28">
        <v>894.4</v>
      </c>
      <c r="DK71" s="28">
        <v>963.2</v>
      </c>
      <c r="DL71" s="28">
        <v>1032</v>
      </c>
      <c r="DM71" s="28">
        <v>1100.8</v>
      </c>
      <c r="DN71" s="28">
        <v>1169.5999999999999</v>
      </c>
      <c r="DO71" s="28">
        <v>1238.4000000000001</v>
      </c>
      <c r="DP71" s="28">
        <v>1307.2</v>
      </c>
      <c r="DQ71" s="25">
        <v>1376</v>
      </c>
      <c r="DR71" s="25">
        <v>1444.8</v>
      </c>
      <c r="DS71" s="25">
        <v>1513.6</v>
      </c>
      <c r="DT71" s="49"/>
      <c r="DU71" s="145">
        <v>40</v>
      </c>
      <c r="DV71" s="146">
        <v>49</v>
      </c>
      <c r="DW71" s="24">
        <v>17.21</v>
      </c>
      <c r="DX71" s="24">
        <v>0</v>
      </c>
      <c r="DY71" s="24" t="s">
        <v>93</v>
      </c>
      <c r="DZ71" s="24" t="str">
        <f t="shared" si="48"/>
        <v>A-18-BASE-40-49</v>
      </c>
      <c r="EA71" s="25">
        <v>146.66</v>
      </c>
      <c r="EB71" s="25">
        <v>219.99</v>
      </c>
      <c r="EC71" s="25">
        <v>293.32</v>
      </c>
      <c r="ED71" s="25">
        <v>366.65</v>
      </c>
      <c r="EE71" s="25">
        <v>439.98</v>
      </c>
      <c r="EF71" s="25">
        <v>513.30999999999995</v>
      </c>
      <c r="EG71" s="25">
        <v>557.28</v>
      </c>
      <c r="EH71" s="25">
        <v>626.94000000000005</v>
      </c>
      <c r="EI71" s="25">
        <v>696.6</v>
      </c>
      <c r="EJ71" s="25">
        <v>766.26</v>
      </c>
      <c r="EK71" s="28">
        <v>835.92</v>
      </c>
      <c r="EL71" s="29">
        <v>1.1499999999999999</v>
      </c>
      <c r="EM71" s="28">
        <v>905.58</v>
      </c>
      <c r="EN71" s="28">
        <v>975.24</v>
      </c>
      <c r="EO71" s="28">
        <v>1044.9000000000001</v>
      </c>
      <c r="EP71" s="28">
        <v>1114.56</v>
      </c>
      <c r="EQ71" s="28">
        <v>1184.22</v>
      </c>
      <c r="ER71" s="28">
        <v>1253.8800000000001</v>
      </c>
      <c r="ES71" s="28">
        <v>1323.54</v>
      </c>
      <c r="ET71" s="25">
        <v>1393.2</v>
      </c>
      <c r="EU71" s="25">
        <v>1462.86</v>
      </c>
      <c r="EV71" s="25">
        <v>1532.52</v>
      </c>
      <c r="EW71" s="49"/>
      <c r="EX71" s="145">
        <v>40</v>
      </c>
      <c r="EY71" s="146">
        <v>49</v>
      </c>
      <c r="EZ71" s="24">
        <v>17.21</v>
      </c>
      <c r="FA71" s="24">
        <v>0</v>
      </c>
      <c r="FB71" s="24" t="s">
        <v>93</v>
      </c>
      <c r="FC71" s="24" t="str">
        <f t="shared" si="49"/>
        <v>A-18-BASE-40-49</v>
      </c>
      <c r="FD71" s="25">
        <v>122.12</v>
      </c>
      <c r="FE71" s="25">
        <v>183.18</v>
      </c>
      <c r="FF71" s="25">
        <v>244.24</v>
      </c>
      <c r="FG71" s="25">
        <v>305.3</v>
      </c>
      <c r="FH71" s="25">
        <v>366.36</v>
      </c>
      <c r="FI71" s="25">
        <v>427.42</v>
      </c>
      <c r="FJ71" s="25">
        <v>464.08</v>
      </c>
      <c r="FK71" s="25">
        <v>522.09</v>
      </c>
      <c r="FL71" s="25">
        <v>580.1</v>
      </c>
      <c r="FM71" s="25">
        <v>638.11</v>
      </c>
      <c r="FN71" s="28">
        <v>696.12</v>
      </c>
      <c r="FO71" s="29">
        <v>1.1499999999999999</v>
      </c>
      <c r="FP71" s="28">
        <v>754.13</v>
      </c>
      <c r="FQ71" s="28">
        <v>812.14</v>
      </c>
      <c r="FR71" s="28">
        <v>870.15</v>
      </c>
      <c r="FS71" s="28">
        <v>928.16</v>
      </c>
      <c r="FT71" s="28">
        <v>986.17</v>
      </c>
      <c r="FU71" s="28">
        <v>1044.18</v>
      </c>
      <c r="FV71" s="28">
        <v>1102.19</v>
      </c>
      <c r="FW71" s="25">
        <v>1160.2</v>
      </c>
      <c r="FX71" s="25">
        <v>1218.21</v>
      </c>
      <c r="FY71" s="25">
        <v>1276.22</v>
      </c>
      <c r="FZ71" s="49"/>
      <c r="GA71" s="145">
        <v>40</v>
      </c>
      <c r="GB71" s="146">
        <v>49</v>
      </c>
      <c r="GC71" s="24">
        <v>17.21</v>
      </c>
      <c r="GD71" s="24">
        <v>0</v>
      </c>
      <c r="GE71" s="24" t="s">
        <v>93</v>
      </c>
      <c r="GF71" s="24" t="str">
        <f t="shared" si="50"/>
        <v>B-6-BASE-40-49</v>
      </c>
      <c r="GG71" s="119">
        <v>34.42</v>
      </c>
      <c r="GH71" s="119">
        <v>51.63</v>
      </c>
      <c r="GI71" s="119">
        <v>68.84</v>
      </c>
      <c r="GJ71" s="119">
        <v>86.05</v>
      </c>
      <c r="GK71" s="119">
        <v>103.26</v>
      </c>
      <c r="GL71" s="119">
        <v>120.47</v>
      </c>
      <c r="GM71" s="119">
        <v>130.80000000000001</v>
      </c>
      <c r="GN71" s="119">
        <v>147.15</v>
      </c>
      <c r="GO71" s="119">
        <v>163.5</v>
      </c>
      <c r="GP71" s="119">
        <v>179.85</v>
      </c>
      <c r="GQ71" s="120">
        <v>196.2</v>
      </c>
      <c r="GR71" s="29">
        <v>1.1499999999999999</v>
      </c>
      <c r="GS71" s="120">
        <v>212.55</v>
      </c>
      <c r="GT71" s="120">
        <v>228.9</v>
      </c>
      <c r="GU71" s="120">
        <v>245.25</v>
      </c>
      <c r="GV71" s="120">
        <v>261.60000000000002</v>
      </c>
      <c r="GW71" s="120">
        <v>277.95</v>
      </c>
      <c r="GX71" s="120">
        <v>294.3</v>
      </c>
      <c r="GY71" s="120">
        <v>310.64999999999998</v>
      </c>
      <c r="GZ71" s="119">
        <v>327</v>
      </c>
      <c r="HA71" s="119">
        <v>343.35</v>
      </c>
      <c r="HB71" s="119">
        <v>359.7</v>
      </c>
      <c r="HC71" s="119">
        <v>376.05</v>
      </c>
      <c r="HD71" s="119">
        <v>392.4</v>
      </c>
      <c r="HE71" s="49"/>
      <c r="HF71" s="145">
        <v>40</v>
      </c>
      <c r="HG71" s="146">
        <v>49</v>
      </c>
      <c r="HH71" s="24">
        <v>17.21</v>
      </c>
      <c r="HI71" s="24">
        <v>0</v>
      </c>
      <c r="HJ71" s="24" t="s">
        <v>93</v>
      </c>
      <c r="HK71" s="24" t="str">
        <f t="shared" si="51"/>
        <v>A-18-BASE-40-49</v>
      </c>
      <c r="HL71" s="25">
        <v>130.63999999999999</v>
      </c>
      <c r="HM71" s="25">
        <v>195.96</v>
      </c>
      <c r="HN71" s="25">
        <v>261.27999999999997</v>
      </c>
      <c r="HO71" s="25">
        <v>326.60000000000002</v>
      </c>
      <c r="HP71" s="25">
        <v>391.92</v>
      </c>
      <c r="HQ71" s="25">
        <v>457.24</v>
      </c>
      <c r="HR71" s="25">
        <v>496.4</v>
      </c>
      <c r="HS71" s="25">
        <v>558.45000000000005</v>
      </c>
      <c r="HT71" s="25">
        <v>620.5</v>
      </c>
      <c r="HU71" s="25">
        <v>682.55</v>
      </c>
      <c r="HV71" s="28">
        <v>744.6</v>
      </c>
      <c r="HW71" s="29">
        <v>100</v>
      </c>
      <c r="HX71" s="28">
        <v>806.65</v>
      </c>
      <c r="HY71" s="28">
        <v>868.7</v>
      </c>
      <c r="HZ71" s="28">
        <v>930.75</v>
      </c>
      <c r="IA71" s="28">
        <v>992.8</v>
      </c>
      <c r="IB71" s="28">
        <v>1054.8499999999999</v>
      </c>
      <c r="IC71" s="28">
        <v>1116.9000000000001</v>
      </c>
      <c r="ID71" s="28">
        <v>1178.95</v>
      </c>
      <c r="IE71" s="25">
        <v>1241</v>
      </c>
      <c r="IF71" s="25">
        <v>1303.05</v>
      </c>
      <c r="IG71" s="25">
        <v>1365.1</v>
      </c>
      <c r="IH71" s="49"/>
      <c r="II71" s="151">
        <v>40</v>
      </c>
      <c r="IJ71" s="152">
        <v>49</v>
      </c>
      <c r="IK71" s="24">
        <v>17.21</v>
      </c>
      <c r="IL71" s="24">
        <v>0</v>
      </c>
      <c r="IM71" s="24" t="s">
        <v>93</v>
      </c>
      <c r="IN71" s="24" t="str">
        <f t="shared" si="52"/>
        <v>A-18-BASE-40-49</v>
      </c>
      <c r="IO71" s="165">
        <v>99999</v>
      </c>
      <c r="IP71" s="25">
        <v>99999</v>
      </c>
      <c r="IQ71" s="25">
        <v>99999</v>
      </c>
      <c r="IR71" s="25">
        <v>99999</v>
      </c>
      <c r="IS71" s="25">
        <v>99999</v>
      </c>
      <c r="IT71" s="25">
        <v>99999</v>
      </c>
      <c r="IU71" s="25">
        <v>99999</v>
      </c>
      <c r="IV71" s="25">
        <v>99999</v>
      </c>
      <c r="IW71" s="25">
        <v>99999</v>
      </c>
      <c r="IX71" s="25">
        <v>99999</v>
      </c>
      <c r="IY71" s="28">
        <v>99999</v>
      </c>
      <c r="IZ71" s="29">
        <v>100</v>
      </c>
      <c r="JA71" s="165">
        <v>99999</v>
      </c>
      <c r="JB71" s="25">
        <v>99999</v>
      </c>
      <c r="JC71" s="25">
        <v>99999</v>
      </c>
      <c r="JD71" s="25">
        <v>99999</v>
      </c>
      <c r="JE71" s="25">
        <v>99999</v>
      </c>
      <c r="JF71" s="25">
        <v>99999</v>
      </c>
      <c r="JG71" s="25">
        <v>99999</v>
      </c>
      <c r="JH71" s="25">
        <v>99999</v>
      </c>
      <c r="JI71" s="25">
        <v>99999</v>
      </c>
      <c r="JJ71" s="25">
        <v>99999</v>
      </c>
      <c r="JK71" s="49"/>
      <c r="JL71" s="151">
        <v>40</v>
      </c>
      <c r="JM71" s="152">
        <v>49</v>
      </c>
      <c r="JN71" s="24">
        <v>17.21</v>
      </c>
      <c r="JO71" s="24">
        <v>0</v>
      </c>
      <c r="JP71" s="24" t="s">
        <v>93</v>
      </c>
      <c r="JQ71" s="24" t="str">
        <f t="shared" si="53"/>
        <v>B-6-BASE-40-49</v>
      </c>
      <c r="JR71" s="119">
        <v>42.18</v>
      </c>
      <c r="JS71" s="119">
        <v>63.27</v>
      </c>
      <c r="JT71" s="119">
        <v>84.36</v>
      </c>
      <c r="JU71" s="119">
        <v>105.45</v>
      </c>
      <c r="JV71" s="119">
        <v>126.54</v>
      </c>
      <c r="JW71" s="119">
        <v>147.63</v>
      </c>
      <c r="JX71" s="119">
        <v>160.32</v>
      </c>
      <c r="JY71" s="119">
        <v>180.36</v>
      </c>
      <c r="JZ71" s="119">
        <v>200.4</v>
      </c>
      <c r="KA71" s="119">
        <v>220.44</v>
      </c>
      <c r="KB71" s="120">
        <v>240.48</v>
      </c>
      <c r="KC71" s="29">
        <v>1.1499999999999999</v>
      </c>
      <c r="KD71" s="120">
        <v>260.52</v>
      </c>
      <c r="KE71" s="120">
        <v>280.56</v>
      </c>
      <c r="KF71" s="120">
        <v>300.60000000000002</v>
      </c>
      <c r="KG71" s="120">
        <v>320.64</v>
      </c>
      <c r="KH71" s="120">
        <v>340.68</v>
      </c>
      <c r="KI71" s="120">
        <v>360.72</v>
      </c>
      <c r="KJ71" s="120">
        <v>380.76</v>
      </c>
      <c r="KK71" s="119">
        <v>400.8</v>
      </c>
      <c r="KL71" s="119">
        <v>420.84</v>
      </c>
      <c r="KM71" s="119">
        <v>440.88</v>
      </c>
      <c r="KN71" s="119">
        <v>460.92</v>
      </c>
      <c r="KO71" s="119">
        <v>480.96</v>
      </c>
      <c r="KP71" s="49"/>
      <c r="KQ71" s="151">
        <v>40</v>
      </c>
      <c r="KR71" s="152">
        <v>49</v>
      </c>
      <c r="KS71" s="24">
        <v>17.21</v>
      </c>
      <c r="KT71" s="24">
        <v>0</v>
      </c>
      <c r="KU71" s="24" t="s">
        <v>93</v>
      </c>
      <c r="KV71" s="24" t="str">
        <f t="shared" si="54"/>
        <v>A-18-BASE-40-49</v>
      </c>
      <c r="KW71" s="25">
        <v>130.63999999999999</v>
      </c>
      <c r="KX71" s="25">
        <v>195.96</v>
      </c>
      <c r="KY71" s="25">
        <v>261.27999999999997</v>
      </c>
      <c r="KZ71" s="25">
        <v>326.60000000000002</v>
      </c>
      <c r="LA71" s="25">
        <v>391.92</v>
      </c>
      <c r="LB71" s="25">
        <v>457.24</v>
      </c>
      <c r="LC71" s="25">
        <v>496.4</v>
      </c>
      <c r="LD71" s="25">
        <v>558.45000000000005</v>
      </c>
      <c r="LE71" s="25">
        <v>620.5</v>
      </c>
      <c r="LF71" s="25">
        <v>682.55</v>
      </c>
      <c r="LG71" s="28">
        <v>744.6</v>
      </c>
      <c r="LH71" s="29">
        <v>100</v>
      </c>
      <c r="LI71" s="28">
        <v>806.65</v>
      </c>
      <c r="LJ71" s="28">
        <v>868.7</v>
      </c>
      <c r="LK71" s="28">
        <v>930.75</v>
      </c>
      <c r="LL71" s="28">
        <v>992.8</v>
      </c>
      <c r="LM71" s="28">
        <v>1054.8499999999999</v>
      </c>
      <c r="LN71" s="28">
        <v>1116.9000000000001</v>
      </c>
      <c r="LO71" s="28">
        <v>1178.95</v>
      </c>
      <c r="LP71" s="25">
        <v>1241</v>
      </c>
      <c r="LQ71" s="25">
        <v>1303.05</v>
      </c>
      <c r="LR71" s="25">
        <v>1365.1</v>
      </c>
      <c r="LS71" s="49"/>
    </row>
    <row r="72" spans="5:331" ht="14.4">
      <c r="E72" s="128">
        <v>50</v>
      </c>
      <c r="F72" s="129">
        <v>54</v>
      </c>
      <c r="G72" s="24">
        <v>28.31</v>
      </c>
      <c r="H72" s="24">
        <v>0</v>
      </c>
      <c r="I72" s="24" t="s">
        <v>94</v>
      </c>
      <c r="J72" s="24" t="str">
        <f t="shared" si="44"/>
        <v>A-18-BASE-50-54</v>
      </c>
      <c r="K72" s="25">
        <v>261.27999999999997</v>
      </c>
      <c r="L72" s="25">
        <v>391.92</v>
      </c>
      <c r="M72" s="25">
        <v>522.55999999999995</v>
      </c>
      <c r="N72" s="25">
        <v>653.20000000000005</v>
      </c>
      <c r="O72" s="25">
        <v>783.84</v>
      </c>
      <c r="P72" s="25">
        <v>914.48</v>
      </c>
      <c r="Q72" s="25">
        <v>992.88</v>
      </c>
      <c r="R72" s="25">
        <v>1116.99</v>
      </c>
      <c r="S72" s="25">
        <v>1241.0999999999999</v>
      </c>
      <c r="T72" s="25">
        <v>1365.21</v>
      </c>
      <c r="U72" s="28">
        <v>1489.32</v>
      </c>
      <c r="V72" s="29">
        <v>1.1499999999999999</v>
      </c>
      <c r="W72" s="28">
        <v>1613.43</v>
      </c>
      <c r="X72" s="28">
        <v>1737.54</v>
      </c>
      <c r="Y72" s="28">
        <v>1861.65</v>
      </c>
      <c r="Z72" s="28">
        <v>1985.76</v>
      </c>
      <c r="AA72" s="28">
        <v>2109.87</v>
      </c>
      <c r="AB72" s="28">
        <v>2233.98</v>
      </c>
      <c r="AC72" s="28">
        <v>2358.09</v>
      </c>
      <c r="AD72" s="25">
        <v>2482.1999999999998</v>
      </c>
      <c r="AE72" s="25">
        <v>2606.31</v>
      </c>
      <c r="AF72" s="25">
        <v>2730.42</v>
      </c>
      <c r="AH72" s="128">
        <v>50</v>
      </c>
      <c r="AI72" s="129">
        <v>54</v>
      </c>
      <c r="AJ72" s="24">
        <v>28.31</v>
      </c>
      <c r="AK72" s="24">
        <v>0</v>
      </c>
      <c r="AL72" s="24" t="s">
        <v>94</v>
      </c>
      <c r="AM72" s="24" t="str">
        <f t="shared" si="45"/>
        <v>B-6-50-54</v>
      </c>
      <c r="AN72" s="25">
        <v>68.819999999999993</v>
      </c>
      <c r="AO72" s="25">
        <v>103.23</v>
      </c>
      <c r="AP72" s="25">
        <v>137.63999999999999</v>
      </c>
      <c r="AQ72" s="25">
        <v>172.05</v>
      </c>
      <c r="AR72" s="25">
        <v>206.46</v>
      </c>
      <c r="AS72" s="25">
        <v>240.87</v>
      </c>
      <c r="AT72" s="25">
        <v>261.52</v>
      </c>
      <c r="AU72" s="25">
        <v>294.20999999999998</v>
      </c>
      <c r="AV72" s="25">
        <v>326.89999999999998</v>
      </c>
      <c r="AW72" s="25">
        <v>359.59</v>
      </c>
      <c r="AX72" s="28">
        <v>392.28</v>
      </c>
      <c r="AY72" s="29">
        <v>1.1499999999999999</v>
      </c>
      <c r="AZ72" s="28">
        <v>424.97</v>
      </c>
      <c r="BA72" s="28">
        <v>457.66</v>
      </c>
      <c r="BB72" s="28">
        <v>490.35</v>
      </c>
      <c r="BC72" s="28">
        <v>523.04</v>
      </c>
      <c r="BD72" s="28">
        <v>555.73</v>
      </c>
      <c r="BE72" s="28">
        <v>588.41999999999996</v>
      </c>
      <c r="BF72" s="28">
        <v>621.11</v>
      </c>
      <c r="BG72" s="25">
        <v>653.79999999999995</v>
      </c>
      <c r="BH72" s="25">
        <v>686.49</v>
      </c>
      <c r="BI72" s="25">
        <v>719.18</v>
      </c>
      <c r="BJ72" s="25">
        <v>751.87</v>
      </c>
      <c r="BK72" s="25">
        <v>784.56</v>
      </c>
      <c r="BL72" s="49"/>
      <c r="BM72" s="128">
        <v>50</v>
      </c>
      <c r="BN72" s="129">
        <v>54</v>
      </c>
      <c r="BO72" s="24">
        <v>28.31</v>
      </c>
      <c r="BP72" s="24">
        <v>0</v>
      </c>
      <c r="BQ72" s="24" t="s">
        <v>94</v>
      </c>
      <c r="BR72" s="24" t="str">
        <f t="shared" si="46"/>
        <v>B-6-BASE-50-54</v>
      </c>
      <c r="BS72" s="119">
        <v>102.12</v>
      </c>
      <c r="BT72" s="119">
        <v>153.18</v>
      </c>
      <c r="BU72" s="119">
        <v>204.24</v>
      </c>
      <c r="BV72" s="119">
        <v>255.3</v>
      </c>
      <c r="BW72" s="119">
        <v>306.36</v>
      </c>
      <c r="BX72" s="119">
        <v>357.42</v>
      </c>
      <c r="BY72" s="119">
        <v>388.08</v>
      </c>
      <c r="BZ72" s="119">
        <v>436.59</v>
      </c>
      <c r="CA72" s="119">
        <v>485.1</v>
      </c>
      <c r="CB72" s="119">
        <v>533.61</v>
      </c>
      <c r="CC72" s="120">
        <v>582.12</v>
      </c>
      <c r="CD72" s="29">
        <v>100</v>
      </c>
      <c r="CE72" s="120">
        <v>630.63</v>
      </c>
      <c r="CF72" s="120">
        <v>679.14</v>
      </c>
      <c r="CG72" s="120">
        <v>727.65</v>
      </c>
      <c r="CH72" s="120">
        <v>776.16</v>
      </c>
      <c r="CI72" s="120">
        <v>824.67</v>
      </c>
      <c r="CJ72" s="120">
        <v>873.18</v>
      </c>
      <c r="CK72" s="120">
        <v>921.69</v>
      </c>
      <c r="CL72" s="119">
        <v>970.2</v>
      </c>
      <c r="CM72" s="119">
        <v>1018.71</v>
      </c>
      <c r="CN72" s="119">
        <v>1067.22</v>
      </c>
      <c r="CO72" s="119">
        <v>1115.73</v>
      </c>
      <c r="CP72" s="119">
        <v>1164.24</v>
      </c>
      <c r="CQ72" s="49"/>
      <c r="CR72" s="131">
        <v>50</v>
      </c>
      <c r="CS72" s="132">
        <v>54</v>
      </c>
      <c r="CT72" s="24">
        <v>28.31</v>
      </c>
      <c r="CU72" s="24">
        <v>0</v>
      </c>
      <c r="CV72" s="24" t="s">
        <v>94</v>
      </c>
      <c r="CW72" s="24" t="str">
        <f t="shared" si="47"/>
        <v>A-18-BASE-50-54</v>
      </c>
      <c r="CX72" s="25">
        <v>235.72</v>
      </c>
      <c r="CY72" s="25">
        <v>353.58</v>
      </c>
      <c r="CZ72" s="25">
        <v>471.44</v>
      </c>
      <c r="DA72" s="25">
        <v>589.29999999999995</v>
      </c>
      <c r="DB72" s="25">
        <v>707.16</v>
      </c>
      <c r="DC72" s="25">
        <v>825.02</v>
      </c>
      <c r="DD72" s="25">
        <v>895.76</v>
      </c>
      <c r="DE72" s="25">
        <v>1007.73</v>
      </c>
      <c r="DF72" s="25">
        <v>1119.7</v>
      </c>
      <c r="DG72" s="25">
        <v>1231.67</v>
      </c>
      <c r="DH72" s="28">
        <v>1343.64</v>
      </c>
      <c r="DI72" s="29">
        <v>1.1499999999999999</v>
      </c>
      <c r="DJ72" s="28">
        <v>1455.61</v>
      </c>
      <c r="DK72" s="28">
        <v>1567.58</v>
      </c>
      <c r="DL72" s="28">
        <v>1679.55</v>
      </c>
      <c r="DM72" s="28">
        <v>1791.52</v>
      </c>
      <c r="DN72" s="28">
        <v>1903.49</v>
      </c>
      <c r="DO72" s="28">
        <v>2015.46</v>
      </c>
      <c r="DP72" s="28">
        <v>2127.4299999999998</v>
      </c>
      <c r="DQ72" s="25">
        <v>2239.4</v>
      </c>
      <c r="DR72" s="25">
        <v>2351.37</v>
      </c>
      <c r="DS72" s="25">
        <v>2463.34</v>
      </c>
      <c r="DT72" s="49"/>
      <c r="DU72" s="145">
        <v>50</v>
      </c>
      <c r="DV72" s="146">
        <v>54</v>
      </c>
      <c r="DW72" s="24">
        <v>28.31</v>
      </c>
      <c r="DX72" s="24">
        <v>0</v>
      </c>
      <c r="DY72" s="24" t="s">
        <v>94</v>
      </c>
      <c r="DZ72" s="24" t="str">
        <f t="shared" si="48"/>
        <v>A-18-BASE-50-54</v>
      </c>
      <c r="EA72" s="25">
        <v>238.68</v>
      </c>
      <c r="EB72" s="25">
        <v>358.02</v>
      </c>
      <c r="EC72" s="25">
        <v>477.36</v>
      </c>
      <c r="ED72" s="25">
        <v>596.70000000000005</v>
      </c>
      <c r="EE72" s="25">
        <v>716.04</v>
      </c>
      <c r="EF72" s="25">
        <v>835.38</v>
      </c>
      <c r="EG72" s="25">
        <v>906.96</v>
      </c>
      <c r="EH72" s="25">
        <v>1020.33</v>
      </c>
      <c r="EI72" s="25">
        <v>1133.7</v>
      </c>
      <c r="EJ72" s="25">
        <v>1247.07</v>
      </c>
      <c r="EK72" s="28">
        <v>1360.44</v>
      </c>
      <c r="EL72" s="29">
        <v>1.1499999999999999</v>
      </c>
      <c r="EM72" s="28">
        <v>1473.81</v>
      </c>
      <c r="EN72" s="28">
        <v>1587.18</v>
      </c>
      <c r="EO72" s="28">
        <v>1700.55</v>
      </c>
      <c r="EP72" s="28">
        <v>1813.92</v>
      </c>
      <c r="EQ72" s="28">
        <v>1927.29</v>
      </c>
      <c r="ER72" s="28">
        <v>2040.66</v>
      </c>
      <c r="ES72" s="28">
        <v>2154.0300000000002</v>
      </c>
      <c r="ET72" s="25">
        <v>2267.4</v>
      </c>
      <c r="EU72" s="25">
        <v>2380.77</v>
      </c>
      <c r="EV72" s="25">
        <v>2494.14</v>
      </c>
      <c r="EW72" s="49"/>
      <c r="EX72" s="145">
        <v>50</v>
      </c>
      <c r="EY72" s="146">
        <v>54</v>
      </c>
      <c r="EZ72" s="24">
        <v>28.31</v>
      </c>
      <c r="FA72" s="24">
        <v>0</v>
      </c>
      <c r="FB72" s="24" t="s">
        <v>94</v>
      </c>
      <c r="FC72" s="24" t="str">
        <f t="shared" si="49"/>
        <v>A-18-BASE-50-54</v>
      </c>
      <c r="FD72" s="25">
        <v>198.8</v>
      </c>
      <c r="FE72" s="25">
        <v>298.2</v>
      </c>
      <c r="FF72" s="25">
        <v>397.6</v>
      </c>
      <c r="FG72" s="25">
        <v>497</v>
      </c>
      <c r="FH72" s="25">
        <v>596.4</v>
      </c>
      <c r="FI72" s="25">
        <v>695.8</v>
      </c>
      <c r="FJ72" s="25">
        <v>755.44</v>
      </c>
      <c r="FK72" s="25">
        <v>849.87</v>
      </c>
      <c r="FL72" s="25">
        <v>944.3</v>
      </c>
      <c r="FM72" s="25">
        <v>1038.73</v>
      </c>
      <c r="FN72" s="28">
        <v>1133.1600000000001</v>
      </c>
      <c r="FO72" s="29">
        <v>1.1499999999999999</v>
      </c>
      <c r="FP72" s="28">
        <v>1227.5899999999999</v>
      </c>
      <c r="FQ72" s="28">
        <v>1322.02</v>
      </c>
      <c r="FR72" s="28">
        <v>1416.45</v>
      </c>
      <c r="FS72" s="28">
        <v>1510.88</v>
      </c>
      <c r="FT72" s="28">
        <v>1605.31</v>
      </c>
      <c r="FU72" s="28">
        <v>1699.74</v>
      </c>
      <c r="FV72" s="28">
        <v>1794.17</v>
      </c>
      <c r="FW72" s="25">
        <v>1888.6</v>
      </c>
      <c r="FX72" s="25">
        <v>1983.03</v>
      </c>
      <c r="FY72" s="25">
        <v>2077.46</v>
      </c>
      <c r="FZ72" s="49"/>
      <c r="GA72" s="145">
        <v>50</v>
      </c>
      <c r="GB72" s="146">
        <v>54</v>
      </c>
      <c r="GC72" s="24">
        <v>28.31</v>
      </c>
      <c r="GD72" s="24">
        <v>0</v>
      </c>
      <c r="GE72" s="24" t="s">
        <v>94</v>
      </c>
      <c r="GF72" s="24" t="str">
        <f t="shared" si="50"/>
        <v>B-6-BASE-50-54</v>
      </c>
      <c r="GG72" s="119">
        <v>56.62</v>
      </c>
      <c r="GH72" s="119">
        <v>84.93</v>
      </c>
      <c r="GI72" s="119">
        <v>113.24</v>
      </c>
      <c r="GJ72" s="119">
        <v>141.55000000000001</v>
      </c>
      <c r="GK72" s="119">
        <v>169.86</v>
      </c>
      <c r="GL72" s="119">
        <v>198.17</v>
      </c>
      <c r="GM72" s="119">
        <v>215.12</v>
      </c>
      <c r="GN72" s="119">
        <v>242.01</v>
      </c>
      <c r="GO72" s="119">
        <v>268.89999999999998</v>
      </c>
      <c r="GP72" s="119">
        <v>295.79000000000002</v>
      </c>
      <c r="GQ72" s="120">
        <v>322.68</v>
      </c>
      <c r="GR72" s="29">
        <v>1.1499999999999999</v>
      </c>
      <c r="GS72" s="120">
        <v>349.57</v>
      </c>
      <c r="GT72" s="120">
        <v>376.46</v>
      </c>
      <c r="GU72" s="120">
        <v>403.35</v>
      </c>
      <c r="GV72" s="120">
        <v>430.24</v>
      </c>
      <c r="GW72" s="120">
        <v>457.13</v>
      </c>
      <c r="GX72" s="120">
        <v>484.02</v>
      </c>
      <c r="GY72" s="120">
        <v>510.91</v>
      </c>
      <c r="GZ72" s="119">
        <v>537.79999999999995</v>
      </c>
      <c r="HA72" s="119">
        <v>564.69000000000005</v>
      </c>
      <c r="HB72" s="119">
        <v>591.58000000000004</v>
      </c>
      <c r="HC72" s="119">
        <v>618.47</v>
      </c>
      <c r="HD72" s="119">
        <v>645.36</v>
      </c>
      <c r="HE72" s="49"/>
      <c r="HF72" s="145">
        <v>50</v>
      </c>
      <c r="HG72" s="146">
        <v>54</v>
      </c>
      <c r="HH72" s="24">
        <v>28.31</v>
      </c>
      <c r="HI72" s="24">
        <v>0</v>
      </c>
      <c r="HJ72" s="24" t="s">
        <v>94</v>
      </c>
      <c r="HK72" s="24" t="str">
        <f t="shared" si="51"/>
        <v>A-18-BASE-50-54</v>
      </c>
      <c r="HL72" s="25">
        <v>215.84</v>
      </c>
      <c r="HM72" s="25">
        <v>323.76</v>
      </c>
      <c r="HN72" s="25">
        <v>431.68</v>
      </c>
      <c r="HO72" s="25">
        <v>539.6</v>
      </c>
      <c r="HP72" s="25">
        <v>647.52</v>
      </c>
      <c r="HQ72" s="25">
        <v>755.44</v>
      </c>
      <c r="HR72" s="25">
        <v>820.16</v>
      </c>
      <c r="HS72" s="25">
        <v>922.68</v>
      </c>
      <c r="HT72" s="25">
        <v>1025.2</v>
      </c>
      <c r="HU72" s="25">
        <v>1127.72</v>
      </c>
      <c r="HV72" s="28">
        <v>1230.24</v>
      </c>
      <c r="HW72" s="29">
        <v>100</v>
      </c>
      <c r="HX72" s="28">
        <v>1332.76</v>
      </c>
      <c r="HY72" s="28">
        <v>1435.28</v>
      </c>
      <c r="HZ72" s="28">
        <v>1537.8</v>
      </c>
      <c r="IA72" s="28">
        <v>1640.32</v>
      </c>
      <c r="IB72" s="28">
        <v>1742.84</v>
      </c>
      <c r="IC72" s="28">
        <v>1845.36</v>
      </c>
      <c r="ID72" s="28">
        <v>1947.88</v>
      </c>
      <c r="IE72" s="25">
        <v>2050.4</v>
      </c>
      <c r="IF72" s="25">
        <v>2152.92</v>
      </c>
      <c r="IG72" s="25">
        <v>2255.44</v>
      </c>
      <c r="IH72" s="49"/>
      <c r="II72" s="151">
        <v>50</v>
      </c>
      <c r="IJ72" s="152">
        <v>54</v>
      </c>
      <c r="IK72" s="24">
        <v>28.31</v>
      </c>
      <c r="IL72" s="24">
        <v>0</v>
      </c>
      <c r="IM72" s="24" t="s">
        <v>94</v>
      </c>
      <c r="IN72" s="24" t="str">
        <f t="shared" si="52"/>
        <v>A-18-BASE-50-54</v>
      </c>
      <c r="IO72" s="165">
        <v>99999</v>
      </c>
      <c r="IP72" s="25">
        <v>99999</v>
      </c>
      <c r="IQ72" s="25">
        <v>99999</v>
      </c>
      <c r="IR72" s="25">
        <v>99999</v>
      </c>
      <c r="IS72" s="25">
        <v>99999</v>
      </c>
      <c r="IT72" s="25">
        <v>99999</v>
      </c>
      <c r="IU72" s="25">
        <v>99999</v>
      </c>
      <c r="IV72" s="25">
        <v>99999</v>
      </c>
      <c r="IW72" s="25">
        <v>99999</v>
      </c>
      <c r="IX72" s="25">
        <v>99999</v>
      </c>
      <c r="IY72" s="28">
        <v>99999</v>
      </c>
      <c r="IZ72" s="29">
        <v>100</v>
      </c>
      <c r="JA72" s="165">
        <v>99999</v>
      </c>
      <c r="JB72" s="25">
        <v>99999</v>
      </c>
      <c r="JC72" s="25">
        <v>99999</v>
      </c>
      <c r="JD72" s="25">
        <v>99999</v>
      </c>
      <c r="JE72" s="25">
        <v>99999</v>
      </c>
      <c r="JF72" s="25">
        <v>99999</v>
      </c>
      <c r="JG72" s="25">
        <v>99999</v>
      </c>
      <c r="JH72" s="25">
        <v>99999</v>
      </c>
      <c r="JI72" s="25">
        <v>99999</v>
      </c>
      <c r="JJ72" s="25">
        <v>99999</v>
      </c>
      <c r="JK72" s="49"/>
      <c r="JL72" s="151">
        <v>50</v>
      </c>
      <c r="JM72" s="152">
        <v>54</v>
      </c>
      <c r="JN72" s="24">
        <v>28.31</v>
      </c>
      <c r="JO72" s="24">
        <v>0</v>
      </c>
      <c r="JP72" s="24" t="s">
        <v>94</v>
      </c>
      <c r="JQ72" s="24" t="str">
        <f t="shared" si="53"/>
        <v>B-6-BASE-50-54</v>
      </c>
      <c r="JR72" s="119">
        <v>68.819999999999993</v>
      </c>
      <c r="JS72" s="119">
        <v>103.23</v>
      </c>
      <c r="JT72" s="119">
        <v>137.63999999999999</v>
      </c>
      <c r="JU72" s="119">
        <v>172.05</v>
      </c>
      <c r="JV72" s="119">
        <v>206.46</v>
      </c>
      <c r="JW72" s="119">
        <v>240.87</v>
      </c>
      <c r="JX72" s="119">
        <v>261.52</v>
      </c>
      <c r="JY72" s="119">
        <v>294.20999999999998</v>
      </c>
      <c r="JZ72" s="119">
        <v>326.89999999999998</v>
      </c>
      <c r="KA72" s="119">
        <v>359.59</v>
      </c>
      <c r="KB72" s="120">
        <v>392.28</v>
      </c>
      <c r="KC72" s="29">
        <v>1.1499999999999999</v>
      </c>
      <c r="KD72" s="120">
        <v>424.97</v>
      </c>
      <c r="KE72" s="120">
        <v>457.66</v>
      </c>
      <c r="KF72" s="120">
        <v>490.35</v>
      </c>
      <c r="KG72" s="120">
        <v>523.04</v>
      </c>
      <c r="KH72" s="120">
        <v>555.73</v>
      </c>
      <c r="KI72" s="120">
        <v>588.41999999999996</v>
      </c>
      <c r="KJ72" s="120">
        <v>621.11</v>
      </c>
      <c r="KK72" s="119">
        <v>653.79999999999995</v>
      </c>
      <c r="KL72" s="119">
        <v>686.49</v>
      </c>
      <c r="KM72" s="119">
        <v>719.18</v>
      </c>
      <c r="KN72" s="119">
        <v>751.87</v>
      </c>
      <c r="KO72" s="119">
        <v>784.56</v>
      </c>
      <c r="KP72" s="49"/>
      <c r="KQ72" s="151">
        <v>50</v>
      </c>
      <c r="KR72" s="152">
        <v>54</v>
      </c>
      <c r="KS72" s="24">
        <v>28.31</v>
      </c>
      <c r="KT72" s="24">
        <v>0</v>
      </c>
      <c r="KU72" s="24" t="s">
        <v>94</v>
      </c>
      <c r="KV72" s="24" t="str">
        <f t="shared" si="54"/>
        <v>A-18-BASE-50-54</v>
      </c>
      <c r="KW72" s="25">
        <v>215.84</v>
      </c>
      <c r="KX72" s="25">
        <v>323.76</v>
      </c>
      <c r="KY72" s="25">
        <v>431.68</v>
      </c>
      <c r="KZ72" s="25">
        <v>539.6</v>
      </c>
      <c r="LA72" s="25">
        <v>647.52</v>
      </c>
      <c r="LB72" s="25">
        <v>755.44</v>
      </c>
      <c r="LC72" s="25">
        <v>820.16</v>
      </c>
      <c r="LD72" s="25">
        <v>922.68</v>
      </c>
      <c r="LE72" s="25">
        <v>1025.2</v>
      </c>
      <c r="LF72" s="25">
        <v>1127.72</v>
      </c>
      <c r="LG72" s="28">
        <v>1230.24</v>
      </c>
      <c r="LH72" s="29">
        <v>100</v>
      </c>
      <c r="LI72" s="28">
        <v>1332.76</v>
      </c>
      <c r="LJ72" s="28">
        <v>1435.28</v>
      </c>
      <c r="LK72" s="28">
        <v>1537.8</v>
      </c>
      <c r="LL72" s="28">
        <v>1640.32</v>
      </c>
      <c r="LM72" s="28">
        <v>1742.84</v>
      </c>
      <c r="LN72" s="28">
        <v>1845.36</v>
      </c>
      <c r="LO72" s="28">
        <v>1947.88</v>
      </c>
      <c r="LP72" s="25">
        <v>2050.4</v>
      </c>
      <c r="LQ72" s="25">
        <v>2152.92</v>
      </c>
      <c r="LR72" s="25">
        <v>2255.44</v>
      </c>
      <c r="LS72" s="49"/>
    </row>
    <row r="73" spans="5:331" ht="14.4">
      <c r="E73" s="128">
        <v>55</v>
      </c>
      <c r="F73" s="129">
        <v>59</v>
      </c>
      <c r="G73" s="24">
        <v>39.409999999999997</v>
      </c>
      <c r="H73" s="24">
        <v>0</v>
      </c>
      <c r="I73" s="24" t="s">
        <v>95</v>
      </c>
      <c r="J73" s="24" t="str">
        <f t="shared" si="44"/>
        <v>A-18-BASE-55-59</v>
      </c>
      <c r="K73" s="25">
        <v>355</v>
      </c>
      <c r="L73" s="25">
        <v>532.5</v>
      </c>
      <c r="M73" s="25">
        <v>710</v>
      </c>
      <c r="N73" s="25">
        <v>887.5</v>
      </c>
      <c r="O73" s="25">
        <v>1065</v>
      </c>
      <c r="P73" s="25">
        <v>1242.5</v>
      </c>
      <c r="Q73" s="25">
        <v>1349.04</v>
      </c>
      <c r="R73" s="25">
        <v>1517.67</v>
      </c>
      <c r="S73" s="25">
        <v>1686.3</v>
      </c>
      <c r="T73" s="25">
        <v>1854.93</v>
      </c>
      <c r="U73" s="28">
        <v>2023.56</v>
      </c>
      <c r="V73" s="29">
        <v>1.2</v>
      </c>
      <c r="W73" s="28">
        <v>2192.19</v>
      </c>
      <c r="X73" s="28">
        <v>2360.8200000000002</v>
      </c>
      <c r="Y73" s="28">
        <v>2529.4499999999998</v>
      </c>
      <c r="Z73" s="28">
        <v>2698.08</v>
      </c>
      <c r="AA73" s="28">
        <v>2866.71</v>
      </c>
      <c r="AB73" s="28">
        <v>3035.34</v>
      </c>
      <c r="AC73" s="28">
        <v>3203.97</v>
      </c>
      <c r="AD73" s="25">
        <v>3372.6</v>
      </c>
      <c r="AE73" s="25">
        <v>3541.23</v>
      </c>
      <c r="AF73" s="25">
        <v>3709.86</v>
      </c>
      <c r="AH73" s="128">
        <v>55</v>
      </c>
      <c r="AI73" s="129">
        <v>59</v>
      </c>
      <c r="AJ73" s="24">
        <v>39.409999999999997</v>
      </c>
      <c r="AK73" s="24">
        <v>0</v>
      </c>
      <c r="AL73" s="24" t="s">
        <v>95</v>
      </c>
      <c r="AM73" s="24" t="str">
        <f t="shared" si="45"/>
        <v>B-6-55-59</v>
      </c>
      <c r="AN73" s="25">
        <v>94.36</v>
      </c>
      <c r="AO73" s="25">
        <v>141.54</v>
      </c>
      <c r="AP73" s="25">
        <v>188.72</v>
      </c>
      <c r="AQ73" s="25">
        <v>235.9</v>
      </c>
      <c r="AR73" s="25">
        <v>283.08</v>
      </c>
      <c r="AS73" s="25">
        <v>330.26</v>
      </c>
      <c r="AT73" s="25">
        <v>358.56</v>
      </c>
      <c r="AU73" s="25">
        <v>403.38</v>
      </c>
      <c r="AV73" s="25">
        <v>448.2</v>
      </c>
      <c r="AW73" s="25">
        <v>493.02</v>
      </c>
      <c r="AX73" s="28">
        <v>537.84</v>
      </c>
      <c r="AY73" s="29">
        <v>1.2</v>
      </c>
      <c r="AZ73" s="28">
        <v>582.66</v>
      </c>
      <c r="BA73" s="28">
        <v>627.48</v>
      </c>
      <c r="BB73" s="28">
        <v>672.3</v>
      </c>
      <c r="BC73" s="28">
        <v>717.12</v>
      </c>
      <c r="BD73" s="28">
        <v>761.94</v>
      </c>
      <c r="BE73" s="28">
        <v>806.76</v>
      </c>
      <c r="BF73" s="28">
        <v>851.58</v>
      </c>
      <c r="BG73" s="25">
        <v>896.4</v>
      </c>
      <c r="BH73" s="25">
        <v>941.22</v>
      </c>
      <c r="BI73" s="25">
        <v>986.04</v>
      </c>
      <c r="BJ73" s="25">
        <v>1030.8599999999999</v>
      </c>
      <c r="BK73" s="25">
        <v>1075.68</v>
      </c>
      <c r="BL73" s="49"/>
      <c r="BM73" s="128">
        <v>55</v>
      </c>
      <c r="BN73" s="129">
        <v>59</v>
      </c>
      <c r="BO73" s="24">
        <v>39.409999999999997</v>
      </c>
      <c r="BP73" s="24">
        <v>0</v>
      </c>
      <c r="BQ73" s="24" t="s">
        <v>95</v>
      </c>
      <c r="BR73" s="24" t="str">
        <f t="shared" si="46"/>
        <v>B-6-BASE-55-59</v>
      </c>
      <c r="BS73" s="119">
        <v>127.04</v>
      </c>
      <c r="BT73" s="119">
        <v>190.56</v>
      </c>
      <c r="BU73" s="119">
        <v>254.08</v>
      </c>
      <c r="BV73" s="119">
        <v>317.60000000000002</v>
      </c>
      <c r="BW73" s="119">
        <v>381.12</v>
      </c>
      <c r="BX73" s="119">
        <v>444.64</v>
      </c>
      <c r="BY73" s="119">
        <v>482.72</v>
      </c>
      <c r="BZ73" s="119">
        <v>543.05999999999995</v>
      </c>
      <c r="CA73" s="119">
        <v>603.4</v>
      </c>
      <c r="CB73" s="119">
        <v>663.74</v>
      </c>
      <c r="CC73" s="120">
        <v>724.08</v>
      </c>
      <c r="CD73" s="29">
        <v>100</v>
      </c>
      <c r="CE73" s="120">
        <v>784.42</v>
      </c>
      <c r="CF73" s="120">
        <v>844.76</v>
      </c>
      <c r="CG73" s="120">
        <v>905.1</v>
      </c>
      <c r="CH73" s="120">
        <v>965.44</v>
      </c>
      <c r="CI73" s="120">
        <v>1025.78</v>
      </c>
      <c r="CJ73" s="120">
        <v>1086.1199999999999</v>
      </c>
      <c r="CK73" s="120">
        <v>1146.46</v>
      </c>
      <c r="CL73" s="119">
        <v>1206.8</v>
      </c>
      <c r="CM73" s="119">
        <v>1267.1400000000001</v>
      </c>
      <c r="CN73" s="119">
        <v>1327.48</v>
      </c>
      <c r="CO73" s="119">
        <v>1387.82</v>
      </c>
      <c r="CP73" s="119">
        <v>1448.16</v>
      </c>
      <c r="CQ73" s="49"/>
      <c r="CR73" s="131">
        <v>55</v>
      </c>
      <c r="CS73" s="132">
        <v>59</v>
      </c>
      <c r="CT73" s="24">
        <v>39.409999999999997</v>
      </c>
      <c r="CU73" s="24">
        <v>0</v>
      </c>
      <c r="CV73" s="24" t="s">
        <v>95</v>
      </c>
      <c r="CW73" s="24" t="str">
        <f t="shared" si="47"/>
        <v>A-18-BASE-55-59</v>
      </c>
      <c r="CX73" s="25">
        <v>320.92</v>
      </c>
      <c r="CY73" s="25">
        <v>481.38</v>
      </c>
      <c r="CZ73" s="25">
        <v>641.84</v>
      </c>
      <c r="DA73" s="25">
        <v>802.3</v>
      </c>
      <c r="DB73" s="25">
        <v>962.76</v>
      </c>
      <c r="DC73" s="25">
        <v>1123.22</v>
      </c>
      <c r="DD73" s="25">
        <v>1219.52</v>
      </c>
      <c r="DE73" s="25">
        <v>1371.96</v>
      </c>
      <c r="DF73" s="25">
        <v>1524.4</v>
      </c>
      <c r="DG73" s="25">
        <v>1676.84</v>
      </c>
      <c r="DH73" s="28">
        <v>1829.28</v>
      </c>
      <c r="DI73" s="29">
        <v>1.2</v>
      </c>
      <c r="DJ73" s="28">
        <v>1981.72</v>
      </c>
      <c r="DK73" s="28">
        <v>2134.16</v>
      </c>
      <c r="DL73" s="28">
        <v>2286.6</v>
      </c>
      <c r="DM73" s="28">
        <v>2439.04</v>
      </c>
      <c r="DN73" s="28">
        <v>2591.48</v>
      </c>
      <c r="DO73" s="28">
        <v>2743.92</v>
      </c>
      <c r="DP73" s="28">
        <v>2896.36</v>
      </c>
      <c r="DQ73" s="25">
        <v>3048.8</v>
      </c>
      <c r="DR73" s="25">
        <v>3201.24</v>
      </c>
      <c r="DS73" s="25">
        <v>3353.68</v>
      </c>
      <c r="DT73" s="49"/>
      <c r="DU73" s="145">
        <v>55</v>
      </c>
      <c r="DV73" s="146">
        <v>59</v>
      </c>
      <c r="DW73" s="24">
        <v>39.409999999999997</v>
      </c>
      <c r="DX73" s="24">
        <v>0</v>
      </c>
      <c r="DY73" s="24" t="s">
        <v>95</v>
      </c>
      <c r="DZ73" s="24" t="str">
        <f t="shared" si="48"/>
        <v>A-18-BASE-55-59</v>
      </c>
      <c r="EA73" s="25">
        <v>324.92</v>
      </c>
      <c r="EB73" s="25">
        <v>487.38</v>
      </c>
      <c r="EC73" s="25">
        <v>649.84</v>
      </c>
      <c r="ED73" s="25">
        <v>812.3</v>
      </c>
      <c r="EE73" s="25">
        <v>974.76</v>
      </c>
      <c r="EF73" s="25">
        <v>1137.22</v>
      </c>
      <c r="EG73" s="25">
        <v>1234.72</v>
      </c>
      <c r="EH73" s="25">
        <v>1389.06</v>
      </c>
      <c r="EI73" s="25">
        <v>1543.4</v>
      </c>
      <c r="EJ73" s="25">
        <v>1697.74</v>
      </c>
      <c r="EK73" s="28">
        <v>1852.08</v>
      </c>
      <c r="EL73" s="29">
        <v>1.2</v>
      </c>
      <c r="EM73" s="28">
        <v>2006.42</v>
      </c>
      <c r="EN73" s="28">
        <v>2160.7600000000002</v>
      </c>
      <c r="EO73" s="28">
        <v>2315.1</v>
      </c>
      <c r="EP73" s="28">
        <v>2469.44</v>
      </c>
      <c r="EQ73" s="28">
        <v>2623.78</v>
      </c>
      <c r="ER73" s="28">
        <v>2778.12</v>
      </c>
      <c r="ES73" s="28">
        <v>2932.46</v>
      </c>
      <c r="ET73" s="25">
        <v>3086.8</v>
      </c>
      <c r="EU73" s="25">
        <v>3241.14</v>
      </c>
      <c r="EV73" s="25">
        <v>3395.48</v>
      </c>
      <c r="EW73" s="49"/>
      <c r="EX73" s="145">
        <v>55</v>
      </c>
      <c r="EY73" s="146">
        <v>59</v>
      </c>
      <c r="EZ73" s="24">
        <v>39.409999999999997</v>
      </c>
      <c r="FA73" s="24">
        <v>0</v>
      </c>
      <c r="FB73" s="24" t="s">
        <v>95</v>
      </c>
      <c r="FC73" s="24" t="str">
        <f t="shared" si="49"/>
        <v>A-18-BASE-55-59</v>
      </c>
      <c r="FD73" s="25">
        <v>272.64</v>
      </c>
      <c r="FE73" s="25">
        <v>408.96</v>
      </c>
      <c r="FF73" s="25">
        <v>545.28</v>
      </c>
      <c r="FG73" s="25">
        <v>681.6</v>
      </c>
      <c r="FH73" s="25">
        <v>817.92</v>
      </c>
      <c r="FI73" s="25">
        <v>954.24</v>
      </c>
      <c r="FJ73" s="25">
        <v>1036</v>
      </c>
      <c r="FK73" s="25">
        <v>1165.5</v>
      </c>
      <c r="FL73" s="25">
        <v>1295</v>
      </c>
      <c r="FM73" s="25">
        <v>1424.5</v>
      </c>
      <c r="FN73" s="28">
        <v>1554</v>
      </c>
      <c r="FO73" s="29">
        <v>1.2</v>
      </c>
      <c r="FP73" s="28">
        <v>1683.5</v>
      </c>
      <c r="FQ73" s="28">
        <v>1813</v>
      </c>
      <c r="FR73" s="28">
        <v>1942.5</v>
      </c>
      <c r="FS73" s="28">
        <v>2072</v>
      </c>
      <c r="FT73" s="28">
        <v>2201.5</v>
      </c>
      <c r="FU73" s="28">
        <v>2331</v>
      </c>
      <c r="FV73" s="28">
        <v>2460.5</v>
      </c>
      <c r="FW73" s="25">
        <v>2590</v>
      </c>
      <c r="FX73" s="25">
        <v>2719.5</v>
      </c>
      <c r="FY73" s="25">
        <v>2849</v>
      </c>
      <c r="FZ73" s="49"/>
      <c r="GA73" s="145">
        <v>55</v>
      </c>
      <c r="GB73" s="146">
        <v>59</v>
      </c>
      <c r="GC73" s="24">
        <v>39.409999999999997</v>
      </c>
      <c r="GD73" s="24">
        <v>0</v>
      </c>
      <c r="GE73" s="24" t="s">
        <v>95</v>
      </c>
      <c r="GF73" s="24" t="str">
        <f t="shared" si="50"/>
        <v>B-6-BASE-55-59</v>
      </c>
      <c r="GG73" s="119">
        <v>78.819999999999993</v>
      </c>
      <c r="GH73" s="119">
        <v>118.23</v>
      </c>
      <c r="GI73" s="119">
        <v>157.63999999999999</v>
      </c>
      <c r="GJ73" s="119">
        <v>197.05</v>
      </c>
      <c r="GK73" s="119">
        <v>236.46</v>
      </c>
      <c r="GL73" s="119">
        <v>275.87</v>
      </c>
      <c r="GM73" s="119">
        <v>299.52</v>
      </c>
      <c r="GN73" s="119">
        <v>336.96</v>
      </c>
      <c r="GO73" s="119">
        <v>374.4</v>
      </c>
      <c r="GP73" s="119">
        <v>411.84</v>
      </c>
      <c r="GQ73" s="120">
        <v>449.28</v>
      </c>
      <c r="GR73" s="29">
        <v>1.2</v>
      </c>
      <c r="GS73" s="120">
        <v>486.72</v>
      </c>
      <c r="GT73" s="120">
        <v>524.16</v>
      </c>
      <c r="GU73" s="120">
        <v>561.6</v>
      </c>
      <c r="GV73" s="120">
        <v>599.04</v>
      </c>
      <c r="GW73" s="120">
        <v>636.48</v>
      </c>
      <c r="GX73" s="120">
        <v>673.92</v>
      </c>
      <c r="GY73" s="120">
        <v>711.36</v>
      </c>
      <c r="GZ73" s="119">
        <v>748.8</v>
      </c>
      <c r="HA73" s="119">
        <v>786.24</v>
      </c>
      <c r="HB73" s="119">
        <v>823.68</v>
      </c>
      <c r="HC73" s="119">
        <v>861.12</v>
      </c>
      <c r="HD73" s="119">
        <v>898.56</v>
      </c>
      <c r="HE73" s="49"/>
      <c r="HF73" s="145">
        <v>55</v>
      </c>
      <c r="HG73" s="146">
        <v>59</v>
      </c>
      <c r="HH73" s="24">
        <v>39.409999999999997</v>
      </c>
      <c r="HI73" s="24">
        <v>0</v>
      </c>
      <c r="HJ73" s="24" t="s">
        <v>95</v>
      </c>
      <c r="HK73" s="24" t="str">
        <f t="shared" si="51"/>
        <v>A-18-BASE-55-59</v>
      </c>
      <c r="HL73" s="25">
        <v>295.36</v>
      </c>
      <c r="HM73" s="25">
        <v>443.04</v>
      </c>
      <c r="HN73" s="25">
        <v>590.72</v>
      </c>
      <c r="HO73" s="25">
        <v>738.4</v>
      </c>
      <c r="HP73" s="25">
        <v>886.08</v>
      </c>
      <c r="HQ73" s="25">
        <v>1033.76</v>
      </c>
      <c r="HR73" s="25">
        <v>1122.4000000000001</v>
      </c>
      <c r="HS73" s="25">
        <v>1262.7</v>
      </c>
      <c r="HT73" s="25">
        <v>1403</v>
      </c>
      <c r="HU73" s="25">
        <v>1543.3</v>
      </c>
      <c r="HV73" s="28">
        <v>1683.6</v>
      </c>
      <c r="HW73" s="29">
        <v>100</v>
      </c>
      <c r="HX73" s="28">
        <v>1823.9</v>
      </c>
      <c r="HY73" s="28">
        <v>1964.2</v>
      </c>
      <c r="HZ73" s="28">
        <v>2104.5</v>
      </c>
      <c r="IA73" s="28">
        <v>2244.8000000000002</v>
      </c>
      <c r="IB73" s="28">
        <v>2385.1</v>
      </c>
      <c r="IC73" s="28">
        <v>2525.4</v>
      </c>
      <c r="ID73" s="28">
        <v>2665.7</v>
      </c>
      <c r="IE73" s="25">
        <v>2806</v>
      </c>
      <c r="IF73" s="25">
        <v>2946.3</v>
      </c>
      <c r="IG73" s="25">
        <v>3086.6</v>
      </c>
      <c r="IH73" s="49"/>
      <c r="II73" s="151">
        <v>55</v>
      </c>
      <c r="IJ73" s="152">
        <v>59</v>
      </c>
      <c r="IK73" s="24">
        <v>39.409999999999997</v>
      </c>
      <c r="IL73" s="24">
        <v>0</v>
      </c>
      <c r="IM73" s="24" t="s">
        <v>95</v>
      </c>
      <c r="IN73" s="24" t="str">
        <f t="shared" si="52"/>
        <v>A-18-BASE-55-59</v>
      </c>
      <c r="IO73" s="165">
        <v>99999</v>
      </c>
      <c r="IP73" s="25">
        <v>99999</v>
      </c>
      <c r="IQ73" s="25">
        <v>99999</v>
      </c>
      <c r="IR73" s="25">
        <v>99999</v>
      </c>
      <c r="IS73" s="25">
        <v>99999</v>
      </c>
      <c r="IT73" s="25">
        <v>99999</v>
      </c>
      <c r="IU73" s="25">
        <v>99999</v>
      </c>
      <c r="IV73" s="25">
        <v>99999</v>
      </c>
      <c r="IW73" s="25">
        <v>99999</v>
      </c>
      <c r="IX73" s="25">
        <v>99999</v>
      </c>
      <c r="IY73" s="28">
        <v>99999</v>
      </c>
      <c r="IZ73" s="29">
        <v>100</v>
      </c>
      <c r="JA73" s="165">
        <v>99999</v>
      </c>
      <c r="JB73" s="25">
        <v>99999</v>
      </c>
      <c r="JC73" s="25">
        <v>99999</v>
      </c>
      <c r="JD73" s="25">
        <v>99999</v>
      </c>
      <c r="JE73" s="25">
        <v>99999</v>
      </c>
      <c r="JF73" s="25">
        <v>99999</v>
      </c>
      <c r="JG73" s="25">
        <v>99999</v>
      </c>
      <c r="JH73" s="25">
        <v>99999</v>
      </c>
      <c r="JI73" s="25">
        <v>99999</v>
      </c>
      <c r="JJ73" s="25">
        <v>99999</v>
      </c>
      <c r="JK73" s="49"/>
      <c r="JL73" s="151">
        <v>55</v>
      </c>
      <c r="JM73" s="152">
        <v>59</v>
      </c>
      <c r="JN73" s="24">
        <v>39.409999999999997</v>
      </c>
      <c r="JO73" s="24">
        <v>0</v>
      </c>
      <c r="JP73" s="24" t="s">
        <v>95</v>
      </c>
      <c r="JQ73" s="24" t="str">
        <f t="shared" si="53"/>
        <v>B-6-BASE-55-59</v>
      </c>
      <c r="JR73" s="119">
        <v>94.36</v>
      </c>
      <c r="JS73" s="119">
        <v>141.54</v>
      </c>
      <c r="JT73" s="119">
        <v>188.72</v>
      </c>
      <c r="JU73" s="119">
        <v>235.9</v>
      </c>
      <c r="JV73" s="119">
        <v>283.08</v>
      </c>
      <c r="JW73" s="119">
        <v>330.26</v>
      </c>
      <c r="JX73" s="119">
        <v>358.56</v>
      </c>
      <c r="JY73" s="119">
        <v>403.38</v>
      </c>
      <c r="JZ73" s="119">
        <v>448.2</v>
      </c>
      <c r="KA73" s="119">
        <v>493.02</v>
      </c>
      <c r="KB73" s="120">
        <v>537.84</v>
      </c>
      <c r="KC73" s="29">
        <v>1.2</v>
      </c>
      <c r="KD73" s="120">
        <v>582.66</v>
      </c>
      <c r="KE73" s="120">
        <v>627.48</v>
      </c>
      <c r="KF73" s="120">
        <v>672.3</v>
      </c>
      <c r="KG73" s="120">
        <v>717.12</v>
      </c>
      <c r="KH73" s="120">
        <v>761.94</v>
      </c>
      <c r="KI73" s="120">
        <v>806.76</v>
      </c>
      <c r="KJ73" s="120">
        <v>851.58</v>
      </c>
      <c r="KK73" s="119">
        <v>896.4</v>
      </c>
      <c r="KL73" s="119">
        <v>941.22</v>
      </c>
      <c r="KM73" s="119">
        <v>986.04</v>
      </c>
      <c r="KN73" s="119">
        <v>1030.8599999999999</v>
      </c>
      <c r="KO73" s="119">
        <v>1075.68</v>
      </c>
      <c r="KP73" s="49"/>
      <c r="KQ73" s="151">
        <v>55</v>
      </c>
      <c r="KR73" s="152">
        <v>59</v>
      </c>
      <c r="KS73" s="24">
        <v>39.409999999999997</v>
      </c>
      <c r="KT73" s="24">
        <v>0</v>
      </c>
      <c r="KU73" s="24" t="s">
        <v>95</v>
      </c>
      <c r="KV73" s="24" t="str">
        <f t="shared" si="54"/>
        <v>A-18-BASE-55-59</v>
      </c>
      <c r="KW73" s="25">
        <v>295.36</v>
      </c>
      <c r="KX73" s="25">
        <v>443.04</v>
      </c>
      <c r="KY73" s="25">
        <v>590.72</v>
      </c>
      <c r="KZ73" s="25">
        <v>738.4</v>
      </c>
      <c r="LA73" s="25">
        <v>886.08</v>
      </c>
      <c r="LB73" s="25">
        <v>1033.76</v>
      </c>
      <c r="LC73" s="25">
        <v>1122.4000000000001</v>
      </c>
      <c r="LD73" s="25">
        <v>1262.7</v>
      </c>
      <c r="LE73" s="25">
        <v>1403</v>
      </c>
      <c r="LF73" s="25">
        <v>1543.3</v>
      </c>
      <c r="LG73" s="28">
        <v>1683.6</v>
      </c>
      <c r="LH73" s="29">
        <v>100</v>
      </c>
      <c r="LI73" s="28">
        <v>1823.9</v>
      </c>
      <c r="LJ73" s="28">
        <v>1964.2</v>
      </c>
      <c r="LK73" s="28">
        <v>2104.5</v>
      </c>
      <c r="LL73" s="28">
        <v>2244.8000000000002</v>
      </c>
      <c r="LM73" s="28">
        <v>2385.1</v>
      </c>
      <c r="LN73" s="28">
        <v>2525.4</v>
      </c>
      <c r="LO73" s="28">
        <v>2665.7</v>
      </c>
      <c r="LP73" s="25">
        <v>2806</v>
      </c>
      <c r="LQ73" s="25">
        <v>2946.3</v>
      </c>
      <c r="LR73" s="25">
        <v>3086.6</v>
      </c>
      <c r="LS73" s="49"/>
    </row>
    <row r="74" spans="5:331" ht="14.4">
      <c r="E74" s="128">
        <v>60</v>
      </c>
      <c r="F74" s="129">
        <v>64</v>
      </c>
      <c r="G74" s="24">
        <v>51.06</v>
      </c>
      <c r="H74" s="24">
        <v>0</v>
      </c>
      <c r="I74" s="24" t="s">
        <v>96</v>
      </c>
      <c r="J74" s="24" t="str">
        <f t="shared" si="44"/>
        <v>A-18-BASE-60-64</v>
      </c>
      <c r="K74" s="25">
        <v>465.76</v>
      </c>
      <c r="L74" s="25">
        <v>698.64</v>
      </c>
      <c r="M74" s="25">
        <v>931.52</v>
      </c>
      <c r="N74" s="25">
        <v>1164.4000000000001</v>
      </c>
      <c r="O74" s="25">
        <v>1397.28</v>
      </c>
      <c r="P74" s="25">
        <v>1630.16</v>
      </c>
      <c r="Q74" s="25">
        <v>1769.92</v>
      </c>
      <c r="R74" s="25">
        <v>1991.16</v>
      </c>
      <c r="S74" s="25">
        <v>2212.4</v>
      </c>
      <c r="T74" s="25">
        <v>2433.64</v>
      </c>
      <c r="U74" s="28">
        <v>2654.88</v>
      </c>
      <c r="V74" s="29">
        <v>1.25</v>
      </c>
      <c r="W74" s="28">
        <v>2876.12</v>
      </c>
      <c r="X74" s="28">
        <v>3097.36</v>
      </c>
      <c r="Y74" s="28">
        <v>3318.6</v>
      </c>
      <c r="Z74" s="28">
        <v>3539.84</v>
      </c>
      <c r="AA74" s="28">
        <v>3761.08</v>
      </c>
      <c r="AB74" s="28">
        <v>3982.32</v>
      </c>
      <c r="AC74" s="28">
        <v>4203.5600000000004</v>
      </c>
      <c r="AD74" s="25">
        <v>4424.8</v>
      </c>
      <c r="AE74" s="25">
        <v>4646.04</v>
      </c>
      <c r="AF74" s="25">
        <v>4867.28</v>
      </c>
      <c r="AH74" s="128">
        <v>60</v>
      </c>
      <c r="AI74" s="129">
        <v>64</v>
      </c>
      <c r="AJ74" s="24">
        <v>51.06</v>
      </c>
      <c r="AK74" s="24">
        <v>0</v>
      </c>
      <c r="AL74" s="24" t="s">
        <v>96</v>
      </c>
      <c r="AM74" s="24" t="str">
        <f t="shared" si="45"/>
        <v>B-6-60-64</v>
      </c>
      <c r="AN74" s="25">
        <v>123.22</v>
      </c>
      <c r="AO74" s="25">
        <v>184.83</v>
      </c>
      <c r="AP74" s="25">
        <v>246.44</v>
      </c>
      <c r="AQ74" s="25">
        <v>308.05</v>
      </c>
      <c r="AR74" s="25">
        <v>369.66</v>
      </c>
      <c r="AS74" s="25">
        <v>431.27</v>
      </c>
      <c r="AT74" s="25">
        <v>468.24</v>
      </c>
      <c r="AU74" s="25">
        <v>526.77</v>
      </c>
      <c r="AV74" s="25">
        <v>585.29999999999995</v>
      </c>
      <c r="AW74" s="25">
        <v>643.83000000000004</v>
      </c>
      <c r="AX74" s="28">
        <v>702.36</v>
      </c>
      <c r="AY74" s="29">
        <v>1.25</v>
      </c>
      <c r="AZ74" s="28">
        <v>760.89</v>
      </c>
      <c r="BA74" s="28">
        <v>819.42</v>
      </c>
      <c r="BB74" s="28">
        <v>877.95</v>
      </c>
      <c r="BC74" s="28">
        <v>936.48</v>
      </c>
      <c r="BD74" s="28">
        <v>995.01</v>
      </c>
      <c r="BE74" s="28">
        <v>1053.54</v>
      </c>
      <c r="BF74" s="28">
        <v>1112.07</v>
      </c>
      <c r="BG74" s="25">
        <v>1170.5999999999999</v>
      </c>
      <c r="BH74" s="25">
        <v>1229.1300000000001</v>
      </c>
      <c r="BI74" s="25">
        <v>1287.6600000000001</v>
      </c>
      <c r="BJ74" s="25">
        <v>1346.19</v>
      </c>
      <c r="BK74" s="25">
        <v>1404.72</v>
      </c>
      <c r="BL74" s="49"/>
      <c r="BM74" s="128">
        <v>60</v>
      </c>
      <c r="BN74" s="129">
        <v>64</v>
      </c>
      <c r="BO74" s="24">
        <v>51.06</v>
      </c>
      <c r="BP74" s="24">
        <v>0</v>
      </c>
      <c r="BQ74" s="24" t="s">
        <v>96</v>
      </c>
      <c r="BR74" s="24" t="str">
        <f t="shared" si="46"/>
        <v>B-6-BASE-60-64</v>
      </c>
      <c r="BS74" s="119">
        <v>154.18</v>
      </c>
      <c r="BT74" s="119">
        <v>231.27</v>
      </c>
      <c r="BU74" s="119">
        <v>308.36</v>
      </c>
      <c r="BV74" s="119">
        <v>385.45</v>
      </c>
      <c r="BW74" s="119">
        <v>462.54</v>
      </c>
      <c r="BX74" s="119">
        <v>539.63</v>
      </c>
      <c r="BY74" s="119">
        <v>585.91999999999996</v>
      </c>
      <c r="BZ74" s="119">
        <v>659.16</v>
      </c>
      <c r="CA74" s="119">
        <v>732.4</v>
      </c>
      <c r="CB74" s="119">
        <v>805.64</v>
      </c>
      <c r="CC74" s="120">
        <v>878.88</v>
      </c>
      <c r="CD74" s="29">
        <v>100</v>
      </c>
      <c r="CE74" s="120">
        <v>952.12</v>
      </c>
      <c r="CF74" s="120">
        <v>1025.3599999999999</v>
      </c>
      <c r="CG74" s="120">
        <v>1098.5999999999999</v>
      </c>
      <c r="CH74" s="120">
        <v>1171.8399999999999</v>
      </c>
      <c r="CI74" s="120">
        <v>1245.08</v>
      </c>
      <c r="CJ74" s="120">
        <v>1318.32</v>
      </c>
      <c r="CK74" s="120">
        <v>1391.56</v>
      </c>
      <c r="CL74" s="119">
        <v>1464.8</v>
      </c>
      <c r="CM74" s="119">
        <v>1538.04</v>
      </c>
      <c r="CN74" s="119">
        <v>1611.28</v>
      </c>
      <c r="CO74" s="119">
        <v>1684.52</v>
      </c>
      <c r="CP74" s="119">
        <v>1757.76</v>
      </c>
      <c r="CQ74" s="49"/>
      <c r="CR74" s="131">
        <v>60</v>
      </c>
      <c r="CS74" s="132">
        <v>64</v>
      </c>
      <c r="CT74" s="24">
        <v>51.06</v>
      </c>
      <c r="CU74" s="24">
        <v>0</v>
      </c>
      <c r="CV74" s="24" t="s">
        <v>96</v>
      </c>
      <c r="CW74" s="24" t="str">
        <f t="shared" si="47"/>
        <v>A-18-BASE-60-64</v>
      </c>
      <c r="CX74" s="25">
        <v>423.16</v>
      </c>
      <c r="CY74" s="25">
        <v>634.74</v>
      </c>
      <c r="CZ74" s="25">
        <v>846.32</v>
      </c>
      <c r="DA74" s="25">
        <v>1057.9000000000001</v>
      </c>
      <c r="DB74" s="25">
        <v>1269.48</v>
      </c>
      <c r="DC74" s="25">
        <v>1481.06</v>
      </c>
      <c r="DD74" s="25">
        <v>1608</v>
      </c>
      <c r="DE74" s="25">
        <v>1809</v>
      </c>
      <c r="DF74" s="25">
        <v>2010</v>
      </c>
      <c r="DG74" s="25">
        <v>2211</v>
      </c>
      <c r="DH74" s="28">
        <v>2412</v>
      </c>
      <c r="DI74" s="29">
        <v>1.25</v>
      </c>
      <c r="DJ74" s="28">
        <v>2613</v>
      </c>
      <c r="DK74" s="28">
        <v>2814</v>
      </c>
      <c r="DL74" s="28">
        <v>3015</v>
      </c>
      <c r="DM74" s="28">
        <v>3216</v>
      </c>
      <c r="DN74" s="28">
        <v>3417</v>
      </c>
      <c r="DO74" s="28">
        <v>3618</v>
      </c>
      <c r="DP74" s="28">
        <v>3819</v>
      </c>
      <c r="DQ74" s="25">
        <v>4020</v>
      </c>
      <c r="DR74" s="25">
        <v>4221</v>
      </c>
      <c r="DS74" s="25">
        <v>4422</v>
      </c>
      <c r="DT74" s="49"/>
      <c r="DU74" s="145">
        <v>60</v>
      </c>
      <c r="DV74" s="146">
        <v>64</v>
      </c>
      <c r="DW74" s="24">
        <v>51.06</v>
      </c>
      <c r="DX74" s="24">
        <v>0</v>
      </c>
      <c r="DY74" s="24" t="s">
        <v>96</v>
      </c>
      <c r="DZ74" s="24" t="str">
        <f t="shared" si="48"/>
        <v>A-18-BASE-60-64</v>
      </c>
      <c r="EA74" s="25">
        <v>428.44</v>
      </c>
      <c r="EB74" s="25">
        <v>642.66</v>
      </c>
      <c r="EC74" s="25">
        <v>856.88</v>
      </c>
      <c r="ED74" s="25">
        <v>1071.0999999999999</v>
      </c>
      <c r="EE74" s="25">
        <v>1285.32</v>
      </c>
      <c r="EF74" s="25">
        <v>1499.54</v>
      </c>
      <c r="EG74" s="25">
        <v>1628.08</v>
      </c>
      <c r="EH74" s="25">
        <v>1831.59</v>
      </c>
      <c r="EI74" s="25">
        <v>2035.1</v>
      </c>
      <c r="EJ74" s="25">
        <v>2238.61</v>
      </c>
      <c r="EK74" s="28">
        <v>2442.12</v>
      </c>
      <c r="EL74" s="29">
        <v>1.25</v>
      </c>
      <c r="EM74" s="28">
        <v>2645.63</v>
      </c>
      <c r="EN74" s="28">
        <v>2849.14</v>
      </c>
      <c r="EO74" s="28">
        <v>3052.65</v>
      </c>
      <c r="EP74" s="28">
        <v>3256.16</v>
      </c>
      <c r="EQ74" s="28">
        <v>3459.67</v>
      </c>
      <c r="ER74" s="28">
        <v>3663.18</v>
      </c>
      <c r="ES74" s="28">
        <v>3866.69</v>
      </c>
      <c r="ET74" s="25">
        <v>4070.2</v>
      </c>
      <c r="EU74" s="25">
        <v>4273.71</v>
      </c>
      <c r="EV74" s="25">
        <v>4477.22</v>
      </c>
      <c r="EW74" s="49"/>
      <c r="EX74" s="145">
        <v>60</v>
      </c>
      <c r="EY74" s="146">
        <v>64</v>
      </c>
      <c r="EZ74" s="24">
        <v>51.06</v>
      </c>
      <c r="FA74" s="24">
        <v>0</v>
      </c>
      <c r="FB74" s="24" t="s">
        <v>96</v>
      </c>
      <c r="FC74" s="24" t="str">
        <f t="shared" si="49"/>
        <v>A-18-BASE-60-64</v>
      </c>
      <c r="FD74" s="25">
        <v>357.84</v>
      </c>
      <c r="FE74" s="25">
        <v>536.76</v>
      </c>
      <c r="FF74" s="25">
        <v>715.68</v>
      </c>
      <c r="FG74" s="25">
        <v>894.6</v>
      </c>
      <c r="FH74" s="25">
        <v>1073.52</v>
      </c>
      <c r="FI74" s="25">
        <v>1252.44</v>
      </c>
      <c r="FJ74" s="25">
        <v>1359.76</v>
      </c>
      <c r="FK74" s="25">
        <v>1529.73</v>
      </c>
      <c r="FL74" s="25">
        <v>1699.7</v>
      </c>
      <c r="FM74" s="25">
        <v>1869.67</v>
      </c>
      <c r="FN74" s="28">
        <v>2039.64</v>
      </c>
      <c r="FO74" s="29">
        <v>1.25</v>
      </c>
      <c r="FP74" s="28">
        <v>2209.61</v>
      </c>
      <c r="FQ74" s="28">
        <v>2379.58</v>
      </c>
      <c r="FR74" s="28">
        <v>2549.5500000000002</v>
      </c>
      <c r="FS74" s="28">
        <v>2719.52</v>
      </c>
      <c r="FT74" s="28">
        <v>2889.49</v>
      </c>
      <c r="FU74" s="28">
        <v>3059.46</v>
      </c>
      <c r="FV74" s="28">
        <v>3229.43</v>
      </c>
      <c r="FW74" s="25">
        <v>3399.4</v>
      </c>
      <c r="FX74" s="25">
        <v>3569.37</v>
      </c>
      <c r="FY74" s="25">
        <v>3739.34</v>
      </c>
      <c r="FZ74" s="49"/>
      <c r="GA74" s="145">
        <v>60</v>
      </c>
      <c r="GB74" s="146">
        <v>64</v>
      </c>
      <c r="GC74" s="24">
        <v>51.06</v>
      </c>
      <c r="GD74" s="24">
        <v>0</v>
      </c>
      <c r="GE74" s="24" t="s">
        <v>96</v>
      </c>
      <c r="GF74" s="24" t="str">
        <f t="shared" si="50"/>
        <v>B-6-BASE-60-64</v>
      </c>
      <c r="GG74" s="119">
        <v>102.12</v>
      </c>
      <c r="GH74" s="119">
        <v>153.18</v>
      </c>
      <c r="GI74" s="119">
        <v>204.24</v>
      </c>
      <c r="GJ74" s="119">
        <v>255.3</v>
      </c>
      <c r="GK74" s="119">
        <v>306.36</v>
      </c>
      <c r="GL74" s="119">
        <v>357.42</v>
      </c>
      <c r="GM74" s="119">
        <v>388.08</v>
      </c>
      <c r="GN74" s="119">
        <v>436.59</v>
      </c>
      <c r="GO74" s="119">
        <v>485.1</v>
      </c>
      <c r="GP74" s="119">
        <v>533.61</v>
      </c>
      <c r="GQ74" s="120">
        <v>582.12</v>
      </c>
      <c r="GR74" s="29">
        <v>1.25</v>
      </c>
      <c r="GS74" s="120">
        <v>630.63</v>
      </c>
      <c r="GT74" s="120">
        <v>679.14</v>
      </c>
      <c r="GU74" s="120">
        <v>727.65</v>
      </c>
      <c r="GV74" s="120">
        <v>776.16</v>
      </c>
      <c r="GW74" s="120">
        <v>824.67</v>
      </c>
      <c r="GX74" s="120">
        <v>873.18</v>
      </c>
      <c r="GY74" s="120">
        <v>921.69</v>
      </c>
      <c r="GZ74" s="119">
        <v>970.2</v>
      </c>
      <c r="HA74" s="119">
        <v>1018.71</v>
      </c>
      <c r="HB74" s="119">
        <v>1067.22</v>
      </c>
      <c r="HC74" s="119">
        <v>1115.73</v>
      </c>
      <c r="HD74" s="119">
        <v>1164.24</v>
      </c>
      <c r="HE74" s="49"/>
      <c r="HF74" s="145">
        <v>60</v>
      </c>
      <c r="HG74" s="146">
        <v>64</v>
      </c>
      <c r="HH74" s="24">
        <v>51.06</v>
      </c>
      <c r="HI74" s="24">
        <v>0</v>
      </c>
      <c r="HJ74" s="24" t="s">
        <v>96</v>
      </c>
      <c r="HK74" s="24" t="str">
        <f t="shared" si="51"/>
        <v>A-18-BASE-60-64</v>
      </c>
      <c r="HL74" s="25">
        <v>386.24</v>
      </c>
      <c r="HM74" s="25">
        <v>579.36</v>
      </c>
      <c r="HN74" s="25">
        <v>772.48</v>
      </c>
      <c r="HO74" s="25">
        <v>965.6</v>
      </c>
      <c r="HP74" s="25">
        <v>1158.72</v>
      </c>
      <c r="HQ74" s="25">
        <v>1351.84</v>
      </c>
      <c r="HR74" s="25">
        <v>1467.68</v>
      </c>
      <c r="HS74" s="25">
        <v>1651.14</v>
      </c>
      <c r="HT74" s="25">
        <v>1834.6</v>
      </c>
      <c r="HU74" s="25">
        <v>2018.06</v>
      </c>
      <c r="HV74" s="28">
        <v>2201.52</v>
      </c>
      <c r="HW74" s="29">
        <v>100</v>
      </c>
      <c r="HX74" s="28">
        <v>2384.98</v>
      </c>
      <c r="HY74" s="28">
        <v>2568.44</v>
      </c>
      <c r="HZ74" s="28">
        <v>2751.9</v>
      </c>
      <c r="IA74" s="28">
        <v>2935.36</v>
      </c>
      <c r="IB74" s="28">
        <v>3118.82</v>
      </c>
      <c r="IC74" s="28">
        <v>3302.28</v>
      </c>
      <c r="ID74" s="28">
        <v>3485.74</v>
      </c>
      <c r="IE74" s="25">
        <v>3669.2</v>
      </c>
      <c r="IF74" s="25">
        <v>3852.66</v>
      </c>
      <c r="IG74" s="25">
        <v>4036.12</v>
      </c>
      <c r="IH74" s="49"/>
      <c r="II74" s="151">
        <v>60</v>
      </c>
      <c r="IJ74" s="152">
        <v>64</v>
      </c>
      <c r="IK74" s="24">
        <v>51.06</v>
      </c>
      <c r="IL74" s="24">
        <v>0</v>
      </c>
      <c r="IM74" s="24" t="s">
        <v>96</v>
      </c>
      <c r="IN74" s="24" t="str">
        <f t="shared" si="52"/>
        <v>A-18-BASE-60-64</v>
      </c>
      <c r="IO74" s="162">
        <v>489</v>
      </c>
      <c r="IP74" s="25">
        <v>733.5</v>
      </c>
      <c r="IQ74" s="25">
        <v>978</v>
      </c>
      <c r="IR74" s="25">
        <v>1222.5</v>
      </c>
      <c r="IS74" s="25">
        <v>1467</v>
      </c>
      <c r="IT74" s="25">
        <v>1711.5</v>
      </c>
      <c r="IU74" s="25">
        <v>1858.24</v>
      </c>
      <c r="IV74" s="25">
        <v>2090.52</v>
      </c>
      <c r="IW74" s="25">
        <v>2322.8000000000002</v>
      </c>
      <c r="IX74" s="25">
        <v>2555.08</v>
      </c>
      <c r="IY74" s="28">
        <v>2787.36</v>
      </c>
      <c r="IZ74" s="29">
        <v>1.25</v>
      </c>
      <c r="JA74" s="164">
        <v>3019.64</v>
      </c>
      <c r="JB74" s="28">
        <v>3251.92</v>
      </c>
      <c r="JC74" s="28">
        <v>3484.2</v>
      </c>
      <c r="JD74" s="28">
        <v>3716.48</v>
      </c>
      <c r="JE74" s="28">
        <v>3948.76</v>
      </c>
      <c r="JF74" s="28">
        <v>4181.04</v>
      </c>
      <c r="JG74" s="28">
        <v>4413.32</v>
      </c>
      <c r="JH74" s="25">
        <v>4645.6000000000004</v>
      </c>
      <c r="JI74" s="25">
        <v>4877.88</v>
      </c>
      <c r="JJ74" s="25">
        <v>5110.16</v>
      </c>
      <c r="JK74" s="49"/>
      <c r="JL74" s="151">
        <v>60</v>
      </c>
      <c r="JM74" s="152">
        <v>64</v>
      </c>
      <c r="JN74" s="24">
        <v>51.06</v>
      </c>
      <c r="JO74" s="24">
        <v>0</v>
      </c>
      <c r="JP74" s="24" t="s">
        <v>96</v>
      </c>
      <c r="JQ74" s="24" t="str">
        <f t="shared" si="53"/>
        <v>B-6-BASE-60-64</v>
      </c>
      <c r="JR74" s="119">
        <v>123.22</v>
      </c>
      <c r="JS74" s="119">
        <v>184.83</v>
      </c>
      <c r="JT74" s="119">
        <v>246.44</v>
      </c>
      <c r="JU74" s="119">
        <v>308.05</v>
      </c>
      <c r="JV74" s="119">
        <v>369.66</v>
      </c>
      <c r="JW74" s="119">
        <v>431.27</v>
      </c>
      <c r="JX74" s="119">
        <v>468.24</v>
      </c>
      <c r="JY74" s="119">
        <v>526.77</v>
      </c>
      <c r="JZ74" s="119">
        <v>585.29999999999995</v>
      </c>
      <c r="KA74" s="119">
        <v>643.83000000000004</v>
      </c>
      <c r="KB74" s="120">
        <v>702.36</v>
      </c>
      <c r="KC74" s="29">
        <v>1.25</v>
      </c>
      <c r="KD74" s="120">
        <v>760.89</v>
      </c>
      <c r="KE74" s="120">
        <v>819.42</v>
      </c>
      <c r="KF74" s="120">
        <v>877.95</v>
      </c>
      <c r="KG74" s="120">
        <v>936.48</v>
      </c>
      <c r="KH74" s="120">
        <v>995.01</v>
      </c>
      <c r="KI74" s="120">
        <v>1053.54</v>
      </c>
      <c r="KJ74" s="120">
        <v>1112.07</v>
      </c>
      <c r="KK74" s="119">
        <v>1170.5999999999999</v>
      </c>
      <c r="KL74" s="119">
        <v>1229.1300000000001</v>
      </c>
      <c r="KM74" s="119">
        <v>1287.6600000000001</v>
      </c>
      <c r="KN74" s="119">
        <v>1346.19</v>
      </c>
      <c r="KO74" s="119">
        <v>1404.72</v>
      </c>
      <c r="KP74" s="49"/>
      <c r="KQ74" s="151">
        <v>60</v>
      </c>
      <c r="KR74" s="152">
        <v>64</v>
      </c>
      <c r="KS74" s="24">
        <v>51.06</v>
      </c>
      <c r="KT74" s="24">
        <v>0</v>
      </c>
      <c r="KU74" s="24" t="s">
        <v>96</v>
      </c>
      <c r="KV74" s="24" t="str">
        <f t="shared" si="54"/>
        <v>A-18-BASE-60-64</v>
      </c>
      <c r="KW74" s="25">
        <v>386.24</v>
      </c>
      <c r="KX74" s="25">
        <v>579.36</v>
      </c>
      <c r="KY74" s="25">
        <v>772.48</v>
      </c>
      <c r="KZ74" s="25">
        <v>965.6</v>
      </c>
      <c r="LA74" s="25">
        <v>1158.72</v>
      </c>
      <c r="LB74" s="25">
        <v>1351.84</v>
      </c>
      <c r="LC74" s="25">
        <v>1467.68</v>
      </c>
      <c r="LD74" s="25">
        <v>1651.14</v>
      </c>
      <c r="LE74" s="25">
        <v>1834.6</v>
      </c>
      <c r="LF74" s="25">
        <v>2018.06</v>
      </c>
      <c r="LG74" s="28">
        <v>2201.52</v>
      </c>
      <c r="LH74" s="29">
        <v>100</v>
      </c>
      <c r="LI74" s="28">
        <v>2384.98</v>
      </c>
      <c r="LJ74" s="28">
        <v>2568.44</v>
      </c>
      <c r="LK74" s="28">
        <v>2751.9</v>
      </c>
      <c r="LL74" s="28">
        <v>2935.36</v>
      </c>
      <c r="LM74" s="28">
        <v>3118.82</v>
      </c>
      <c r="LN74" s="28">
        <v>3302.28</v>
      </c>
      <c r="LO74" s="28">
        <v>3485.74</v>
      </c>
      <c r="LP74" s="25">
        <v>3669.2</v>
      </c>
      <c r="LQ74" s="25">
        <v>3852.66</v>
      </c>
      <c r="LR74" s="25">
        <v>4036.12</v>
      </c>
      <c r="LS74" s="49"/>
    </row>
    <row r="75" spans="5:331" ht="14.4">
      <c r="E75" s="128">
        <v>65</v>
      </c>
      <c r="F75" s="129">
        <v>69</v>
      </c>
      <c r="G75" s="24">
        <v>62.16</v>
      </c>
      <c r="H75" s="24">
        <v>0</v>
      </c>
      <c r="I75" s="24" t="s">
        <v>97</v>
      </c>
      <c r="J75" s="24" t="str">
        <f t="shared" si="44"/>
        <v>A-18-BASE-65-69</v>
      </c>
      <c r="K75" s="25">
        <v>587.88</v>
      </c>
      <c r="L75" s="25">
        <v>881.82</v>
      </c>
      <c r="M75" s="25">
        <v>1175.76</v>
      </c>
      <c r="N75" s="25">
        <v>1469.7</v>
      </c>
      <c r="O75" s="25">
        <v>1763.64</v>
      </c>
      <c r="P75" s="25">
        <v>2057.58</v>
      </c>
      <c r="Q75" s="25">
        <v>2233.92</v>
      </c>
      <c r="R75" s="25">
        <v>2513.16</v>
      </c>
      <c r="S75" s="25">
        <v>2792.4</v>
      </c>
      <c r="T75" s="25">
        <v>3071.64</v>
      </c>
      <c r="U75" s="28">
        <v>3350.88</v>
      </c>
      <c r="V75" s="29">
        <v>1.25</v>
      </c>
      <c r="W75" s="28">
        <v>3630.12</v>
      </c>
      <c r="X75" s="28">
        <v>3909.36</v>
      </c>
      <c r="Y75" s="28">
        <v>4188.6000000000004</v>
      </c>
      <c r="Z75" s="28">
        <v>4467.84</v>
      </c>
      <c r="AA75" s="28">
        <v>4747.08</v>
      </c>
      <c r="AB75" s="28">
        <v>5026.32</v>
      </c>
      <c r="AC75" s="28">
        <v>5305.56</v>
      </c>
      <c r="AD75" s="25">
        <v>5584.8</v>
      </c>
      <c r="AE75" s="25">
        <v>5864.04</v>
      </c>
      <c r="AF75" s="25">
        <v>6143.28</v>
      </c>
      <c r="AH75" s="128">
        <v>65</v>
      </c>
      <c r="AI75" s="129">
        <v>69</v>
      </c>
      <c r="AJ75" s="24">
        <v>62.16</v>
      </c>
      <c r="AK75" s="24">
        <v>0</v>
      </c>
      <c r="AL75" s="24" t="s">
        <v>97</v>
      </c>
      <c r="AM75" s="24" t="str">
        <f t="shared" si="45"/>
        <v>B-6-65-69</v>
      </c>
      <c r="AN75" s="25">
        <v>150.96</v>
      </c>
      <c r="AO75" s="25">
        <v>226.44</v>
      </c>
      <c r="AP75" s="25">
        <v>301.92</v>
      </c>
      <c r="AQ75" s="25">
        <v>377.4</v>
      </c>
      <c r="AR75" s="25">
        <v>452.88</v>
      </c>
      <c r="AS75" s="25">
        <v>528.36</v>
      </c>
      <c r="AT75" s="25">
        <v>573.67999999999995</v>
      </c>
      <c r="AU75" s="25">
        <v>645.39</v>
      </c>
      <c r="AV75" s="25">
        <v>717.1</v>
      </c>
      <c r="AW75" s="25">
        <v>788.81</v>
      </c>
      <c r="AX75" s="28">
        <v>860.52</v>
      </c>
      <c r="AY75" s="29">
        <v>1.25</v>
      </c>
      <c r="AZ75" s="28">
        <v>932.23</v>
      </c>
      <c r="BA75" s="28">
        <v>1003.94</v>
      </c>
      <c r="BB75" s="28">
        <v>1075.6500000000001</v>
      </c>
      <c r="BC75" s="28">
        <v>1147.3599999999999</v>
      </c>
      <c r="BD75" s="28">
        <v>1219.07</v>
      </c>
      <c r="BE75" s="28">
        <v>1290.78</v>
      </c>
      <c r="BF75" s="28">
        <v>1362.49</v>
      </c>
      <c r="BG75" s="25">
        <v>1434.2</v>
      </c>
      <c r="BH75" s="25">
        <v>1505.91</v>
      </c>
      <c r="BI75" s="25">
        <v>1577.62</v>
      </c>
      <c r="BJ75" s="25">
        <v>1649.33</v>
      </c>
      <c r="BK75" s="25">
        <v>1721.04</v>
      </c>
      <c r="BL75" s="49"/>
      <c r="BM75" s="128">
        <v>65</v>
      </c>
      <c r="BN75" s="129">
        <v>69</v>
      </c>
      <c r="BO75" s="24">
        <v>62.16</v>
      </c>
      <c r="BP75" s="24">
        <v>0</v>
      </c>
      <c r="BQ75" s="24" t="s">
        <v>97</v>
      </c>
      <c r="BR75" s="24" t="str">
        <f t="shared" si="46"/>
        <v>B-6-BASE-65-69</v>
      </c>
      <c r="BS75" s="119">
        <v>177.84</v>
      </c>
      <c r="BT75" s="119">
        <v>266.76</v>
      </c>
      <c r="BU75" s="119">
        <v>355.68</v>
      </c>
      <c r="BV75" s="119">
        <v>444.6</v>
      </c>
      <c r="BW75" s="119">
        <v>533.52</v>
      </c>
      <c r="BX75" s="119">
        <v>622.44000000000005</v>
      </c>
      <c r="BY75" s="119">
        <v>675.76</v>
      </c>
      <c r="BZ75" s="119">
        <v>760.23</v>
      </c>
      <c r="CA75" s="119">
        <v>844.7</v>
      </c>
      <c r="CB75" s="119">
        <v>929.17</v>
      </c>
      <c r="CC75" s="120">
        <v>1013.64</v>
      </c>
      <c r="CD75" s="29">
        <v>100</v>
      </c>
      <c r="CE75" s="120">
        <v>1098.1099999999999</v>
      </c>
      <c r="CF75" s="120">
        <v>1182.58</v>
      </c>
      <c r="CG75" s="120">
        <v>1267.05</v>
      </c>
      <c r="CH75" s="120">
        <v>1351.52</v>
      </c>
      <c r="CI75" s="120">
        <v>1435.99</v>
      </c>
      <c r="CJ75" s="120">
        <v>1520.46</v>
      </c>
      <c r="CK75" s="120">
        <v>1604.93</v>
      </c>
      <c r="CL75" s="119">
        <v>1689.4</v>
      </c>
      <c r="CM75" s="119">
        <v>1773.87</v>
      </c>
      <c r="CN75" s="119">
        <v>1858.34</v>
      </c>
      <c r="CO75" s="119">
        <v>1942.81</v>
      </c>
      <c r="CP75" s="119">
        <v>2027.28</v>
      </c>
      <c r="CQ75" s="49"/>
      <c r="CR75" s="131">
        <v>65</v>
      </c>
      <c r="CS75" s="132">
        <v>69</v>
      </c>
      <c r="CT75" s="24">
        <v>62.16</v>
      </c>
      <c r="CU75" s="24">
        <v>0</v>
      </c>
      <c r="CV75" s="24" t="s">
        <v>97</v>
      </c>
      <c r="CW75" s="24" t="str">
        <f t="shared" si="47"/>
        <v>A-18-BASE-65-69</v>
      </c>
      <c r="CX75" s="25">
        <v>533.91999999999996</v>
      </c>
      <c r="CY75" s="25">
        <v>800.88</v>
      </c>
      <c r="CZ75" s="25">
        <v>1067.8399999999999</v>
      </c>
      <c r="DA75" s="25">
        <v>1334.8</v>
      </c>
      <c r="DB75" s="25">
        <v>1601.76</v>
      </c>
      <c r="DC75" s="25">
        <v>1868.72</v>
      </c>
      <c r="DD75" s="25">
        <v>2028.88</v>
      </c>
      <c r="DE75" s="25">
        <v>2282.4899999999998</v>
      </c>
      <c r="DF75" s="25">
        <v>2536.1</v>
      </c>
      <c r="DG75" s="25">
        <v>2789.71</v>
      </c>
      <c r="DH75" s="28">
        <v>3043.32</v>
      </c>
      <c r="DI75" s="29">
        <v>1.25</v>
      </c>
      <c r="DJ75" s="28">
        <v>3296.93</v>
      </c>
      <c r="DK75" s="28">
        <v>3550.54</v>
      </c>
      <c r="DL75" s="28">
        <v>3804.15</v>
      </c>
      <c r="DM75" s="28">
        <v>4057.76</v>
      </c>
      <c r="DN75" s="28">
        <v>4311.37</v>
      </c>
      <c r="DO75" s="28">
        <v>4564.9799999999996</v>
      </c>
      <c r="DP75" s="28">
        <v>4818.59</v>
      </c>
      <c r="DQ75" s="25">
        <v>5072.2</v>
      </c>
      <c r="DR75" s="25">
        <v>5325.81</v>
      </c>
      <c r="DS75" s="25">
        <v>5579.42</v>
      </c>
      <c r="DT75" s="49"/>
      <c r="DU75" s="145">
        <v>65</v>
      </c>
      <c r="DV75" s="146">
        <v>69</v>
      </c>
      <c r="DW75" s="24">
        <v>62.16</v>
      </c>
      <c r="DX75" s="24">
        <v>0</v>
      </c>
      <c r="DY75" s="24" t="s">
        <v>97</v>
      </c>
      <c r="DZ75" s="24" t="str">
        <f t="shared" si="48"/>
        <v>A-18-BASE-65-69</v>
      </c>
      <c r="EA75" s="25">
        <v>540.6</v>
      </c>
      <c r="EB75" s="25">
        <v>810.9</v>
      </c>
      <c r="EC75" s="25">
        <v>1081.2</v>
      </c>
      <c r="ED75" s="25">
        <v>1351.5</v>
      </c>
      <c r="EE75" s="25">
        <v>1621.8</v>
      </c>
      <c r="EF75" s="25">
        <v>1892.1</v>
      </c>
      <c r="EG75" s="25">
        <v>2054.3200000000002</v>
      </c>
      <c r="EH75" s="25">
        <v>2311.11</v>
      </c>
      <c r="EI75" s="25">
        <v>2567.9</v>
      </c>
      <c r="EJ75" s="25">
        <v>2824.69</v>
      </c>
      <c r="EK75" s="28">
        <v>3081.48</v>
      </c>
      <c r="EL75" s="29">
        <v>1.25</v>
      </c>
      <c r="EM75" s="28">
        <v>3338.27</v>
      </c>
      <c r="EN75" s="28">
        <v>3595.06</v>
      </c>
      <c r="EO75" s="28">
        <v>3851.85</v>
      </c>
      <c r="EP75" s="28">
        <v>4108.6400000000003</v>
      </c>
      <c r="EQ75" s="28">
        <v>4365.43</v>
      </c>
      <c r="ER75" s="28">
        <v>4622.22</v>
      </c>
      <c r="ES75" s="28">
        <v>4879.01</v>
      </c>
      <c r="ET75" s="25">
        <v>5135.8</v>
      </c>
      <c r="EU75" s="25">
        <v>5392.59</v>
      </c>
      <c r="EV75" s="25">
        <v>5649.38</v>
      </c>
      <c r="EW75" s="49"/>
      <c r="EX75" s="145">
        <v>65</v>
      </c>
      <c r="EY75" s="146">
        <v>69</v>
      </c>
      <c r="EZ75" s="24">
        <v>62.16</v>
      </c>
      <c r="FA75" s="24">
        <v>0</v>
      </c>
      <c r="FB75" s="24" t="s">
        <v>97</v>
      </c>
      <c r="FC75" s="24" t="str">
        <f t="shared" si="49"/>
        <v>A-18-BASE-65-69</v>
      </c>
      <c r="FD75" s="25">
        <v>451.56</v>
      </c>
      <c r="FE75" s="25">
        <v>677.34</v>
      </c>
      <c r="FF75" s="25">
        <v>903.12</v>
      </c>
      <c r="FG75" s="25">
        <v>1128.9000000000001</v>
      </c>
      <c r="FH75" s="25">
        <v>1354.68</v>
      </c>
      <c r="FI75" s="25">
        <v>1580.46</v>
      </c>
      <c r="FJ75" s="25">
        <v>1715.92</v>
      </c>
      <c r="FK75" s="25">
        <v>1930.41</v>
      </c>
      <c r="FL75" s="25">
        <v>2144.9</v>
      </c>
      <c r="FM75" s="25">
        <v>2359.39</v>
      </c>
      <c r="FN75" s="28">
        <v>2573.88</v>
      </c>
      <c r="FO75" s="29">
        <v>1.25</v>
      </c>
      <c r="FP75" s="28">
        <v>2788.37</v>
      </c>
      <c r="FQ75" s="28">
        <v>3002.86</v>
      </c>
      <c r="FR75" s="28">
        <v>3217.35</v>
      </c>
      <c r="FS75" s="28">
        <v>3431.84</v>
      </c>
      <c r="FT75" s="28">
        <v>3646.33</v>
      </c>
      <c r="FU75" s="28">
        <v>3860.82</v>
      </c>
      <c r="FV75" s="28">
        <v>4075.31</v>
      </c>
      <c r="FW75" s="25">
        <v>4289.8</v>
      </c>
      <c r="FX75" s="25">
        <v>4504.29</v>
      </c>
      <c r="FY75" s="25">
        <v>4718.78</v>
      </c>
      <c r="FZ75" s="49"/>
      <c r="GA75" s="145">
        <v>65</v>
      </c>
      <c r="GB75" s="146">
        <v>69</v>
      </c>
      <c r="GC75" s="24">
        <v>62.16</v>
      </c>
      <c r="GD75" s="24">
        <v>0</v>
      </c>
      <c r="GE75" s="24" t="s">
        <v>97</v>
      </c>
      <c r="GF75" s="24" t="str">
        <f t="shared" si="50"/>
        <v>B-6-BASE-65-69</v>
      </c>
      <c r="GG75" s="119">
        <v>124.32</v>
      </c>
      <c r="GH75" s="119">
        <v>186.48</v>
      </c>
      <c r="GI75" s="119">
        <v>248.64</v>
      </c>
      <c r="GJ75" s="119">
        <v>310.8</v>
      </c>
      <c r="GK75" s="119">
        <v>372.96</v>
      </c>
      <c r="GL75" s="119">
        <v>435.12</v>
      </c>
      <c r="GM75" s="119">
        <v>472.4</v>
      </c>
      <c r="GN75" s="119">
        <v>531.45000000000005</v>
      </c>
      <c r="GO75" s="119">
        <v>590.5</v>
      </c>
      <c r="GP75" s="119">
        <v>649.54999999999995</v>
      </c>
      <c r="GQ75" s="120">
        <v>708.6</v>
      </c>
      <c r="GR75" s="29">
        <v>1.25</v>
      </c>
      <c r="GS75" s="120">
        <v>767.65</v>
      </c>
      <c r="GT75" s="120">
        <v>826.7</v>
      </c>
      <c r="GU75" s="120">
        <v>885.75</v>
      </c>
      <c r="GV75" s="120">
        <v>944.8</v>
      </c>
      <c r="GW75" s="120">
        <v>1003.85</v>
      </c>
      <c r="GX75" s="120">
        <v>1062.9000000000001</v>
      </c>
      <c r="GY75" s="120">
        <v>1121.95</v>
      </c>
      <c r="GZ75" s="119">
        <v>1181</v>
      </c>
      <c r="HA75" s="119">
        <v>1240.05</v>
      </c>
      <c r="HB75" s="119">
        <v>1299.0999999999999</v>
      </c>
      <c r="HC75" s="119">
        <v>1358.15</v>
      </c>
      <c r="HD75" s="119">
        <v>1417.2</v>
      </c>
      <c r="HE75" s="49"/>
      <c r="HF75" s="145">
        <v>65</v>
      </c>
      <c r="HG75" s="146">
        <v>69</v>
      </c>
      <c r="HH75" s="24">
        <v>62.16</v>
      </c>
      <c r="HI75" s="24">
        <v>0</v>
      </c>
      <c r="HJ75" s="24" t="s">
        <v>97</v>
      </c>
      <c r="HK75" s="24" t="str">
        <f t="shared" si="51"/>
        <v>A-18-BASE-65-69</v>
      </c>
      <c r="HL75" s="25">
        <v>488.48</v>
      </c>
      <c r="HM75" s="25">
        <v>732.72</v>
      </c>
      <c r="HN75" s="25">
        <v>976.96</v>
      </c>
      <c r="HO75" s="25">
        <v>1221.2</v>
      </c>
      <c r="HP75" s="25">
        <v>1465.44</v>
      </c>
      <c r="HQ75" s="25">
        <v>1709.68</v>
      </c>
      <c r="HR75" s="25">
        <v>1856.24</v>
      </c>
      <c r="HS75" s="25">
        <v>2088.27</v>
      </c>
      <c r="HT75" s="25">
        <v>2320.3000000000002</v>
      </c>
      <c r="HU75" s="25">
        <v>2552.33</v>
      </c>
      <c r="HV75" s="28">
        <v>2784.36</v>
      </c>
      <c r="HW75" s="29">
        <v>100</v>
      </c>
      <c r="HX75" s="28">
        <v>3016.39</v>
      </c>
      <c r="HY75" s="28">
        <v>3248.42</v>
      </c>
      <c r="HZ75" s="28">
        <v>3480.45</v>
      </c>
      <c r="IA75" s="28">
        <v>3712.48</v>
      </c>
      <c r="IB75" s="28">
        <v>3944.51</v>
      </c>
      <c r="IC75" s="28">
        <v>4176.54</v>
      </c>
      <c r="ID75" s="28">
        <v>4408.57</v>
      </c>
      <c r="IE75" s="25">
        <v>4640.6000000000004</v>
      </c>
      <c r="IF75" s="25">
        <v>4872.63</v>
      </c>
      <c r="IG75" s="25">
        <v>5104.66</v>
      </c>
      <c r="IH75" s="49"/>
      <c r="II75" s="151">
        <v>65</v>
      </c>
      <c r="IJ75" s="152">
        <v>69</v>
      </c>
      <c r="IK75" s="24">
        <v>62.16</v>
      </c>
      <c r="IL75" s="24">
        <v>0</v>
      </c>
      <c r="IM75" s="24" t="s">
        <v>97</v>
      </c>
      <c r="IN75" s="24" t="str">
        <f t="shared" si="52"/>
        <v>A-18-BASE-65-69</v>
      </c>
      <c r="IO75" s="25">
        <v>617.34</v>
      </c>
      <c r="IP75" s="25">
        <v>926.01</v>
      </c>
      <c r="IQ75" s="25">
        <v>1234.68</v>
      </c>
      <c r="IR75" s="25">
        <v>1543.35</v>
      </c>
      <c r="IS75" s="25">
        <v>1852.02</v>
      </c>
      <c r="IT75" s="25">
        <v>2160.69</v>
      </c>
      <c r="IU75" s="25">
        <v>2345.92</v>
      </c>
      <c r="IV75" s="25">
        <v>2639.16</v>
      </c>
      <c r="IW75" s="25">
        <v>2932.4</v>
      </c>
      <c r="IX75" s="25">
        <v>3225.64</v>
      </c>
      <c r="IY75" s="28">
        <v>3518.88</v>
      </c>
      <c r="IZ75" s="29">
        <v>1.25</v>
      </c>
      <c r="JA75" s="28">
        <v>3812.12</v>
      </c>
      <c r="JB75" s="28">
        <v>4105.3599999999997</v>
      </c>
      <c r="JC75" s="28">
        <v>4398.6000000000004</v>
      </c>
      <c r="JD75" s="28">
        <v>4691.84</v>
      </c>
      <c r="JE75" s="28">
        <v>4985.08</v>
      </c>
      <c r="JF75" s="28">
        <v>5278.32</v>
      </c>
      <c r="JG75" s="28">
        <v>5571.56</v>
      </c>
      <c r="JH75" s="25">
        <v>5864.8</v>
      </c>
      <c r="JI75" s="25">
        <v>6158.04</v>
      </c>
      <c r="JJ75" s="25">
        <v>6451.28</v>
      </c>
      <c r="JK75" s="49"/>
      <c r="JL75" s="151">
        <v>65</v>
      </c>
      <c r="JM75" s="152">
        <v>69</v>
      </c>
      <c r="JN75" s="24">
        <v>62.16</v>
      </c>
      <c r="JO75" s="24">
        <v>0</v>
      </c>
      <c r="JP75" s="24" t="s">
        <v>97</v>
      </c>
      <c r="JQ75" s="24" t="str">
        <f t="shared" si="53"/>
        <v>B-6-BASE-65-69</v>
      </c>
      <c r="JR75" s="119">
        <v>150.96</v>
      </c>
      <c r="JS75" s="119">
        <v>226.44</v>
      </c>
      <c r="JT75" s="119">
        <v>301.92</v>
      </c>
      <c r="JU75" s="119">
        <v>377.4</v>
      </c>
      <c r="JV75" s="119">
        <v>452.88</v>
      </c>
      <c r="JW75" s="119">
        <v>528.36</v>
      </c>
      <c r="JX75" s="119">
        <v>573.67999999999995</v>
      </c>
      <c r="JY75" s="119">
        <v>645.39</v>
      </c>
      <c r="JZ75" s="119">
        <v>717.1</v>
      </c>
      <c r="KA75" s="119">
        <v>788.81</v>
      </c>
      <c r="KB75" s="120">
        <v>860.52</v>
      </c>
      <c r="KC75" s="29">
        <v>1.25</v>
      </c>
      <c r="KD75" s="120">
        <v>932.23</v>
      </c>
      <c r="KE75" s="120">
        <v>1003.94</v>
      </c>
      <c r="KF75" s="120">
        <v>1075.6500000000001</v>
      </c>
      <c r="KG75" s="120">
        <v>1147.3599999999999</v>
      </c>
      <c r="KH75" s="120">
        <v>1219.07</v>
      </c>
      <c r="KI75" s="120">
        <v>1290.78</v>
      </c>
      <c r="KJ75" s="120">
        <v>1362.49</v>
      </c>
      <c r="KK75" s="119">
        <v>1434.2</v>
      </c>
      <c r="KL75" s="119">
        <v>1505.91</v>
      </c>
      <c r="KM75" s="119">
        <v>1577.62</v>
      </c>
      <c r="KN75" s="119">
        <v>1649.33</v>
      </c>
      <c r="KO75" s="119">
        <v>1721.04</v>
      </c>
      <c r="KP75" s="49"/>
      <c r="KQ75" s="151">
        <v>65</v>
      </c>
      <c r="KR75" s="152">
        <v>69</v>
      </c>
      <c r="KS75" s="24">
        <v>62.16</v>
      </c>
      <c r="KT75" s="24">
        <v>0</v>
      </c>
      <c r="KU75" s="24" t="s">
        <v>97</v>
      </c>
      <c r="KV75" s="24" t="str">
        <f t="shared" si="54"/>
        <v>A-18-BASE-65-69</v>
      </c>
      <c r="KW75" s="25">
        <v>488.48</v>
      </c>
      <c r="KX75" s="25">
        <v>732.72</v>
      </c>
      <c r="KY75" s="25">
        <v>976.96</v>
      </c>
      <c r="KZ75" s="25">
        <v>1221.2</v>
      </c>
      <c r="LA75" s="25">
        <v>1465.44</v>
      </c>
      <c r="LB75" s="25">
        <v>1709.68</v>
      </c>
      <c r="LC75" s="25">
        <v>1856.24</v>
      </c>
      <c r="LD75" s="25">
        <v>2088.27</v>
      </c>
      <c r="LE75" s="25">
        <v>2320.3000000000002</v>
      </c>
      <c r="LF75" s="25">
        <v>2552.33</v>
      </c>
      <c r="LG75" s="28">
        <v>2784.36</v>
      </c>
      <c r="LH75" s="29">
        <v>100</v>
      </c>
      <c r="LI75" s="28">
        <v>3016.39</v>
      </c>
      <c r="LJ75" s="28">
        <v>3248.42</v>
      </c>
      <c r="LK75" s="28">
        <v>3480.45</v>
      </c>
      <c r="LL75" s="28">
        <v>3712.48</v>
      </c>
      <c r="LM75" s="28">
        <v>3944.51</v>
      </c>
      <c r="LN75" s="28">
        <v>4176.54</v>
      </c>
      <c r="LO75" s="28">
        <v>4408.57</v>
      </c>
      <c r="LP75" s="25">
        <v>4640.6000000000004</v>
      </c>
      <c r="LQ75" s="25">
        <v>4872.63</v>
      </c>
      <c r="LR75" s="25">
        <v>5104.66</v>
      </c>
      <c r="LS75" s="49"/>
    </row>
    <row r="76" spans="5:331">
      <c r="E76" s="128">
        <v>70</v>
      </c>
      <c r="F76" s="129">
        <v>74</v>
      </c>
      <c r="G76" s="24">
        <v>73.260000000000005</v>
      </c>
      <c r="H76" s="24">
        <v>0</v>
      </c>
      <c r="I76" s="24" t="s">
        <v>98</v>
      </c>
      <c r="J76" s="24" t="str">
        <f t="shared" si="44"/>
        <v>A-18-BASE-70-74</v>
      </c>
      <c r="K76" s="25">
        <v>704.32</v>
      </c>
      <c r="L76" s="25">
        <v>1056.48</v>
      </c>
      <c r="M76" s="25">
        <v>1408.64</v>
      </c>
      <c r="N76" s="25">
        <v>1760.8</v>
      </c>
      <c r="O76" s="25">
        <v>2112.96</v>
      </c>
      <c r="P76" s="25">
        <v>2465.12</v>
      </c>
      <c r="Q76" s="25">
        <v>2676.4</v>
      </c>
      <c r="R76" s="25">
        <v>3010.95</v>
      </c>
      <c r="S76" s="25">
        <v>3345.5</v>
      </c>
      <c r="T76" s="25">
        <v>3680.05</v>
      </c>
      <c r="U76" s="28">
        <v>4014.6</v>
      </c>
      <c r="V76" s="30" t="s">
        <v>265</v>
      </c>
      <c r="W76" s="28">
        <v>4349.1499999999996</v>
      </c>
      <c r="X76" s="28">
        <v>4683.7</v>
      </c>
      <c r="Y76" s="28">
        <v>5018.25</v>
      </c>
      <c r="Z76" s="28">
        <v>5352.8</v>
      </c>
      <c r="AA76" s="28">
        <v>5687.35</v>
      </c>
      <c r="AB76" s="28">
        <v>6021.9</v>
      </c>
      <c r="AC76" s="28">
        <v>6356.45</v>
      </c>
      <c r="AD76" s="25">
        <v>6691</v>
      </c>
      <c r="AE76" s="25">
        <v>7025.55</v>
      </c>
      <c r="AF76" s="25">
        <v>7360.1</v>
      </c>
      <c r="AH76" s="128">
        <v>70</v>
      </c>
      <c r="AI76" s="129">
        <v>74</v>
      </c>
      <c r="AJ76" s="24">
        <v>73.260000000000005</v>
      </c>
      <c r="AK76" s="24">
        <v>0</v>
      </c>
      <c r="AL76" s="24" t="s">
        <v>98</v>
      </c>
      <c r="AM76" s="24" t="str">
        <f t="shared" si="45"/>
        <v>B-6-70-74</v>
      </c>
      <c r="AN76" s="25">
        <v>177.6</v>
      </c>
      <c r="AO76" s="25">
        <v>266.39999999999998</v>
      </c>
      <c r="AP76" s="25">
        <v>355.2</v>
      </c>
      <c r="AQ76" s="25">
        <v>444</v>
      </c>
      <c r="AR76" s="25">
        <v>532.79999999999995</v>
      </c>
      <c r="AS76" s="25">
        <v>621.6</v>
      </c>
      <c r="AT76" s="25">
        <v>674.88</v>
      </c>
      <c r="AU76" s="25">
        <v>759.24</v>
      </c>
      <c r="AV76" s="25">
        <v>843.6</v>
      </c>
      <c r="AW76" s="25">
        <v>927.96</v>
      </c>
      <c r="AX76" s="28">
        <v>1012.32</v>
      </c>
      <c r="AY76" s="30" t="s">
        <v>265</v>
      </c>
      <c r="AZ76" s="28">
        <v>1096.68</v>
      </c>
      <c r="BA76" s="28">
        <v>1181.04</v>
      </c>
      <c r="BB76" s="28">
        <v>1265.4000000000001</v>
      </c>
      <c r="BC76" s="28">
        <v>1349.76</v>
      </c>
      <c r="BD76" s="28">
        <v>1434.12</v>
      </c>
      <c r="BE76" s="28">
        <v>1518.48</v>
      </c>
      <c r="BF76" s="28">
        <v>1602.84</v>
      </c>
      <c r="BG76" s="25">
        <v>1687.2</v>
      </c>
      <c r="BH76" s="25">
        <v>1771.56</v>
      </c>
      <c r="BI76" s="25">
        <v>1855.92</v>
      </c>
      <c r="BJ76" s="25">
        <v>1940.28</v>
      </c>
      <c r="BK76" s="25">
        <v>2024.64</v>
      </c>
      <c r="BL76" s="49"/>
      <c r="BM76" s="128">
        <v>70</v>
      </c>
      <c r="BN76" s="129">
        <v>74</v>
      </c>
      <c r="BO76" s="24">
        <v>73.260000000000005</v>
      </c>
      <c r="BP76" s="24">
        <v>0</v>
      </c>
      <c r="BQ76" s="24" t="s">
        <v>98</v>
      </c>
      <c r="BR76" s="24" t="str">
        <f t="shared" si="46"/>
        <v>B-6-BASE-70-74</v>
      </c>
      <c r="BS76" s="119">
        <v>199.26</v>
      </c>
      <c r="BT76" s="119">
        <v>298.89</v>
      </c>
      <c r="BU76" s="119">
        <v>398.52</v>
      </c>
      <c r="BV76" s="119">
        <v>498.15</v>
      </c>
      <c r="BW76" s="119">
        <v>597.78</v>
      </c>
      <c r="BX76" s="119">
        <v>697.41</v>
      </c>
      <c r="BY76" s="119">
        <v>757.2</v>
      </c>
      <c r="BZ76" s="119">
        <v>851.85</v>
      </c>
      <c r="CA76" s="119">
        <v>946.5</v>
      </c>
      <c r="CB76" s="119">
        <v>1041.1500000000001</v>
      </c>
      <c r="CC76" s="120">
        <v>1135.8</v>
      </c>
      <c r="CD76" s="30" t="s">
        <v>265</v>
      </c>
      <c r="CE76" s="120">
        <v>1230.45</v>
      </c>
      <c r="CF76" s="120">
        <v>1325.1</v>
      </c>
      <c r="CG76" s="120">
        <v>1419.75</v>
      </c>
      <c r="CH76" s="120">
        <v>1514.4</v>
      </c>
      <c r="CI76" s="120">
        <v>1609.05</v>
      </c>
      <c r="CJ76" s="120">
        <v>1703.7</v>
      </c>
      <c r="CK76" s="120">
        <v>1798.35</v>
      </c>
      <c r="CL76" s="119">
        <v>1893</v>
      </c>
      <c r="CM76" s="119">
        <v>1987.65</v>
      </c>
      <c r="CN76" s="119">
        <v>2082.3000000000002</v>
      </c>
      <c r="CO76" s="119">
        <v>2176.9499999999998</v>
      </c>
      <c r="CP76" s="119">
        <v>2271.6</v>
      </c>
      <c r="CQ76" s="49"/>
      <c r="CR76" s="131">
        <v>70</v>
      </c>
      <c r="CS76" s="132">
        <v>74</v>
      </c>
      <c r="CT76" s="24">
        <v>73.260000000000005</v>
      </c>
      <c r="CU76" s="24">
        <v>0</v>
      </c>
      <c r="CV76" s="24" t="s">
        <v>98</v>
      </c>
      <c r="CW76" s="24" t="str">
        <f t="shared" si="47"/>
        <v>A-18-BASE-70-74</v>
      </c>
      <c r="CX76" s="25">
        <v>639</v>
      </c>
      <c r="CY76" s="25">
        <v>958.5</v>
      </c>
      <c r="CZ76" s="25">
        <v>1278</v>
      </c>
      <c r="DA76" s="25">
        <v>1597.5</v>
      </c>
      <c r="DB76" s="25">
        <v>1917</v>
      </c>
      <c r="DC76" s="25">
        <v>2236.5</v>
      </c>
      <c r="DD76" s="25">
        <v>2428.2399999999998</v>
      </c>
      <c r="DE76" s="25">
        <v>2731.77</v>
      </c>
      <c r="DF76" s="25">
        <v>3035.3</v>
      </c>
      <c r="DG76" s="25">
        <v>3338.83</v>
      </c>
      <c r="DH76" s="28">
        <v>3642.36</v>
      </c>
      <c r="DI76" s="30" t="s">
        <v>265</v>
      </c>
      <c r="DJ76" s="28">
        <v>3945.89</v>
      </c>
      <c r="DK76" s="28">
        <v>4249.42</v>
      </c>
      <c r="DL76" s="28">
        <v>4552.95</v>
      </c>
      <c r="DM76" s="28">
        <v>4856.4799999999996</v>
      </c>
      <c r="DN76" s="28">
        <v>5160.01</v>
      </c>
      <c r="DO76" s="28">
        <v>5463.54</v>
      </c>
      <c r="DP76" s="28">
        <v>5767.07</v>
      </c>
      <c r="DQ76" s="25">
        <v>6070.6</v>
      </c>
      <c r="DR76" s="25">
        <v>6374.13</v>
      </c>
      <c r="DS76" s="25">
        <v>6677.66</v>
      </c>
      <c r="DT76" s="49"/>
      <c r="DU76" s="145">
        <v>70</v>
      </c>
      <c r="DV76" s="146">
        <v>74</v>
      </c>
      <c r="DW76" s="24">
        <v>73.260000000000005</v>
      </c>
      <c r="DX76" s="24">
        <v>0</v>
      </c>
      <c r="DY76" s="24" t="s">
        <v>98</v>
      </c>
      <c r="DZ76" s="24" t="str">
        <f t="shared" si="48"/>
        <v>A-18-BASE-70-74</v>
      </c>
      <c r="EA76" s="25">
        <v>646.98</v>
      </c>
      <c r="EB76" s="25">
        <v>970.47</v>
      </c>
      <c r="EC76" s="25">
        <v>1293.96</v>
      </c>
      <c r="ED76" s="25">
        <v>1617.45</v>
      </c>
      <c r="EE76" s="25">
        <v>1940.94</v>
      </c>
      <c r="EF76" s="25">
        <v>2264.4299999999998</v>
      </c>
      <c r="EG76" s="25">
        <v>2458.56</v>
      </c>
      <c r="EH76" s="25">
        <v>2765.88</v>
      </c>
      <c r="EI76" s="25">
        <v>3073.2</v>
      </c>
      <c r="EJ76" s="25">
        <v>3380.52</v>
      </c>
      <c r="EK76" s="28">
        <v>3687.84</v>
      </c>
      <c r="EL76" s="30" t="s">
        <v>265</v>
      </c>
      <c r="EM76" s="28">
        <v>3995.16</v>
      </c>
      <c r="EN76" s="28">
        <v>4302.4799999999996</v>
      </c>
      <c r="EO76" s="28">
        <v>4609.8</v>
      </c>
      <c r="EP76" s="28">
        <v>4917.12</v>
      </c>
      <c r="EQ76" s="28">
        <v>5224.4399999999996</v>
      </c>
      <c r="ER76" s="28">
        <v>5531.76</v>
      </c>
      <c r="ES76" s="28">
        <v>5839.08</v>
      </c>
      <c r="ET76" s="25">
        <v>6146.4</v>
      </c>
      <c r="EU76" s="25">
        <v>6453.72</v>
      </c>
      <c r="EV76" s="25">
        <v>6761.04</v>
      </c>
      <c r="EW76" s="49"/>
      <c r="EX76" s="145">
        <v>70</v>
      </c>
      <c r="EY76" s="146">
        <v>74</v>
      </c>
      <c r="EZ76" s="24">
        <v>73.260000000000005</v>
      </c>
      <c r="FA76" s="24">
        <v>0</v>
      </c>
      <c r="FB76" s="24" t="s">
        <v>98</v>
      </c>
      <c r="FC76" s="24" t="str">
        <f t="shared" si="49"/>
        <v>A-18-BASE-70-74</v>
      </c>
      <c r="FD76" s="25">
        <v>539.6</v>
      </c>
      <c r="FE76" s="25">
        <v>809.4</v>
      </c>
      <c r="FF76" s="25">
        <v>1079.2</v>
      </c>
      <c r="FG76" s="25">
        <v>1349</v>
      </c>
      <c r="FH76" s="25">
        <v>1618.8</v>
      </c>
      <c r="FI76" s="25">
        <v>1888.6</v>
      </c>
      <c r="FJ76" s="25">
        <v>2050.48</v>
      </c>
      <c r="FK76" s="25">
        <v>2306.79</v>
      </c>
      <c r="FL76" s="25">
        <v>2563.1</v>
      </c>
      <c r="FM76" s="25">
        <v>2819.41</v>
      </c>
      <c r="FN76" s="28">
        <v>3075.72</v>
      </c>
      <c r="FO76" s="30" t="s">
        <v>265</v>
      </c>
      <c r="FP76" s="28">
        <v>3332.03</v>
      </c>
      <c r="FQ76" s="28">
        <v>3588.34</v>
      </c>
      <c r="FR76" s="28">
        <v>3844.65</v>
      </c>
      <c r="FS76" s="28">
        <v>4100.96</v>
      </c>
      <c r="FT76" s="28">
        <v>4357.2700000000004</v>
      </c>
      <c r="FU76" s="28">
        <v>4613.58</v>
      </c>
      <c r="FV76" s="28">
        <v>4869.8900000000003</v>
      </c>
      <c r="FW76" s="25">
        <v>5126.2</v>
      </c>
      <c r="FX76" s="25">
        <v>5382.51</v>
      </c>
      <c r="FY76" s="25">
        <v>5638.82</v>
      </c>
      <c r="FZ76" s="49"/>
      <c r="GA76" s="145">
        <v>70</v>
      </c>
      <c r="GB76" s="146">
        <v>74</v>
      </c>
      <c r="GC76" s="24">
        <v>73.260000000000005</v>
      </c>
      <c r="GD76" s="24">
        <v>0</v>
      </c>
      <c r="GE76" s="24" t="s">
        <v>98</v>
      </c>
      <c r="GF76" s="24" t="str">
        <f t="shared" si="50"/>
        <v>B-6-BASE-70-74</v>
      </c>
      <c r="GG76" s="119">
        <v>146.52000000000001</v>
      </c>
      <c r="GH76" s="119">
        <v>219.78</v>
      </c>
      <c r="GI76" s="119">
        <v>293.04000000000002</v>
      </c>
      <c r="GJ76" s="119">
        <v>366.3</v>
      </c>
      <c r="GK76" s="119">
        <v>439.56</v>
      </c>
      <c r="GL76" s="119">
        <v>512.82000000000005</v>
      </c>
      <c r="GM76" s="119">
        <v>556.79999999999995</v>
      </c>
      <c r="GN76" s="119">
        <v>626.4</v>
      </c>
      <c r="GO76" s="119">
        <v>696</v>
      </c>
      <c r="GP76" s="119">
        <v>765.6</v>
      </c>
      <c r="GQ76" s="120">
        <v>835.2</v>
      </c>
      <c r="GR76" s="30" t="s">
        <v>265</v>
      </c>
      <c r="GS76" s="120">
        <v>904.8</v>
      </c>
      <c r="GT76" s="120">
        <v>974.4</v>
      </c>
      <c r="GU76" s="120">
        <v>1044</v>
      </c>
      <c r="GV76" s="120">
        <v>1113.5999999999999</v>
      </c>
      <c r="GW76" s="120">
        <v>1183.2</v>
      </c>
      <c r="GX76" s="120">
        <v>1252.8</v>
      </c>
      <c r="GY76" s="120">
        <v>1322.4</v>
      </c>
      <c r="GZ76" s="119">
        <v>1392</v>
      </c>
      <c r="HA76" s="119">
        <v>1461.6</v>
      </c>
      <c r="HB76" s="119">
        <v>1531.2</v>
      </c>
      <c r="HC76" s="119">
        <v>1600.8</v>
      </c>
      <c r="HD76" s="119">
        <v>1670.4</v>
      </c>
      <c r="HE76" s="49"/>
      <c r="HF76" s="145">
        <v>70</v>
      </c>
      <c r="HG76" s="146">
        <v>74</v>
      </c>
      <c r="HH76" s="24">
        <v>73.260000000000005</v>
      </c>
      <c r="HI76" s="24">
        <v>0</v>
      </c>
      <c r="HJ76" s="24" t="s">
        <v>98</v>
      </c>
      <c r="HK76" s="24" t="str">
        <f t="shared" si="51"/>
        <v>A-18-BASE-70-74</v>
      </c>
      <c r="HL76" s="25">
        <v>585.04</v>
      </c>
      <c r="HM76" s="25">
        <v>877.56</v>
      </c>
      <c r="HN76" s="25">
        <v>1170.08</v>
      </c>
      <c r="HO76" s="25">
        <v>1462.6</v>
      </c>
      <c r="HP76" s="25">
        <v>1755.12</v>
      </c>
      <c r="HQ76" s="25">
        <v>2047.64</v>
      </c>
      <c r="HR76" s="25">
        <v>2223.12</v>
      </c>
      <c r="HS76" s="25">
        <v>2501.0100000000002</v>
      </c>
      <c r="HT76" s="25">
        <v>2778.9</v>
      </c>
      <c r="HU76" s="25">
        <v>3056.79</v>
      </c>
      <c r="HV76" s="28">
        <v>3334.68</v>
      </c>
      <c r="HW76" s="30" t="s">
        <v>265</v>
      </c>
      <c r="HX76" s="28">
        <v>3612.57</v>
      </c>
      <c r="HY76" s="28">
        <v>3890.46</v>
      </c>
      <c r="HZ76" s="28">
        <v>4168.3500000000004</v>
      </c>
      <c r="IA76" s="28">
        <v>4446.24</v>
      </c>
      <c r="IB76" s="28">
        <v>4724.13</v>
      </c>
      <c r="IC76" s="28">
        <v>5002.0200000000004</v>
      </c>
      <c r="ID76" s="28">
        <v>5279.91</v>
      </c>
      <c r="IE76" s="25">
        <v>5557.8</v>
      </c>
      <c r="IF76" s="25">
        <v>5835.69</v>
      </c>
      <c r="IG76" s="25">
        <v>6113.58</v>
      </c>
      <c r="IH76" s="49"/>
      <c r="II76" s="151">
        <v>70</v>
      </c>
      <c r="IJ76" s="152">
        <v>74</v>
      </c>
      <c r="IK76" s="24">
        <v>73.260000000000005</v>
      </c>
      <c r="IL76" s="24">
        <v>0</v>
      </c>
      <c r="IM76" s="24" t="s">
        <v>98</v>
      </c>
      <c r="IN76" s="24" t="str">
        <f t="shared" si="52"/>
        <v>A-18-BASE-70-74</v>
      </c>
      <c r="IO76" s="25">
        <v>738.9</v>
      </c>
      <c r="IP76" s="25">
        <v>1108.3499999999999</v>
      </c>
      <c r="IQ76" s="25">
        <v>1477.8</v>
      </c>
      <c r="IR76" s="25">
        <v>1847.25</v>
      </c>
      <c r="IS76" s="25">
        <v>2216.6999999999998</v>
      </c>
      <c r="IT76" s="25">
        <v>2586.15</v>
      </c>
      <c r="IU76" s="25">
        <v>2807.84</v>
      </c>
      <c r="IV76" s="25">
        <v>3158.82</v>
      </c>
      <c r="IW76" s="25">
        <v>3509.8</v>
      </c>
      <c r="IX76" s="25">
        <v>3860.78</v>
      </c>
      <c r="IY76" s="28">
        <v>4211.76</v>
      </c>
      <c r="IZ76" s="30" t="s">
        <v>265</v>
      </c>
      <c r="JA76" s="28">
        <v>4562.74</v>
      </c>
      <c r="JB76" s="28">
        <v>4913.72</v>
      </c>
      <c r="JC76" s="28">
        <v>5264.7</v>
      </c>
      <c r="JD76" s="28">
        <v>5615.68</v>
      </c>
      <c r="JE76" s="28">
        <v>5966.66</v>
      </c>
      <c r="JF76" s="28">
        <v>6317.64</v>
      </c>
      <c r="JG76" s="28">
        <v>6668.62</v>
      </c>
      <c r="JH76" s="25">
        <v>7019.6</v>
      </c>
      <c r="JI76" s="25">
        <v>7370.58</v>
      </c>
      <c r="JJ76" s="25">
        <v>7721.56</v>
      </c>
      <c r="JK76" s="49"/>
      <c r="JL76" s="151">
        <v>70</v>
      </c>
      <c r="JM76" s="152">
        <v>74</v>
      </c>
      <c r="JN76" s="24">
        <v>73.260000000000005</v>
      </c>
      <c r="JO76" s="24">
        <v>0</v>
      </c>
      <c r="JP76" s="24" t="s">
        <v>98</v>
      </c>
      <c r="JQ76" s="24" t="str">
        <f t="shared" si="53"/>
        <v>B-6-BASE-70-74</v>
      </c>
      <c r="JR76" s="119">
        <v>177.6</v>
      </c>
      <c r="JS76" s="119">
        <v>266.39999999999998</v>
      </c>
      <c r="JT76" s="119">
        <v>355.2</v>
      </c>
      <c r="JU76" s="119">
        <v>444</v>
      </c>
      <c r="JV76" s="119">
        <v>532.79999999999995</v>
      </c>
      <c r="JW76" s="119">
        <v>621.6</v>
      </c>
      <c r="JX76" s="119">
        <v>674.88</v>
      </c>
      <c r="JY76" s="119">
        <v>759.24</v>
      </c>
      <c r="JZ76" s="119">
        <v>843.6</v>
      </c>
      <c r="KA76" s="119">
        <v>927.96</v>
      </c>
      <c r="KB76" s="120">
        <v>1012.32</v>
      </c>
      <c r="KC76" s="30" t="s">
        <v>265</v>
      </c>
      <c r="KD76" s="120">
        <v>1096.68</v>
      </c>
      <c r="KE76" s="120">
        <v>1181.04</v>
      </c>
      <c r="KF76" s="120">
        <v>1265.4000000000001</v>
      </c>
      <c r="KG76" s="120">
        <v>1349.76</v>
      </c>
      <c r="KH76" s="120">
        <v>1434.12</v>
      </c>
      <c r="KI76" s="120">
        <v>1518.48</v>
      </c>
      <c r="KJ76" s="120">
        <v>1602.84</v>
      </c>
      <c r="KK76" s="119">
        <v>1687.2</v>
      </c>
      <c r="KL76" s="119">
        <v>1771.56</v>
      </c>
      <c r="KM76" s="119">
        <v>1855.92</v>
      </c>
      <c r="KN76" s="119">
        <v>1940.28</v>
      </c>
      <c r="KO76" s="119">
        <v>2024.64</v>
      </c>
      <c r="KP76" s="49"/>
      <c r="KQ76" s="151">
        <v>70</v>
      </c>
      <c r="KR76" s="152">
        <v>74</v>
      </c>
      <c r="KS76" s="24">
        <v>73.260000000000005</v>
      </c>
      <c r="KT76" s="24">
        <v>0</v>
      </c>
      <c r="KU76" s="24" t="s">
        <v>98</v>
      </c>
      <c r="KV76" s="24" t="str">
        <f t="shared" si="54"/>
        <v>A-18-BASE-70-74</v>
      </c>
      <c r="KW76" s="25">
        <v>585.04</v>
      </c>
      <c r="KX76" s="25">
        <v>877.56</v>
      </c>
      <c r="KY76" s="25">
        <v>1170.08</v>
      </c>
      <c r="KZ76" s="25">
        <v>1462.6</v>
      </c>
      <c r="LA76" s="25">
        <v>1755.12</v>
      </c>
      <c r="LB76" s="25">
        <v>2047.64</v>
      </c>
      <c r="LC76" s="25">
        <v>2223.12</v>
      </c>
      <c r="LD76" s="25">
        <v>2501.0100000000002</v>
      </c>
      <c r="LE76" s="25">
        <v>2778.9</v>
      </c>
      <c r="LF76" s="25">
        <v>3056.79</v>
      </c>
      <c r="LG76" s="28">
        <v>3334.68</v>
      </c>
      <c r="LH76" s="30" t="s">
        <v>265</v>
      </c>
      <c r="LI76" s="28">
        <v>3612.57</v>
      </c>
      <c r="LJ76" s="28">
        <v>3890.46</v>
      </c>
      <c r="LK76" s="28">
        <v>4168.3500000000004</v>
      </c>
      <c r="LL76" s="28">
        <v>4446.24</v>
      </c>
      <c r="LM76" s="28">
        <v>4724.13</v>
      </c>
      <c r="LN76" s="28">
        <v>5002.0200000000004</v>
      </c>
      <c r="LO76" s="28">
        <v>5279.91</v>
      </c>
      <c r="LP76" s="25">
        <v>5557.8</v>
      </c>
      <c r="LQ76" s="25">
        <v>5835.69</v>
      </c>
      <c r="LR76" s="25">
        <v>6113.58</v>
      </c>
      <c r="LS76" s="49"/>
    </row>
    <row r="77" spans="5:331">
      <c r="E77" s="128">
        <v>75</v>
      </c>
      <c r="F77" s="129">
        <v>79</v>
      </c>
      <c r="G77" s="24">
        <v>84.92</v>
      </c>
      <c r="H77" s="24">
        <v>0</v>
      </c>
      <c r="I77" s="24" t="s">
        <v>99</v>
      </c>
      <c r="J77" s="24" t="str">
        <f t="shared" si="44"/>
        <v>A-18-BASE-75-79</v>
      </c>
      <c r="K77" s="25">
        <v>803.72</v>
      </c>
      <c r="L77" s="25">
        <v>1205.58</v>
      </c>
      <c r="M77" s="25">
        <v>1607.44</v>
      </c>
      <c r="N77" s="25">
        <v>2009.3</v>
      </c>
      <c r="O77" s="25">
        <v>2411.16</v>
      </c>
      <c r="P77" s="25">
        <v>2813.02</v>
      </c>
      <c r="Q77" s="25">
        <v>3054.16</v>
      </c>
      <c r="R77" s="25">
        <v>3435.93</v>
      </c>
      <c r="S77" s="25">
        <v>3817.7</v>
      </c>
      <c r="T77" s="25">
        <v>4199.47</v>
      </c>
      <c r="U77" s="28">
        <v>4581.24</v>
      </c>
      <c r="V77" s="30" t="s">
        <v>265</v>
      </c>
      <c r="W77" s="28">
        <v>4963.01</v>
      </c>
      <c r="X77" s="28">
        <v>5344.78</v>
      </c>
      <c r="Y77" s="28">
        <v>5726.55</v>
      </c>
      <c r="Z77" s="28">
        <v>6108.32</v>
      </c>
      <c r="AA77" s="28">
        <v>6490.09</v>
      </c>
      <c r="AB77" s="28">
        <v>6871.86</v>
      </c>
      <c r="AC77" s="28">
        <v>7253.63</v>
      </c>
      <c r="AD77" s="25">
        <v>7635.4</v>
      </c>
      <c r="AE77" s="25">
        <v>8017.17</v>
      </c>
      <c r="AF77" s="25">
        <v>8398.94</v>
      </c>
      <c r="AH77" s="128">
        <v>75</v>
      </c>
      <c r="AI77" s="129">
        <v>79</v>
      </c>
      <c r="AJ77" s="24">
        <v>84.92</v>
      </c>
      <c r="AK77" s="24">
        <v>0</v>
      </c>
      <c r="AL77" s="24" t="s">
        <v>99</v>
      </c>
      <c r="AM77" s="24" t="str">
        <f t="shared" si="45"/>
        <v>B-6-75-79</v>
      </c>
      <c r="AN77" s="25">
        <v>205.36</v>
      </c>
      <c r="AO77" s="25">
        <v>308.04000000000002</v>
      </c>
      <c r="AP77" s="25">
        <v>410.72</v>
      </c>
      <c r="AQ77" s="25">
        <v>513.4</v>
      </c>
      <c r="AR77" s="25">
        <v>616.08000000000004</v>
      </c>
      <c r="AS77" s="25">
        <v>718.76</v>
      </c>
      <c r="AT77" s="25">
        <v>780.4</v>
      </c>
      <c r="AU77" s="25">
        <v>877.95</v>
      </c>
      <c r="AV77" s="25">
        <v>975.5</v>
      </c>
      <c r="AW77" s="25">
        <v>1073.05</v>
      </c>
      <c r="AX77" s="28">
        <v>1170.5999999999999</v>
      </c>
      <c r="AY77" s="30" t="s">
        <v>265</v>
      </c>
      <c r="AZ77" s="28">
        <v>1268.1500000000001</v>
      </c>
      <c r="BA77" s="28">
        <v>1365.7</v>
      </c>
      <c r="BB77" s="28">
        <v>1463.25</v>
      </c>
      <c r="BC77" s="28">
        <v>1560.8</v>
      </c>
      <c r="BD77" s="28">
        <v>1658.35</v>
      </c>
      <c r="BE77" s="28">
        <v>1755.9</v>
      </c>
      <c r="BF77" s="28">
        <v>1853.45</v>
      </c>
      <c r="BG77" s="25">
        <v>1951</v>
      </c>
      <c r="BH77" s="25">
        <v>2048.5500000000002</v>
      </c>
      <c r="BI77" s="25">
        <v>2146.1</v>
      </c>
      <c r="BJ77" s="25">
        <v>2243.65</v>
      </c>
      <c r="BK77" s="25">
        <v>2341.1999999999998</v>
      </c>
      <c r="BL77" s="49"/>
      <c r="BM77" s="128">
        <v>75</v>
      </c>
      <c r="BN77" s="129">
        <v>79</v>
      </c>
      <c r="BO77" s="24">
        <v>84.92</v>
      </c>
      <c r="BP77" s="24">
        <v>0</v>
      </c>
      <c r="BQ77" s="24" t="s">
        <v>99</v>
      </c>
      <c r="BR77" s="24" t="str">
        <f t="shared" si="46"/>
        <v>B-6-BASE-75-79</v>
      </c>
      <c r="BS77" s="119">
        <v>214.46</v>
      </c>
      <c r="BT77" s="119">
        <v>321.69</v>
      </c>
      <c r="BU77" s="119">
        <v>428.92</v>
      </c>
      <c r="BV77" s="119">
        <v>536.15</v>
      </c>
      <c r="BW77" s="119">
        <v>643.38</v>
      </c>
      <c r="BX77" s="119">
        <v>750.61</v>
      </c>
      <c r="BY77" s="119">
        <v>814.96</v>
      </c>
      <c r="BZ77" s="119">
        <v>916.83</v>
      </c>
      <c r="CA77" s="119">
        <v>1018.7</v>
      </c>
      <c r="CB77" s="119">
        <v>1120.57</v>
      </c>
      <c r="CC77" s="120">
        <v>1222.44</v>
      </c>
      <c r="CD77" s="30" t="s">
        <v>265</v>
      </c>
      <c r="CE77" s="120">
        <v>1324.31</v>
      </c>
      <c r="CF77" s="120">
        <v>1426.18</v>
      </c>
      <c r="CG77" s="120">
        <v>1528.05</v>
      </c>
      <c r="CH77" s="120">
        <v>1629.92</v>
      </c>
      <c r="CI77" s="120">
        <v>1731.79</v>
      </c>
      <c r="CJ77" s="120">
        <v>1833.66</v>
      </c>
      <c r="CK77" s="120">
        <v>1935.53</v>
      </c>
      <c r="CL77" s="119">
        <v>2037.4</v>
      </c>
      <c r="CM77" s="119">
        <v>2139.27</v>
      </c>
      <c r="CN77" s="119">
        <v>2241.14</v>
      </c>
      <c r="CO77" s="119">
        <v>2343.0100000000002</v>
      </c>
      <c r="CP77" s="119">
        <v>2444.88</v>
      </c>
      <c r="CQ77" s="49"/>
      <c r="CR77" s="131">
        <v>75</v>
      </c>
      <c r="CS77" s="132">
        <v>79</v>
      </c>
      <c r="CT77" s="24">
        <v>84.92</v>
      </c>
      <c r="CU77" s="24">
        <v>0</v>
      </c>
      <c r="CV77" s="24" t="s">
        <v>99</v>
      </c>
      <c r="CW77" s="24" t="str">
        <f t="shared" si="47"/>
        <v>A-18-BASE-75-79</v>
      </c>
      <c r="CX77" s="25">
        <v>729.88</v>
      </c>
      <c r="CY77" s="25">
        <v>1094.82</v>
      </c>
      <c r="CZ77" s="25">
        <v>1459.76</v>
      </c>
      <c r="DA77" s="25">
        <v>1824.7</v>
      </c>
      <c r="DB77" s="25">
        <v>2189.64</v>
      </c>
      <c r="DC77" s="25">
        <v>2554.58</v>
      </c>
      <c r="DD77" s="25">
        <v>2773.52</v>
      </c>
      <c r="DE77" s="25">
        <v>3120.21</v>
      </c>
      <c r="DF77" s="25">
        <v>3466.9</v>
      </c>
      <c r="DG77" s="25">
        <v>3813.59</v>
      </c>
      <c r="DH77" s="28">
        <v>4160.28</v>
      </c>
      <c r="DI77" s="30" t="s">
        <v>265</v>
      </c>
      <c r="DJ77" s="28">
        <v>4506.97</v>
      </c>
      <c r="DK77" s="28">
        <v>4853.66</v>
      </c>
      <c r="DL77" s="28">
        <v>5200.3500000000004</v>
      </c>
      <c r="DM77" s="28">
        <v>5547.04</v>
      </c>
      <c r="DN77" s="28">
        <v>5893.73</v>
      </c>
      <c r="DO77" s="28">
        <v>6240.42</v>
      </c>
      <c r="DP77" s="28">
        <v>6587.11</v>
      </c>
      <c r="DQ77" s="25">
        <v>6933.8</v>
      </c>
      <c r="DR77" s="25">
        <v>7280.49</v>
      </c>
      <c r="DS77" s="25">
        <v>7627.18</v>
      </c>
      <c r="DT77" s="49"/>
      <c r="DU77" s="145">
        <v>75</v>
      </c>
      <c r="DV77" s="146">
        <v>79</v>
      </c>
      <c r="DW77" s="24">
        <v>84.92</v>
      </c>
      <c r="DX77" s="24">
        <v>0</v>
      </c>
      <c r="DY77" s="24" t="s">
        <v>99</v>
      </c>
      <c r="DZ77" s="24" t="str">
        <f t="shared" si="48"/>
        <v>A-18-BASE-75-79</v>
      </c>
      <c r="EA77" s="25">
        <v>739</v>
      </c>
      <c r="EB77" s="25">
        <v>1108.5</v>
      </c>
      <c r="EC77" s="25">
        <v>1478</v>
      </c>
      <c r="ED77" s="25">
        <v>1847.5</v>
      </c>
      <c r="EE77" s="25">
        <v>2217</v>
      </c>
      <c r="EF77" s="25">
        <v>2586.5</v>
      </c>
      <c r="EG77" s="25">
        <v>2808.24</v>
      </c>
      <c r="EH77" s="25">
        <v>3159.27</v>
      </c>
      <c r="EI77" s="25">
        <v>3510.3</v>
      </c>
      <c r="EJ77" s="25">
        <v>3861.33</v>
      </c>
      <c r="EK77" s="28">
        <v>4212.3599999999997</v>
      </c>
      <c r="EL77" s="30" t="s">
        <v>265</v>
      </c>
      <c r="EM77" s="28">
        <v>4563.3900000000003</v>
      </c>
      <c r="EN77" s="28">
        <v>4914.42</v>
      </c>
      <c r="EO77" s="28">
        <v>5265.45</v>
      </c>
      <c r="EP77" s="28">
        <v>5616.48</v>
      </c>
      <c r="EQ77" s="28">
        <v>5967.51</v>
      </c>
      <c r="ER77" s="28">
        <v>6318.54</v>
      </c>
      <c r="ES77" s="28">
        <v>6669.57</v>
      </c>
      <c r="ET77" s="25">
        <v>7020.6</v>
      </c>
      <c r="EU77" s="25">
        <v>7371.63</v>
      </c>
      <c r="EV77" s="25">
        <v>7722.66</v>
      </c>
      <c r="EW77" s="49"/>
      <c r="EX77" s="145">
        <v>75</v>
      </c>
      <c r="EY77" s="146">
        <v>79</v>
      </c>
      <c r="EZ77" s="24">
        <v>84.92</v>
      </c>
      <c r="FA77" s="24">
        <v>0</v>
      </c>
      <c r="FB77" s="24" t="s">
        <v>99</v>
      </c>
      <c r="FC77" s="24" t="str">
        <f t="shared" si="49"/>
        <v>A-18-BASE-75-79</v>
      </c>
      <c r="FD77" s="25">
        <v>616.28</v>
      </c>
      <c r="FE77" s="25">
        <v>924.42</v>
      </c>
      <c r="FF77" s="25">
        <v>1232.56</v>
      </c>
      <c r="FG77" s="25">
        <v>1540.7</v>
      </c>
      <c r="FH77" s="25">
        <v>1848.84</v>
      </c>
      <c r="FI77" s="25">
        <v>2156.98</v>
      </c>
      <c r="FJ77" s="25">
        <v>2341.84</v>
      </c>
      <c r="FK77" s="25">
        <v>2634.57</v>
      </c>
      <c r="FL77" s="25">
        <v>2927.3</v>
      </c>
      <c r="FM77" s="25">
        <v>3220.03</v>
      </c>
      <c r="FN77" s="28">
        <v>3512.76</v>
      </c>
      <c r="FO77" s="30" t="s">
        <v>265</v>
      </c>
      <c r="FP77" s="28">
        <v>3805.49</v>
      </c>
      <c r="FQ77" s="28">
        <v>4098.22</v>
      </c>
      <c r="FR77" s="28">
        <v>4390.95</v>
      </c>
      <c r="FS77" s="28">
        <v>4683.68</v>
      </c>
      <c r="FT77" s="28">
        <v>4976.41</v>
      </c>
      <c r="FU77" s="28">
        <v>5269.14</v>
      </c>
      <c r="FV77" s="28">
        <v>5561.87</v>
      </c>
      <c r="FW77" s="25">
        <v>5854.6</v>
      </c>
      <c r="FX77" s="25">
        <v>6147.33</v>
      </c>
      <c r="FY77" s="25">
        <v>6440.06</v>
      </c>
      <c r="FZ77" s="49"/>
      <c r="GA77" s="145">
        <v>75</v>
      </c>
      <c r="GB77" s="146">
        <v>79</v>
      </c>
      <c r="GC77" s="24">
        <v>84.92</v>
      </c>
      <c r="GD77" s="24">
        <v>0</v>
      </c>
      <c r="GE77" s="24" t="s">
        <v>99</v>
      </c>
      <c r="GF77" s="24" t="str">
        <f t="shared" si="50"/>
        <v>B-6-BASE-75-79</v>
      </c>
      <c r="GG77" s="119">
        <v>169.84</v>
      </c>
      <c r="GH77" s="119">
        <v>254.76</v>
      </c>
      <c r="GI77" s="119">
        <v>339.68</v>
      </c>
      <c r="GJ77" s="119">
        <v>424.6</v>
      </c>
      <c r="GK77" s="119">
        <v>509.52</v>
      </c>
      <c r="GL77" s="119">
        <v>594.44000000000005</v>
      </c>
      <c r="GM77" s="119">
        <v>645.36</v>
      </c>
      <c r="GN77" s="119">
        <v>726.03</v>
      </c>
      <c r="GO77" s="119">
        <v>806.7</v>
      </c>
      <c r="GP77" s="119">
        <v>887.37</v>
      </c>
      <c r="GQ77" s="120">
        <v>968.04</v>
      </c>
      <c r="GR77" s="30" t="s">
        <v>265</v>
      </c>
      <c r="GS77" s="120">
        <v>1048.71</v>
      </c>
      <c r="GT77" s="120">
        <v>1129.3800000000001</v>
      </c>
      <c r="GU77" s="120">
        <v>1210.05</v>
      </c>
      <c r="GV77" s="120">
        <v>1290.72</v>
      </c>
      <c r="GW77" s="120">
        <v>1371.39</v>
      </c>
      <c r="GX77" s="120">
        <v>1452.06</v>
      </c>
      <c r="GY77" s="120">
        <v>1532.73</v>
      </c>
      <c r="GZ77" s="119">
        <v>1613.4</v>
      </c>
      <c r="HA77" s="119">
        <v>1694.07</v>
      </c>
      <c r="HB77" s="119">
        <v>1774.74</v>
      </c>
      <c r="HC77" s="119">
        <v>1855.41</v>
      </c>
      <c r="HD77" s="119">
        <v>1936.08</v>
      </c>
      <c r="HE77" s="49"/>
      <c r="HF77" s="145">
        <v>75</v>
      </c>
      <c r="HG77" s="146">
        <v>79</v>
      </c>
      <c r="HH77" s="24">
        <v>84.92</v>
      </c>
      <c r="HI77" s="24">
        <v>0</v>
      </c>
      <c r="HJ77" s="24" t="s">
        <v>99</v>
      </c>
      <c r="HK77" s="24" t="str">
        <f t="shared" si="51"/>
        <v>A-18-BASE-75-79</v>
      </c>
      <c r="HL77" s="25">
        <v>670.24</v>
      </c>
      <c r="HM77" s="25">
        <v>1005.36</v>
      </c>
      <c r="HN77" s="25">
        <v>1340.48</v>
      </c>
      <c r="HO77" s="25">
        <v>1675.6</v>
      </c>
      <c r="HP77" s="25">
        <v>2010.72</v>
      </c>
      <c r="HQ77" s="25">
        <v>2345.84</v>
      </c>
      <c r="HR77" s="25">
        <v>2546.88</v>
      </c>
      <c r="HS77" s="25">
        <v>2865.24</v>
      </c>
      <c r="HT77" s="25">
        <v>3183.6</v>
      </c>
      <c r="HU77" s="25">
        <v>3501.96</v>
      </c>
      <c r="HV77" s="28">
        <v>3820.32</v>
      </c>
      <c r="HW77" s="30" t="s">
        <v>265</v>
      </c>
      <c r="HX77" s="28">
        <v>4138.68</v>
      </c>
      <c r="HY77" s="28">
        <v>4457.04</v>
      </c>
      <c r="HZ77" s="28">
        <v>4775.3999999999996</v>
      </c>
      <c r="IA77" s="28">
        <v>5093.76</v>
      </c>
      <c r="IB77" s="28">
        <v>5412.12</v>
      </c>
      <c r="IC77" s="28">
        <v>5730.48</v>
      </c>
      <c r="ID77" s="28">
        <v>6048.84</v>
      </c>
      <c r="IE77" s="25">
        <v>6367.2</v>
      </c>
      <c r="IF77" s="25">
        <v>6685.56</v>
      </c>
      <c r="IG77" s="25">
        <v>7003.92</v>
      </c>
      <c r="IH77" s="49"/>
      <c r="II77" s="151">
        <v>75</v>
      </c>
      <c r="IJ77" s="152">
        <v>79</v>
      </c>
      <c r="IK77" s="24">
        <v>84.92</v>
      </c>
      <c r="IL77" s="24">
        <v>0</v>
      </c>
      <c r="IM77" s="24" t="s">
        <v>99</v>
      </c>
      <c r="IN77" s="24" t="str">
        <f t="shared" si="52"/>
        <v>A-18-BASE-75-79</v>
      </c>
      <c r="IO77" s="25">
        <v>844.28</v>
      </c>
      <c r="IP77" s="25">
        <v>1266.42</v>
      </c>
      <c r="IQ77" s="25">
        <v>1688.56</v>
      </c>
      <c r="IR77" s="25">
        <v>2110.6999999999998</v>
      </c>
      <c r="IS77" s="25">
        <v>2532.84</v>
      </c>
      <c r="IT77" s="25">
        <v>2954.98</v>
      </c>
      <c r="IU77" s="25">
        <v>3208.24</v>
      </c>
      <c r="IV77" s="25">
        <v>3609.27</v>
      </c>
      <c r="IW77" s="25">
        <v>4010.3</v>
      </c>
      <c r="IX77" s="25">
        <v>4411.33</v>
      </c>
      <c r="IY77" s="28">
        <v>4812.3599999999997</v>
      </c>
      <c r="IZ77" s="30" t="s">
        <v>265</v>
      </c>
      <c r="JA77" s="28">
        <v>5213.3900000000003</v>
      </c>
      <c r="JB77" s="28">
        <v>5614.42</v>
      </c>
      <c r="JC77" s="28">
        <v>6015.45</v>
      </c>
      <c r="JD77" s="28">
        <v>6416.48</v>
      </c>
      <c r="JE77" s="28">
        <v>6817.51</v>
      </c>
      <c r="JF77" s="28">
        <v>7218.54</v>
      </c>
      <c r="JG77" s="28">
        <v>7619.57</v>
      </c>
      <c r="JH77" s="25">
        <v>8020.6</v>
      </c>
      <c r="JI77" s="25">
        <v>8421.6299999999992</v>
      </c>
      <c r="JJ77" s="25">
        <v>8822.66</v>
      </c>
      <c r="JK77" s="49"/>
      <c r="JL77" s="151">
        <v>75</v>
      </c>
      <c r="JM77" s="152">
        <v>79</v>
      </c>
      <c r="JN77" s="24">
        <v>84.92</v>
      </c>
      <c r="JO77" s="24">
        <v>0</v>
      </c>
      <c r="JP77" s="24" t="s">
        <v>99</v>
      </c>
      <c r="JQ77" s="24" t="str">
        <f t="shared" si="53"/>
        <v>B-6-BASE-75-79</v>
      </c>
      <c r="JR77" s="119">
        <v>205.36</v>
      </c>
      <c r="JS77" s="119">
        <v>308.04000000000002</v>
      </c>
      <c r="JT77" s="119">
        <v>410.72</v>
      </c>
      <c r="JU77" s="119">
        <v>513.4</v>
      </c>
      <c r="JV77" s="119">
        <v>616.08000000000004</v>
      </c>
      <c r="JW77" s="119">
        <v>718.76</v>
      </c>
      <c r="JX77" s="119">
        <v>780.4</v>
      </c>
      <c r="JY77" s="119">
        <v>877.95</v>
      </c>
      <c r="JZ77" s="119">
        <v>975.5</v>
      </c>
      <c r="KA77" s="119">
        <v>1073.05</v>
      </c>
      <c r="KB77" s="120">
        <v>1170.5999999999999</v>
      </c>
      <c r="KC77" s="30" t="s">
        <v>265</v>
      </c>
      <c r="KD77" s="120">
        <v>1268.1500000000001</v>
      </c>
      <c r="KE77" s="120">
        <v>1365.7</v>
      </c>
      <c r="KF77" s="120">
        <v>1463.25</v>
      </c>
      <c r="KG77" s="120">
        <v>1560.8</v>
      </c>
      <c r="KH77" s="120">
        <v>1658.35</v>
      </c>
      <c r="KI77" s="120">
        <v>1755.9</v>
      </c>
      <c r="KJ77" s="120">
        <v>1853.45</v>
      </c>
      <c r="KK77" s="119">
        <v>1951</v>
      </c>
      <c r="KL77" s="119">
        <v>2048.5500000000002</v>
      </c>
      <c r="KM77" s="119">
        <v>2146.1</v>
      </c>
      <c r="KN77" s="119">
        <v>2243.65</v>
      </c>
      <c r="KO77" s="119">
        <v>2341.1999999999998</v>
      </c>
      <c r="KP77" s="49"/>
      <c r="KQ77" s="151">
        <v>75</v>
      </c>
      <c r="KR77" s="152">
        <v>79</v>
      </c>
      <c r="KS77" s="24">
        <v>84.92</v>
      </c>
      <c r="KT77" s="24">
        <v>0</v>
      </c>
      <c r="KU77" s="24" t="s">
        <v>99</v>
      </c>
      <c r="KV77" s="24" t="str">
        <f t="shared" si="54"/>
        <v>A-18-BASE-75-79</v>
      </c>
      <c r="KW77" s="25">
        <v>670.24</v>
      </c>
      <c r="KX77" s="25">
        <v>1005.36</v>
      </c>
      <c r="KY77" s="25">
        <v>1340.48</v>
      </c>
      <c r="KZ77" s="25">
        <v>1675.6</v>
      </c>
      <c r="LA77" s="25">
        <v>2010.72</v>
      </c>
      <c r="LB77" s="25">
        <v>2345.84</v>
      </c>
      <c r="LC77" s="25">
        <v>2546.88</v>
      </c>
      <c r="LD77" s="25">
        <v>2865.24</v>
      </c>
      <c r="LE77" s="25">
        <v>3183.6</v>
      </c>
      <c r="LF77" s="25">
        <v>3501.96</v>
      </c>
      <c r="LG77" s="28">
        <v>3820.32</v>
      </c>
      <c r="LH77" s="30" t="s">
        <v>265</v>
      </c>
      <c r="LI77" s="28">
        <v>4138.68</v>
      </c>
      <c r="LJ77" s="28">
        <v>4457.04</v>
      </c>
      <c r="LK77" s="28">
        <v>4775.3999999999996</v>
      </c>
      <c r="LL77" s="28">
        <v>5093.76</v>
      </c>
      <c r="LM77" s="28">
        <v>5412.12</v>
      </c>
      <c r="LN77" s="28">
        <v>5730.48</v>
      </c>
      <c r="LO77" s="28">
        <v>6048.84</v>
      </c>
      <c r="LP77" s="25">
        <v>6367.2</v>
      </c>
      <c r="LQ77" s="25">
        <v>6685.56</v>
      </c>
      <c r="LR77" s="25">
        <v>7003.92</v>
      </c>
      <c r="LS77" s="49"/>
    </row>
    <row r="78" spans="5:331" ht="13.8" thickBot="1">
      <c r="E78" s="31">
        <v>80</v>
      </c>
      <c r="F78" s="32">
        <v>84</v>
      </c>
      <c r="G78" s="33">
        <v>91.58</v>
      </c>
      <c r="H78" s="24">
        <v>0</v>
      </c>
      <c r="I78" s="33" t="s">
        <v>100</v>
      </c>
      <c r="J78" s="24" t="str">
        <f t="shared" si="44"/>
        <v>A-18-BASE-80-84</v>
      </c>
      <c r="K78" s="34">
        <v>852</v>
      </c>
      <c r="L78" s="34">
        <v>1278</v>
      </c>
      <c r="M78" s="34">
        <v>1704</v>
      </c>
      <c r="N78" s="34">
        <v>2130</v>
      </c>
      <c r="O78" s="34">
        <v>2556</v>
      </c>
      <c r="P78" s="34">
        <v>2982</v>
      </c>
      <c r="Q78" s="34">
        <v>3237.6</v>
      </c>
      <c r="R78" s="34">
        <v>3642.3</v>
      </c>
      <c r="S78" s="34">
        <v>4047</v>
      </c>
      <c r="T78" s="34">
        <v>4451.7</v>
      </c>
      <c r="U78" s="35">
        <v>4856.3999999999996</v>
      </c>
      <c r="V78" s="36" t="s">
        <v>265</v>
      </c>
      <c r="W78" s="35">
        <v>5261.1</v>
      </c>
      <c r="X78" s="35">
        <v>5665.8</v>
      </c>
      <c r="Y78" s="35">
        <v>6070.5</v>
      </c>
      <c r="Z78" s="35">
        <v>6475.2</v>
      </c>
      <c r="AA78" s="35">
        <v>6879.9</v>
      </c>
      <c r="AB78" s="35">
        <v>7284.6</v>
      </c>
      <c r="AC78" s="35">
        <v>7689.3</v>
      </c>
      <c r="AD78" s="34">
        <v>8094</v>
      </c>
      <c r="AE78" s="34">
        <v>8498.7000000000007</v>
      </c>
      <c r="AF78" s="34">
        <v>8903.4</v>
      </c>
      <c r="AH78" s="31">
        <v>80</v>
      </c>
      <c r="AI78" s="32">
        <v>84</v>
      </c>
      <c r="AJ78" s="33">
        <v>91.58</v>
      </c>
      <c r="AK78" s="24">
        <v>0</v>
      </c>
      <c r="AL78" s="33" t="s">
        <v>100</v>
      </c>
      <c r="AM78" s="24" t="str">
        <f t="shared" si="45"/>
        <v>B-6-80-84</v>
      </c>
      <c r="AN78" s="34">
        <v>220.9</v>
      </c>
      <c r="AO78" s="34">
        <v>331.35</v>
      </c>
      <c r="AP78" s="34">
        <v>441.8</v>
      </c>
      <c r="AQ78" s="34">
        <v>552.25</v>
      </c>
      <c r="AR78" s="34">
        <v>662.7</v>
      </c>
      <c r="AS78" s="34">
        <v>773.15</v>
      </c>
      <c r="AT78" s="34">
        <v>839.44</v>
      </c>
      <c r="AU78" s="34">
        <v>944.37</v>
      </c>
      <c r="AV78" s="34">
        <v>1049.3</v>
      </c>
      <c r="AW78" s="34">
        <v>1154.23</v>
      </c>
      <c r="AX78" s="35">
        <v>1259.1600000000001</v>
      </c>
      <c r="AY78" s="36" t="s">
        <v>265</v>
      </c>
      <c r="AZ78" s="35">
        <v>1364.09</v>
      </c>
      <c r="BA78" s="35">
        <v>1469.02</v>
      </c>
      <c r="BB78" s="35">
        <v>1573.95</v>
      </c>
      <c r="BC78" s="35">
        <v>1678.88</v>
      </c>
      <c r="BD78" s="35">
        <v>1783.81</v>
      </c>
      <c r="BE78" s="35">
        <v>1888.74</v>
      </c>
      <c r="BF78" s="35">
        <v>1993.67</v>
      </c>
      <c r="BG78" s="34">
        <v>2098.6</v>
      </c>
      <c r="BH78" s="34">
        <v>2203.5300000000002</v>
      </c>
      <c r="BI78" s="34">
        <v>2308.46</v>
      </c>
      <c r="BJ78" s="34">
        <v>2413.39</v>
      </c>
      <c r="BK78" s="34">
        <v>2518.3200000000002</v>
      </c>
      <c r="BL78" s="49"/>
      <c r="BM78" s="31">
        <v>80</v>
      </c>
      <c r="BN78" s="32">
        <v>84</v>
      </c>
      <c r="BO78" s="33">
        <v>91.58</v>
      </c>
      <c r="BP78" s="24">
        <v>0</v>
      </c>
      <c r="BQ78" s="33" t="s">
        <v>100</v>
      </c>
      <c r="BR78" s="24" t="str">
        <f t="shared" si="46"/>
        <v>B-6-BASE-80-84</v>
      </c>
      <c r="BS78" s="121">
        <v>220.18</v>
      </c>
      <c r="BT78" s="121">
        <v>330.27</v>
      </c>
      <c r="BU78" s="121">
        <v>440.36</v>
      </c>
      <c r="BV78" s="121">
        <v>550.45000000000005</v>
      </c>
      <c r="BW78" s="121">
        <v>660.54</v>
      </c>
      <c r="BX78" s="121">
        <v>770.63</v>
      </c>
      <c r="BY78" s="121">
        <v>836.72</v>
      </c>
      <c r="BZ78" s="121">
        <v>941.31</v>
      </c>
      <c r="CA78" s="121">
        <v>1045.9000000000001</v>
      </c>
      <c r="CB78" s="121">
        <v>1150.49</v>
      </c>
      <c r="CC78" s="122">
        <v>1255.08</v>
      </c>
      <c r="CD78" s="36" t="s">
        <v>265</v>
      </c>
      <c r="CE78" s="122">
        <v>1359.67</v>
      </c>
      <c r="CF78" s="122">
        <v>1464.26</v>
      </c>
      <c r="CG78" s="122">
        <v>1568.85</v>
      </c>
      <c r="CH78" s="122">
        <v>1673.44</v>
      </c>
      <c r="CI78" s="122">
        <v>1778.03</v>
      </c>
      <c r="CJ78" s="122">
        <v>1882.62</v>
      </c>
      <c r="CK78" s="122">
        <v>1987.21</v>
      </c>
      <c r="CL78" s="121">
        <v>2091.8000000000002</v>
      </c>
      <c r="CM78" s="121">
        <v>2196.39</v>
      </c>
      <c r="CN78" s="121">
        <v>2300.98</v>
      </c>
      <c r="CO78" s="121">
        <v>2405.5700000000002</v>
      </c>
      <c r="CP78" s="121">
        <v>2510.16</v>
      </c>
      <c r="CQ78" s="49"/>
      <c r="CR78" s="31">
        <v>80</v>
      </c>
      <c r="CS78" s="32">
        <v>84</v>
      </c>
      <c r="CT78" s="33">
        <v>91.58</v>
      </c>
      <c r="CU78" s="24">
        <v>0</v>
      </c>
      <c r="CV78" s="33" t="s">
        <v>100</v>
      </c>
      <c r="CW78" s="24" t="str">
        <f t="shared" si="47"/>
        <v>A-18-BASE-80-84</v>
      </c>
      <c r="CX78" s="34">
        <v>772.48</v>
      </c>
      <c r="CY78" s="34">
        <v>1158.72</v>
      </c>
      <c r="CZ78" s="34">
        <v>1544.96</v>
      </c>
      <c r="DA78" s="34">
        <v>1931.2</v>
      </c>
      <c r="DB78" s="34">
        <v>2317.44</v>
      </c>
      <c r="DC78" s="34">
        <v>2703.68</v>
      </c>
      <c r="DD78" s="34">
        <v>2935.44</v>
      </c>
      <c r="DE78" s="34">
        <v>3302.37</v>
      </c>
      <c r="DF78" s="34">
        <v>3669.3</v>
      </c>
      <c r="DG78" s="34">
        <v>4036.23</v>
      </c>
      <c r="DH78" s="35">
        <v>4403.16</v>
      </c>
      <c r="DI78" s="36" t="s">
        <v>265</v>
      </c>
      <c r="DJ78" s="35">
        <v>4770.09</v>
      </c>
      <c r="DK78" s="35">
        <v>5137.0200000000004</v>
      </c>
      <c r="DL78" s="35">
        <v>5503.95</v>
      </c>
      <c r="DM78" s="35">
        <v>5870.88</v>
      </c>
      <c r="DN78" s="35">
        <v>6237.81</v>
      </c>
      <c r="DO78" s="35">
        <v>6604.74</v>
      </c>
      <c r="DP78" s="35">
        <v>6971.67</v>
      </c>
      <c r="DQ78" s="34">
        <v>7338.6</v>
      </c>
      <c r="DR78" s="34">
        <v>7705.53</v>
      </c>
      <c r="DS78" s="34">
        <v>8072.46</v>
      </c>
      <c r="DT78" s="49"/>
      <c r="DU78" s="31">
        <v>80</v>
      </c>
      <c r="DV78" s="32">
        <v>84</v>
      </c>
      <c r="DW78" s="33">
        <v>91.58</v>
      </c>
      <c r="DX78" s="24">
        <v>0</v>
      </c>
      <c r="DY78" s="33" t="s">
        <v>100</v>
      </c>
      <c r="DZ78" s="24" t="str">
        <f t="shared" si="48"/>
        <v>A-18-BASE-80-84</v>
      </c>
      <c r="EA78" s="34">
        <v>782.14</v>
      </c>
      <c r="EB78" s="34">
        <v>1173.21</v>
      </c>
      <c r="EC78" s="34">
        <v>1564.28</v>
      </c>
      <c r="ED78" s="34">
        <v>1955.35</v>
      </c>
      <c r="EE78" s="34">
        <v>2346.42</v>
      </c>
      <c r="EF78" s="34">
        <v>2737.49</v>
      </c>
      <c r="EG78" s="34">
        <v>2972.16</v>
      </c>
      <c r="EH78" s="34">
        <v>3343.68</v>
      </c>
      <c r="EI78" s="34">
        <v>3715.2</v>
      </c>
      <c r="EJ78" s="34">
        <v>4086.72</v>
      </c>
      <c r="EK78" s="35">
        <v>4458.24</v>
      </c>
      <c r="EL78" s="36" t="s">
        <v>265</v>
      </c>
      <c r="EM78" s="35">
        <v>4829.76</v>
      </c>
      <c r="EN78" s="35">
        <v>5201.28</v>
      </c>
      <c r="EO78" s="35">
        <v>5572.8</v>
      </c>
      <c r="EP78" s="35">
        <v>5944.32</v>
      </c>
      <c r="EQ78" s="35">
        <v>6315.84</v>
      </c>
      <c r="ER78" s="35">
        <v>6687.36</v>
      </c>
      <c r="ES78" s="35">
        <v>7058.88</v>
      </c>
      <c r="ET78" s="34">
        <v>7430.4</v>
      </c>
      <c r="EU78" s="34">
        <v>7801.92</v>
      </c>
      <c r="EV78" s="34">
        <v>8173.44</v>
      </c>
      <c r="EW78" s="49"/>
      <c r="EX78" s="31">
        <v>80</v>
      </c>
      <c r="EY78" s="32">
        <v>84</v>
      </c>
      <c r="EZ78" s="33">
        <v>91.58</v>
      </c>
      <c r="FA78" s="24">
        <v>0</v>
      </c>
      <c r="FB78" s="33" t="s">
        <v>100</v>
      </c>
      <c r="FC78" s="24" t="str">
        <f t="shared" si="49"/>
        <v>A-18-BASE-80-84</v>
      </c>
      <c r="FD78" s="34">
        <v>653.20000000000005</v>
      </c>
      <c r="FE78" s="34">
        <v>979.8</v>
      </c>
      <c r="FF78" s="34">
        <v>1306.4000000000001</v>
      </c>
      <c r="FG78" s="34">
        <v>1633</v>
      </c>
      <c r="FH78" s="34">
        <v>1959.6</v>
      </c>
      <c r="FI78" s="34">
        <v>2286.1999999999998</v>
      </c>
      <c r="FJ78" s="34">
        <v>2482.16</v>
      </c>
      <c r="FK78" s="34">
        <v>2792.43</v>
      </c>
      <c r="FL78" s="34">
        <v>3102.7</v>
      </c>
      <c r="FM78" s="34">
        <v>3412.97</v>
      </c>
      <c r="FN78" s="35">
        <v>3723.24</v>
      </c>
      <c r="FO78" s="36" t="s">
        <v>265</v>
      </c>
      <c r="FP78" s="35">
        <v>4033.51</v>
      </c>
      <c r="FQ78" s="35">
        <v>4343.78</v>
      </c>
      <c r="FR78" s="35">
        <v>4654.05</v>
      </c>
      <c r="FS78" s="35">
        <v>4964.32</v>
      </c>
      <c r="FT78" s="35">
        <v>5274.59</v>
      </c>
      <c r="FU78" s="35">
        <v>5584.86</v>
      </c>
      <c r="FV78" s="35">
        <v>5895.13</v>
      </c>
      <c r="FW78" s="34">
        <v>6205.4</v>
      </c>
      <c r="FX78" s="34">
        <v>6515.67</v>
      </c>
      <c r="FY78" s="34">
        <v>6825.94</v>
      </c>
      <c r="FZ78" s="49"/>
      <c r="GA78" s="31">
        <v>80</v>
      </c>
      <c r="GB78" s="32">
        <v>84</v>
      </c>
      <c r="GC78" s="33">
        <v>91.58</v>
      </c>
      <c r="GD78" s="24">
        <v>0</v>
      </c>
      <c r="GE78" s="33" t="s">
        <v>100</v>
      </c>
      <c r="GF78" s="24" t="str">
        <f t="shared" si="50"/>
        <v>B-6-BASE-80-84</v>
      </c>
      <c r="GG78" s="121">
        <v>183.16</v>
      </c>
      <c r="GH78" s="121">
        <v>274.74</v>
      </c>
      <c r="GI78" s="121">
        <v>366.32</v>
      </c>
      <c r="GJ78" s="121">
        <v>457.9</v>
      </c>
      <c r="GK78" s="121">
        <v>549.48</v>
      </c>
      <c r="GL78" s="121">
        <v>641.05999999999995</v>
      </c>
      <c r="GM78" s="121">
        <v>696</v>
      </c>
      <c r="GN78" s="121">
        <v>783</v>
      </c>
      <c r="GO78" s="121">
        <v>870</v>
      </c>
      <c r="GP78" s="121">
        <v>957</v>
      </c>
      <c r="GQ78" s="122">
        <v>1044</v>
      </c>
      <c r="GR78" s="36" t="s">
        <v>265</v>
      </c>
      <c r="GS78" s="122">
        <v>1131</v>
      </c>
      <c r="GT78" s="122">
        <v>1218</v>
      </c>
      <c r="GU78" s="122">
        <v>1305</v>
      </c>
      <c r="GV78" s="122">
        <v>1392</v>
      </c>
      <c r="GW78" s="122">
        <v>1479</v>
      </c>
      <c r="GX78" s="122">
        <v>1566</v>
      </c>
      <c r="GY78" s="122">
        <v>1653</v>
      </c>
      <c r="GZ78" s="121">
        <v>1740</v>
      </c>
      <c r="HA78" s="121">
        <v>1827</v>
      </c>
      <c r="HB78" s="121">
        <v>1914</v>
      </c>
      <c r="HC78" s="121">
        <v>2001</v>
      </c>
      <c r="HD78" s="121">
        <v>2088</v>
      </c>
      <c r="HE78" s="49"/>
      <c r="HF78" s="31">
        <v>80</v>
      </c>
      <c r="HG78" s="32">
        <v>84</v>
      </c>
      <c r="HH78" s="33">
        <v>91.58</v>
      </c>
      <c r="HI78" s="24">
        <v>0</v>
      </c>
      <c r="HJ78" s="33" t="s">
        <v>100</v>
      </c>
      <c r="HK78" s="24" t="str">
        <f t="shared" si="51"/>
        <v>A-18-BASE-80-84</v>
      </c>
      <c r="HL78" s="34">
        <v>707.16</v>
      </c>
      <c r="HM78" s="34">
        <v>1060.74</v>
      </c>
      <c r="HN78" s="34">
        <v>1414.32</v>
      </c>
      <c r="HO78" s="34">
        <v>1767.9</v>
      </c>
      <c r="HP78" s="34">
        <v>2121.48</v>
      </c>
      <c r="HQ78" s="34">
        <v>2475.06</v>
      </c>
      <c r="HR78" s="34">
        <v>2687.2</v>
      </c>
      <c r="HS78" s="34">
        <v>3023.1</v>
      </c>
      <c r="HT78" s="34">
        <v>3359</v>
      </c>
      <c r="HU78" s="34">
        <v>3694.9</v>
      </c>
      <c r="HV78" s="35">
        <v>4030.8</v>
      </c>
      <c r="HW78" s="36" t="s">
        <v>265</v>
      </c>
      <c r="HX78" s="35">
        <v>4366.7</v>
      </c>
      <c r="HY78" s="35">
        <v>4702.6000000000004</v>
      </c>
      <c r="HZ78" s="35">
        <v>5038.5</v>
      </c>
      <c r="IA78" s="35">
        <v>5374.4</v>
      </c>
      <c r="IB78" s="35">
        <v>5710.3</v>
      </c>
      <c r="IC78" s="35">
        <v>6046.2</v>
      </c>
      <c r="ID78" s="35">
        <v>6382.1</v>
      </c>
      <c r="IE78" s="34">
        <v>6718</v>
      </c>
      <c r="IF78" s="34">
        <v>7053.9</v>
      </c>
      <c r="IG78" s="34">
        <v>7389.8</v>
      </c>
      <c r="IH78" s="49"/>
      <c r="II78" s="31">
        <v>80</v>
      </c>
      <c r="IJ78" s="32">
        <v>84</v>
      </c>
      <c r="IK78" s="33">
        <v>91.58</v>
      </c>
      <c r="IL78" s="24">
        <v>0</v>
      </c>
      <c r="IM78" s="33" t="s">
        <v>100</v>
      </c>
      <c r="IN78" s="24" t="str">
        <f t="shared" si="52"/>
        <v>A-18-BASE-80-84</v>
      </c>
      <c r="IO78" s="34">
        <v>892.9</v>
      </c>
      <c r="IP78" s="34">
        <v>1339.35</v>
      </c>
      <c r="IQ78" s="34">
        <v>1785.8</v>
      </c>
      <c r="IR78" s="34">
        <v>2232.25</v>
      </c>
      <c r="IS78" s="34">
        <v>2678.7</v>
      </c>
      <c r="IT78" s="34">
        <v>3125.15</v>
      </c>
      <c r="IU78" s="34">
        <v>3393.04</v>
      </c>
      <c r="IV78" s="34">
        <v>3817.17</v>
      </c>
      <c r="IW78" s="34">
        <v>4241.3</v>
      </c>
      <c r="IX78" s="34">
        <v>4665.43</v>
      </c>
      <c r="IY78" s="35">
        <v>5089.5600000000004</v>
      </c>
      <c r="IZ78" s="36" t="s">
        <v>265</v>
      </c>
      <c r="JA78" s="35">
        <v>5513.69</v>
      </c>
      <c r="JB78" s="35">
        <v>5937.82</v>
      </c>
      <c r="JC78" s="35">
        <v>6361.95</v>
      </c>
      <c r="JD78" s="35">
        <v>6786.08</v>
      </c>
      <c r="JE78" s="35">
        <v>7210.21</v>
      </c>
      <c r="JF78" s="35">
        <v>7634.34</v>
      </c>
      <c r="JG78" s="35">
        <v>8058.47</v>
      </c>
      <c r="JH78" s="34">
        <v>8482.6</v>
      </c>
      <c r="JI78" s="34">
        <v>8906.73</v>
      </c>
      <c r="JJ78" s="34">
        <v>9330.86</v>
      </c>
      <c r="JK78" s="49"/>
      <c r="JL78" s="31">
        <v>80</v>
      </c>
      <c r="JM78" s="32">
        <v>84</v>
      </c>
      <c r="JN78" s="33">
        <v>91.58</v>
      </c>
      <c r="JO78" s="24">
        <v>0</v>
      </c>
      <c r="JP78" s="33" t="s">
        <v>100</v>
      </c>
      <c r="JQ78" s="24" t="str">
        <f t="shared" si="53"/>
        <v>B-6-BASE-80-84</v>
      </c>
      <c r="JR78" s="121">
        <v>220.9</v>
      </c>
      <c r="JS78" s="121">
        <v>331.35</v>
      </c>
      <c r="JT78" s="121">
        <v>441.8</v>
      </c>
      <c r="JU78" s="121">
        <v>552.25</v>
      </c>
      <c r="JV78" s="121">
        <v>662.7</v>
      </c>
      <c r="JW78" s="121">
        <v>773.15</v>
      </c>
      <c r="JX78" s="121">
        <v>839.44</v>
      </c>
      <c r="JY78" s="121">
        <v>944.37</v>
      </c>
      <c r="JZ78" s="121">
        <v>1049.3</v>
      </c>
      <c r="KA78" s="121">
        <v>1154.23</v>
      </c>
      <c r="KB78" s="122">
        <v>1259.1600000000001</v>
      </c>
      <c r="KC78" s="36" t="s">
        <v>265</v>
      </c>
      <c r="KD78" s="122">
        <v>1364.09</v>
      </c>
      <c r="KE78" s="122">
        <v>1469.02</v>
      </c>
      <c r="KF78" s="122">
        <v>1573.95</v>
      </c>
      <c r="KG78" s="122">
        <v>1678.88</v>
      </c>
      <c r="KH78" s="122">
        <v>1783.81</v>
      </c>
      <c r="KI78" s="122">
        <v>1888.74</v>
      </c>
      <c r="KJ78" s="122">
        <v>1993.67</v>
      </c>
      <c r="KK78" s="121">
        <v>2098.6</v>
      </c>
      <c r="KL78" s="121">
        <v>2203.5300000000002</v>
      </c>
      <c r="KM78" s="121">
        <v>2308.46</v>
      </c>
      <c r="KN78" s="121">
        <v>2413.39</v>
      </c>
      <c r="KO78" s="121">
        <v>2518.3200000000002</v>
      </c>
      <c r="KP78" s="49"/>
      <c r="KQ78" s="31">
        <v>80</v>
      </c>
      <c r="KR78" s="32">
        <v>84</v>
      </c>
      <c r="KS78" s="33">
        <v>91.58</v>
      </c>
      <c r="KT78" s="24">
        <v>0</v>
      </c>
      <c r="KU78" s="33" t="s">
        <v>100</v>
      </c>
      <c r="KV78" s="24" t="str">
        <f t="shared" si="54"/>
        <v>A-18-BASE-80-84</v>
      </c>
      <c r="KW78" s="34">
        <v>707.16</v>
      </c>
      <c r="KX78" s="34">
        <v>1060.74</v>
      </c>
      <c r="KY78" s="34">
        <v>1414.32</v>
      </c>
      <c r="KZ78" s="34">
        <v>1767.9</v>
      </c>
      <c r="LA78" s="34">
        <v>2121.48</v>
      </c>
      <c r="LB78" s="34">
        <v>2475.06</v>
      </c>
      <c r="LC78" s="34">
        <v>2687.2</v>
      </c>
      <c r="LD78" s="34">
        <v>3023.1</v>
      </c>
      <c r="LE78" s="34">
        <v>3359</v>
      </c>
      <c r="LF78" s="34">
        <v>3694.9</v>
      </c>
      <c r="LG78" s="35">
        <v>4030.8</v>
      </c>
      <c r="LH78" s="36" t="s">
        <v>265</v>
      </c>
      <c r="LI78" s="35">
        <v>4366.7</v>
      </c>
      <c r="LJ78" s="35">
        <v>4702.6000000000004</v>
      </c>
      <c r="LK78" s="35">
        <v>5038.5</v>
      </c>
      <c r="LL78" s="35">
        <v>5374.4</v>
      </c>
      <c r="LM78" s="35">
        <v>5710.3</v>
      </c>
      <c r="LN78" s="35">
        <v>6046.2</v>
      </c>
      <c r="LO78" s="35">
        <v>6382.1</v>
      </c>
      <c r="LP78" s="34">
        <v>6718</v>
      </c>
      <c r="LQ78" s="34">
        <v>7053.9</v>
      </c>
      <c r="LR78" s="34">
        <v>7389.8</v>
      </c>
      <c r="LS78" s="49"/>
    </row>
    <row r="79" spans="5:331" ht="16.2" thickBot="1">
      <c r="E79" s="37"/>
      <c r="F79" s="37"/>
      <c r="G79" s="37"/>
      <c r="H79" s="37"/>
      <c r="I79" s="37"/>
      <c r="J79" s="37"/>
      <c r="K79" s="38"/>
      <c r="L79" s="38"/>
      <c r="M79" s="38"/>
      <c r="N79" s="38"/>
      <c r="O79" s="38"/>
      <c r="P79" s="38"/>
      <c r="Q79" s="38"/>
      <c r="R79" s="38"/>
      <c r="S79" s="38"/>
      <c r="T79" s="39"/>
      <c r="U79" s="40"/>
      <c r="V79" s="126"/>
      <c r="AH79" s="37"/>
      <c r="AI79" s="37"/>
      <c r="AJ79" s="37"/>
      <c r="AK79" s="37"/>
      <c r="AL79" s="37"/>
      <c r="AM79" s="37"/>
      <c r="AN79" s="38"/>
      <c r="AO79" s="38"/>
      <c r="AP79" s="38"/>
      <c r="AQ79" s="38"/>
      <c r="AR79" s="38"/>
      <c r="AS79" s="38"/>
      <c r="AT79" s="38"/>
      <c r="AU79" s="38"/>
      <c r="AV79" s="38"/>
      <c r="AW79" s="39"/>
      <c r="AX79" s="40"/>
      <c r="AY79" s="126"/>
      <c r="BL79" s="49"/>
      <c r="BM79" s="37"/>
      <c r="BN79" s="37"/>
      <c r="BO79" s="37"/>
      <c r="BP79" s="37"/>
      <c r="BQ79" s="37"/>
      <c r="BR79" s="37"/>
      <c r="BS79" s="38"/>
      <c r="BT79" s="38"/>
      <c r="BU79" s="38"/>
      <c r="BV79" s="38"/>
      <c r="BW79" s="38"/>
      <c r="BX79" s="38"/>
      <c r="BY79" s="38"/>
      <c r="BZ79" s="38"/>
      <c r="CA79" s="38"/>
      <c r="CB79" s="39"/>
      <c r="CC79" s="40"/>
      <c r="CD79" s="126"/>
      <c r="CQ79" s="49"/>
      <c r="CR79" s="37"/>
      <c r="CS79" s="37"/>
      <c r="CT79" s="37"/>
      <c r="CU79" s="37"/>
      <c r="CV79" s="37"/>
      <c r="CW79" s="37"/>
      <c r="CX79" s="38"/>
      <c r="CY79" s="38"/>
      <c r="CZ79" s="38"/>
      <c r="DA79" s="38"/>
      <c r="DB79" s="38"/>
      <c r="DC79" s="38"/>
      <c r="DD79" s="38"/>
      <c r="DE79" s="38"/>
      <c r="DF79" s="38"/>
      <c r="DG79" s="39"/>
      <c r="DH79" s="40"/>
      <c r="DI79" s="133"/>
      <c r="DT79" s="49"/>
      <c r="DU79" s="37"/>
      <c r="DV79" s="37"/>
      <c r="DW79" s="37"/>
      <c r="DX79" s="37"/>
      <c r="DY79" s="37"/>
      <c r="DZ79" s="37"/>
      <c r="EA79" s="38"/>
      <c r="EB79" s="38"/>
      <c r="EC79" s="38"/>
      <c r="ED79" s="38"/>
      <c r="EE79" s="38"/>
      <c r="EF79" s="38"/>
      <c r="EG79" s="38"/>
      <c r="EH79" s="38"/>
      <c r="EI79" s="38"/>
      <c r="EJ79" s="39"/>
      <c r="EK79" s="40"/>
      <c r="EL79" s="143"/>
      <c r="EW79" s="49"/>
      <c r="EX79" s="37"/>
      <c r="EY79" s="37"/>
      <c r="EZ79" s="37"/>
      <c r="FA79" s="37"/>
      <c r="FB79" s="37"/>
      <c r="FC79" s="37"/>
      <c r="FD79" s="38"/>
      <c r="FE79" s="38"/>
      <c r="FF79" s="38"/>
      <c r="FG79" s="38"/>
      <c r="FH79" s="38"/>
      <c r="FI79" s="38"/>
      <c r="FJ79" s="38"/>
      <c r="FK79" s="38"/>
      <c r="FL79" s="38"/>
      <c r="FM79" s="39"/>
      <c r="FN79" s="40"/>
      <c r="FO79" s="143"/>
      <c r="FZ79" s="49"/>
      <c r="GA79" s="37"/>
      <c r="GB79" s="37"/>
      <c r="GC79" s="37"/>
      <c r="GD79" s="37"/>
      <c r="GE79" s="37"/>
      <c r="GF79" s="37"/>
      <c r="GG79" s="38"/>
      <c r="GH79" s="38"/>
      <c r="GI79" s="38"/>
      <c r="GJ79" s="38"/>
      <c r="GK79" s="38"/>
      <c r="GL79" s="38"/>
      <c r="GM79" s="38"/>
      <c r="GN79" s="38"/>
      <c r="GO79" s="38"/>
      <c r="GP79" s="39"/>
      <c r="GQ79" s="40"/>
      <c r="GR79" s="143"/>
      <c r="HE79" s="49"/>
      <c r="HF79" s="37"/>
      <c r="HG79" s="37"/>
      <c r="HH79" s="37"/>
      <c r="HI79" s="37"/>
      <c r="HJ79" s="37"/>
      <c r="HK79" s="37"/>
      <c r="HL79" s="38"/>
      <c r="HM79" s="38"/>
      <c r="HN79" s="38"/>
      <c r="HO79" s="38"/>
      <c r="HP79" s="38"/>
      <c r="HQ79" s="38"/>
      <c r="HR79" s="38"/>
      <c r="HS79" s="38"/>
      <c r="HT79" s="38"/>
      <c r="HU79" s="39"/>
      <c r="HV79" s="40"/>
      <c r="HW79" s="143"/>
      <c r="IH79" s="49"/>
      <c r="II79" s="37"/>
      <c r="IJ79" s="37"/>
      <c r="IK79" s="37"/>
      <c r="IL79" s="37"/>
      <c r="IM79" s="37"/>
      <c r="IN79" s="37"/>
      <c r="IO79" s="38"/>
      <c r="IP79" s="38"/>
      <c r="IQ79" s="38"/>
      <c r="IR79" s="38"/>
      <c r="IS79" s="38"/>
      <c r="IT79" s="38"/>
      <c r="IU79" s="38"/>
      <c r="IV79" s="38"/>
      <c r="IW79" s="38"/>
      <c r="IX79" s="39"/>
      <c r="IY79" s="40"/>
      <c r="IZ79" s="153"/>
      <c r="JK79" s="49"/>
      <c r="JL79" s="37"/>
      <c r="JM79" s="37"/>
      <c r="JN79" s="37"/>
      <c r="JO79" s="37"/>
      <c r="JP79" s="37"/>
      <c r="JQ79" s="37"/>
      <c r="JR79" s="38"/>
      <c r="JS79" s="38"/>
      <c r="JT79" s="38"/>
      <c r="JU79" s="38"/>
      <c r="JV79" s="38"/>
      <c r="JW79" s="38"/>
      <c r="JX79" s="38"/>
      <c r="JY79" s="38"/>
      <c r="JZ79" s="38"/>
      <c r="KA79" s="39"/>
      <c r="KB79" s="40"/>
      <c r="KC79" s="153"/>
      <c r="KP79" s="49"/>
      <c r="KQ79" s="37"/>
      <c r="KR79" s="37"/>
      <c r="KS79" s="37"/>
      <c r="KT79" s="37"/>
      <c r="KU79" s="37"/>
      <c r="KV79" s="37"/>
      <c r="KW79" s="38"/>
      <c r="KX79" s="38"/>
      <c r="KY79" s="38"/>
      <c r="KZ79" s="38"/>
      <c r="LA79" s="38"/>
      <c r="LB79" s="38"/>
      <c r="LC79" s="38"/>
      <c r="LD79" s="38"/>
      <c r="LE79" s="38"/>
      <c r="LF79" s="39"/>
      <c r="LG79" s="40"/>
      <c r="LH79" s="153"/>
      <c r="LS79" s="49"/>
    </row>
    <row r="80" spans="5:331">
      <c r="E80" s="9"/>
      <c r="F80" s="10"/>
      <c r="G80" s="10"/>
      <c r="H80" s="10"/>
      <c r="I80" s="10"/>
      <c r="J80" s="10"/>
      <c r="K80" s="11">
        <v>500</v>
      </c>
      <c r="L80" s="12">
        <v>750</v>
      </c>
      <c r="M80" s="11">
        <v>1000</v>
      </c>
      <c r="N80" s="11">
        <v>1250</v>
      </c>
      <c r="O80" s="11">
        <v>1500</v>
      </c>
      <c r="P80" s="11">
        <v>1750</v>
      </c>
      <c r="Q80" s="11">
        <v>2000</v>
      </c>
      <c r="R80" s="11">
        <v>2250</v>
      </c>
      <c r="S80" s="11">
        <v>2500</v>
      </c>
      <c r="T80" s="11">
        <v>2750</v>
      </c>
      <c r="U80" s="14">
        <v>3000</v>
      </c>
      <c r="V80" s="15" t="s">
        <v>74</v>
      </c>
      <c r="W80" s="11">
        <v>3250</v>
      </c>
      <c r="X80" s="12">
        <v>3500</v>
      </c>
      <c r="Y80" s="11">
        <v>3750</v>
      </c>
      <c r="Z80" s="11">
        <v>4000</v>
      </c>
      <c r="AA80" s="11">
        <v>4250</v>
      </c>
      <c r="AB80" s="11">
        <v>4500</v>
      </c>
      <c r="AC80" s="11">
        <v>4750</v>
      </c>
      <c r="AD80" s="11">
        <v>5000</v>
      </c>
      <c r="AE80" s="11">
        <v>5250</v>
      </c>
      <c r="AF80" s="11">
        <v>5500</v>
      </c>
      <c r="AH80" s="9"/>
      <c r="AI80" s="10"/>
      <c r="AJ80" s="10"/>
      <c r="AK80" s="10"/>
      <c r="AL80" s="10"/>
      <c r="AM80" s="10"/>
      <c r="AN80" s="11">
        <v>500</v>
      </c>
      <c r="AO80" s="12">
        <v>750</v>
      </c>
      <c r="AP80" s="11">
        <v>1000</v>
      </c>
      <c r="AQ80" s="11">
        <v>1250</v>
      </c>
      <c r="AR80" s="11">
        <v>1500</v>
      </c>
      <c r="AS80" s="11">
        <v>1750</v>
      </c>
      <c r="AT80" s="11">
        <v>2000</v>
      </c>
      <c r="AU80" s="11">
        <v>2250</v>
      </c>
      <c r="AV80" s="11">
        <v>2500</v>
      </c>
      <c r="AW80" s="11">
        <v>2750</v>
      </c>
      <c r="AX80" s="14">
        <v>3000</v>
      </c>
      <c r="AY80" s="15" t="s">
        <v>74</v>
      </c>
      <c r="AZ80" s="11">
        <v>3250</v>
      </c>
      <c r="BA80" s="12">
        <v>3500</v>
      </c>
      <c r="BB80" s="11">
        <v>3750</v>
      </c>
      <c r="BC80" s="11">
        <v>4000</v>
      </c>
      <c r="BD80" s="11">
        <v>4250</v>
      </c>
      <c r="BE80" s="11">
        <v>4500</v>
      </c>
      <c r="BF80" s="11">
        <v>4750</v>
      </c>
      <c r="BG80" s="11">
        <v>5000</v>
      </c>
      <c r="BH80" s="11">
        <v>5250</v>
      </c>
      <c r="BI80" s="11">
        <v>5500</v>
      </c>
      <c r="BJ80" s="11">
        <v>5750</v>
      </c>
      <c r="BK80" s="14">
        <v>6000</v>
      </c>
      <c r="BL80" s="49"/>
      <c r="BM80" s="9"/>
      <c r="BN80" s="10"/>
      <c r="BO80" s="10"/>
      <c r="BP80" s="10"/>
      <c r="BQ80" s="10"/>
      <c r="BR80" s="10"/>
      <c r="BS80" s="11">
        <v>500</v>
      </c>
      <c r="BT80" s="12">
        <v>750</v>
      </c>
      <c r="BU80" s="11">
        <v>1000</v>
      </c>
      <c r="BV80" s="11">
        <v>1250</v>
      </c>
      <c r="BW80" s="11">
        <v>1500</v>
      </c>
      <c r="BX80" s="11">
        <v>1750</v>
      </c>
      <c r="BY80" s="11">
        <v>2000</v>
      </c>
      <c r="BZ80" s="11">
        <v>2250</v>
      </c>
      <c r="CA80" s="11">
        <v>2500</v>
      </c>
      <c r="CB80" s="11">
        <v>2750</v>
      </c>
      <c r="CC80" s="14">
        <v>3000</v>
      </c>
      <c r="CD80" s="15" t="s">
        <v>74</v>
      </c>
      <c r="CE80" s="11">
        <v>3250</v>
      </c>
      <c r="CF80" s="12">
        <v>3500</v>
      </c>
      <c r="CG80" s="11">
        <v>3750</v>
      </c>
      <c r="CH80" s="11">
        <v>4000</v>
      </c>
      <c r="CI80" s="11">
        <v>4250</v>
      </c>
      <c r="CJ80" s="11">
        <v>4500</v>
      </c>
      <c r="CK80" s="11">
        <v>4750</v>
      </c>
      <c r="CL80" s="11">
        <v>5000</v>
      </c>
      <c r="CM80" s="11">
        <v>5250</v>
      </c>
      <c r="CN80" s="11">
        <v>5500</v>
      </c>
      <c r="CO80" s="11">
        <v>5750</v>
      </c>
      <c r="CP80" s="14">
        <v>6000</v>
      </c>
      <c r="CQ80" s="49"/>
      <c r="CR80" s="9"/>
      <c r="CS80" s="10"/>
      <c r="CT80" s="10"/>
      <c r="CU80" s="10"/>
      <c r="CV80" s="10"/>
      <c r="CW80" s="10"/>
      <c r="CX80" s="11">
        <v>500</v>
      </c>
      <c r="CY80" s="12">
        <v>750</v>
      </c>
      <c r="CZ80" s="11">
        <v>1000</v>
      </c>
      <c r="DA80" s="11">
        <v>1250</v>
      </c>
      <c r="DB80" s="11">
        <v>1500</v>
      </c>
      <c r="DC80" s="11">
        <v>1750</v>
      </c>
      <c r="DD80" s="11">
        <v>2000</v>
      </c>
      <c r="DE80" s="11">
        <v>2250</v>
      </c>
      <c r="DF80" s="11">
        <v>2500</v>
      </c>
      <c r="DG80" s="11">
        <v>2750</v>
      </c>
      <c r="DH80" s="14">
        <v>3000</v>
      </c>
      <c r="DI80" s="15" t="s">
        <v>74</v>
      </c>
      <c r="DJ80" s="11">
        <v>3250</v>
      </c>
      <c r="DK80" s="12">
        <v>3500</v>
      </c>
      <c r="DL80" s="11">
        <v>3750</v>
      </c>
      <c r="DM80" s="11">
        <v>4000</v>
      </c>
      <c r="DN80" s="11">
        <v>4250</v>
      </c>
      <c r="DO80" s="11">
        <v>4500</v>
      </c>
      <c r="DP80" s="11">
        <v>4750</v>
      </c>
      <c r="DQ80" s="11">
        <v>5000</v>
      </c>
      <c r="DR80" s="11">
        <v>5250</v>
      </c>
      <c r="DS80" s="11">
        <v>5500</v>
      </c>
      <c r="DT80" s="49"/>
      <c r="DU80" s="9"/>
      <c r="DV80" s="10"/>
      <c r="DW80" s="10"/>
      <c r="DX80" s="10"/>
      <c r="DY80" s="10"/>
      <c r="DZ80" s="10"/>
      <c r="EA80" s="11">
        <v>500</v>
      </c>
      <c r="EB80" s="12">
        <v>750</v>
      </c>
      <c r="EC80" s="11">
        <v>1000</v>
      </c>
      <c r="ED80" s="11">
        <v>1250</v>
      </c>
      <c r="EE80" s="11">
        <v>1500</v>
      </c>
      <c r="EF80" s="11">
        <v>1750</v>
      </c>
      <c r="EG80" s="11">
        <v>2000</v>
      </c>
      <c r="EH80" s="11">
        <v>2250</v>
      </c>
      <c r="EI80" s="11">
        <v>2500</v>
      </c>
      <c r="EJ80" s="11">
        <v>2750</v>
      </c>
      <c r="EK80" s="14">
        <v>3000</v>
      </c>
      <c r="EL80" s="15" t="s">
        <v>74</v>
      </c>
      <c r="EM80" s="11">
        <v>3250</v>
      </c>
      <c r="EN80" s="12">
        <v>3500</v>
      </c>
      <c r="EO80" s="11">
        <v>3750</v>
      </c>
      <c r="EP80" s="11">
        <v>4000</v>
      </c>
      <c r="EQ80" s="11">
        <v>4250</v>
      </c>
      <c r="ER80" s="11">
        <v>4500</v>
      </c>
      <c r="ES80" s="11">
        <v>4750</v>
      </c>
      <c r="ET80" s="11">
        <v>5000</v>
      </c>
      <c r="EU80" s="11">
        <v>5250</v>
      </c>
      <c r="EV80" s="11">
        <v>5500</v>
      </c>
      <c r="EW80" s="49"/>
      <c r="EX80" s="9"/>
      <c r="EY80" s="10"/>
      <c r="EZ80" s="10"/>
      <c r="FA80" s="10"/>
      <c r="FB80" s="10"/>
      <c r="FC80" s="10"/>
      <c r="FD80" s="11">
        <v>500</v>
      </c>
      <c r="FE80" s="12">
        <v>750</v>
      </c>
      <c r="FF80" s="11">
        <v>1000</v>
      </c>
      <c r="FG80" s="11">
        <v>1250</v>
      </c>
      <c r="FH80" s="11">
        <v>1500</v>
      </c>
      <c r="FI80" s="11">
        <v>1750</v>
      </c>
      <c r="FJ80" s="11">
        <v>2000</v>
      </c>
      <c r="FK80" s="11">
        <v>2250</v>
      </c>
      <c r="FL80" s="11">
        <v>2500</v>
      </c>
      <c r="FM80" s="11">
        <v>2750</v>
      </c>
      <c r="FN80" s="14">
        <v>3000</v>
      </c>
      <c r="FO80" s="15" t="s">
        <v>74</v>
      </c>
      <c r="FP80" s="11">
        <v>3250</v>
      </c>
      <c r="FQ80" s="12">
        <v>3500</v>
      </c>
      <c r="FR80" s="11">
        <v>3750</v>
      </c>
      <c r="FS80" s="11">
        <v>4000</v>
      </c>
      <c r="FT80" s="11">
        <v>4250</v>
      </c>
      <c r="FU80" s="11">
        <v>4500</v>
      </c>
      <c r="FV80" s="11">
        <v>4750</v>
      </c>
      <c r="FW80" s="11">
        <v>5000</v>
      </c>
      <c r="FX80" s="11">
        <v>5250</v>
      </c>
      <c r="FY80" s="11">
        <v>5500</v>
      </c>
      <c r="FZ80" s="49"/>
      <c r="GA80" s="9"/>
      <c r="GB80" s="10"/>
      <c r="GC80" s="10"/>
      <c r="GD80" s="10"/>
      <c r="GE80" s="10"/>
      <c r="GF80" s="10"/>
      <c r="GG80" s="11">
        <v>500</v>
      </c>
      <c r="GH80" s="12">
        <v>750</v>
      </c>
      <c r="GI80" s="11">
        <v>1000</v>
      </c>
      <c r="GJ80" s="11">
        <v>1250</v>
      </c>
      <c r="GK80" s="11">
        <v>1500</v>
      </c>
      <c r="GL80" s="11">
        <v>1750</v>
      </c>
      <c r="GM80" s="11">
        <v>2000</v>
      </c>
      <c r="GN80" s="11">
        <v>2250</v>
      </c>
      <c r="GO80" s="11">
        <v>2500</v>
      </c>
      <c r="GP80" s="11">
        <v>2750</v>
      </c>
      <c r="GQ80" s="14">
        <v>3000</v>
      </c>
      <c r="GR80" s="15" t="s">
        <v>74</v>
      </c>
      <c r="GS80" s="11">
        <v>3250</v>
      </c>
      <c r="GT80" s="12">
        <v>3500</v>
      </c>
      <c r="GU80" s="11">
        <v>3750</v>
      </c>
      <c r="GV80" s="11">
        <v>4000</v>
      </c>
      <c r="GW80" s="11">
        <v>4250</v>
      </c>
      <c r="GX80" s="11">
        <v>4500</v>
      </c>
      <c r="GY80" s="11">
        <v>4750</v>
      </c>
      <c r="GZ80" s="11">
        <v>5000</v>
      </c>
      <c r="HA80" s="11">
        <v>5250</v>
      </c>
      <c r="HB80" s="11">
        <v>5500</v>
      </c>
      <c r="HC80" s="11">
        <v>5750</v>
      </c>
      <c r="HD80" s="14">
        <v>6000</v>
      </c>
      <c r="HE80" s="49"/>
      <c r="HF80" s="9"/>
      <c r="HG80" s="10"/>
      <c r="HH80" s="10"/>
      <c r="HI80" s="10"/>
      <c r="HJ80" s="10"/>
      <c r="HK80" s="10"/>
      <c r="HL80" s="11">
        <v>500</v>
      </c>
      <c r="HM80" s="12">
        <v>750</v>
      </c>
      <c r="HN80" s="11">
        <v>1000</v>
      </c>
      <c r="HO80" s="11">
        <v>1250</v>
      </c>
      <c r="HP80" s="11">
        <v>1500</v>
      </c>
      <c r="HQ80" s="11">
        <v>1750</v>
      </c>
      <c r="HR80" s="11">
        <v>2000</v>
      </c>
      <c r="HS80" s="11">
        <v>2250</v>
      </c>
      <c r="HT80" s="11">
        <v>2500</v>
      </c>
      <c r="HU80" s="11">
        <v>2750</v>
      </c>
      <c r="HV80" s="14">
        <v>3000</v>
      </c>
      <c r="HW80" s="15" t="s">
        <v>74</v>
      </c>
      <c r="HX80" s="11">
        <v>3250</v>
      </c>
      <c r="HY80" s="12">
        <v>3500</v>
      </c>
      <c r="HZ80" s="11">
        <v>3750</v>
      </c>
      <c r="IA80" s="11">
        <v>4000</v>
      </c>
      <c r="IB80" s="11">
        <v>4250</v>
      </c>
      <c r="IC80" s="11">
        <v>4500</v>
      </c>
      <c r="ID80" s="11">
        <v>4750</v>
      </c>
      <c r="IE80" s="11">
        <v>5000</v>
      </c>
      <c r="IF80" s="11">
        <v>5250</v>
      </c>
      <c r="IG80" s="11">
        <v>5500</v>
      </c>
      <c r="IH80" s="49"/>
      <c r="II80" s="9"/>
      <c r="IJ80" s="10"/>
      <c r="IK80" s="10"/>
      <c r="IL80" s="10"/>
      <c r="IM80" s="10"/>
      <c r="IN80" s="10"/>
      <c r="IO80" s="11">
        <v>500</v>
      </c>
      <c r="IP80" s="12">
        <v>750</v>
      </c>
      <c r="IQ80" s="11">
        <v>1000</v>
      </c>
      <c r="IR80" s="11">
        <v>1250</v>
      </c>
      <c r="IS80" s="11">
        <v>1500</v>
      </c>
      <c r="IT80" s="11">
        <v>1750</v>
      </c>
      <c r="IU80" s="11">
        <v>2000</v>
      </c>
      <c r="IV80" s="11">
        <v>2250</v>
      </c>
      <c r="IW80" s="11">
        <v>2500</v>
      </c>
      <c r="IX80" s="11">
        <v>2750</v>
      </c>
      <c r="IY80" s="14">
        <v>3000</v>
      </c>
      <c r="IZ80" s="15" t="s">
        <v>74</v>
      </c>
      <c r="JA80" s="11">
        <v>3250</v>
      </c>
      <c r="JB80" s="12">
        <v>3500</v>
      </c>
      <c r="JC80" s="11">
        <v>3750</v>
      </c>
      <c r="JD80" s="11">
        <v>4000</v>
      </c>
      <c r="JE80" s="11">
        <v>4250</v>
      </c>
      <c r="JF80" s="11">
        <v>4500</v>
      </c>
      <c r="JG80" s="11">
        <v>4750</v>
      </c>
      <c r="JH80" s="11">
        <v>5000</v>
      </c>
      <c r="JI80" s="11">
        <v>5250</v>
      </c>
      <c r="JJ80" s="11">
        <v>5500</v>
      </c>
      <c r="JK80" s="49"/>
      <c r="JL80" s="9"/>
      <c r="JM80" s="10"/>
      <c r="JN80" s="10"/>
      <c r="JO80" s="10"/>
      <c r="JP80" s="10"/>
      <c r="JQ80" s="10"/>
      <c r="JR80" s="11">
        <v>500</v>
      </c>
      <c r="JS80" s="12">
        <v>750</v>
      </c>
      <c r="JT80" s="11">
        <v>1000</v>
      </c>
      <c r="JU80" s="11">
        <v>1250</v>
      </c>
      <c r="JV80" s="11">
        <v>1500</v>
      </c>
      <c r="JW80" s="11">
        <v>1750</v>
      </c>
      <c r="JX80" s="11">
        <v>2000</v>
      </c>
      <c r="JY80" s="11">
        <v>2250</v>
      </c>
      <c r="JZ80" s="11">
        <v>2500</v>
      </c>
      <c r="KA80" s="11">
        <v>2750</v>
      </c>
      <c r="KB80" s="14">
        <v>3000</v>
      </c>
      <c r="KC80" s="15" t="s">
        <v>74</v>
      </c>
      <c r="KD80" s="11">
        <v>3250</v>
      </c>
      <c r="KE80" s="12">
        <v>3500</v>
      </c>
      <c r="KF80" s="11">
        <v>3750</v>
      </c>
      <c r="KG80" s="11">
        <v>4000</v>
      </c>
      <c r="KH80" s="11">
        <v>4250</v>
      </c>
      <c r="KI80" s="11">
        <v>4500</v>
      </c>
      <c r="KJ80" s="11">
        <v>4750</v>
      </c>
      <c r="KK80" s="11">
        <v>5000</v>
      </c>
      <c r="KL80" s="11">
        <v>5250</v>
      </c>
      <c r="KM80" s="11">
        <v>5500</v>
      </c>
      <c r="KN80" s="11">
        <v>5750</v>
      </c>
      <c r="KO80" s="14">
        <v>6000</v>
      </c>
      <c r="KP80" s="49"/>
      <c r="KQ80" s="9"/>
      <c r="KR80" s="10"/>
      <c r="KS80" s="10"/>
      <c r="KT80" s="10"/>
      <c r="KU80" s="10"/>
      <c r="KV80" s="10"/>
      <c r="KW80" s="11">
        <v>500</v>
      </c>
      <c r="KX80" s="12">
        <v>750</v>
      </c>
      <c r="KY80" s="11">
        <v>1000</v>
      </c>
      <c r="KZ80" s="11">
        <v>1250</v>
      </c>
      <c r="LA80" s="11">
        <v>1500</v>
      </c>
      <c r="LB80" s="11">
        <v>1750</v>
      </c>
      <c r="LC80" s="11">
        <v>2000</v>
      </c>
      <c r="LD80" s="11">
        <v>2250</v>
      </c>
      <c r="LE80" s="11">
        <v>2500</v>
      </c>
      <c r="LF80" s="11">
        <v>2750</v>
      </c>
      <c r="LG80" s="14">
        <v>3000</v>
      </c>
      <c r="LH80" s="15" t="s">
        <v>74</v>
      </c>
      <c r="LI80" s="11">
        <v>3250</v>
      </c>
      <c r="LJ80" s="12">
        <v>3500</v>
      </c>
      <c r="LK80" s="11">
        <v>3750</v>
      </c>
      <c r="LL80" s="11">
        <v>4000</v>
      </c>
      <c r="LM80" s="11">
        <v>4250</v>
      </c>
      <c r="LN80" s="11">
        <v>4500</v>
      </c>
      <c r="LO80" s="11">
        <v>4750</v>
      </c>
      <c r="LP80" s="11">
        <v>5000</v>
      </c>
      <c r="LQ80" s="11">
        <v>5250</v>
      </c>
      <c r="LR80" s="11">
        <v>5500</v>
      </c>
      <c r="LS80" s="49"/>
    </row>
    <row r="81" spans="5:331">
      <c r="E81" s="16"/>
      <c r="F81" s="17"/>
      <c r="G81" s="17"/>
      <c r="H81" s="17"/>
      <c r="I81" s="17"/>
      <c r="J81" s="141" t="s">
        <v>294</v>
      </c>
      <c r="K81" s="18">
        <v>2</v>
      </c>
      <c r="L81" s="19">
        <v>3</v>
      </c>
      <c r="M81" s="18">
        <v>4</v>
      </c>
      <c r="N81" s="18">
        <v>5</v>
      </c>
      <c r="O81" s="18">
        <v>6</v>
      </c>
      <c r="P81" s="18">
        <v>7</v>
      </c>
      <c r="Q81" s="18">
        <v>8</v>
      </c>
      <c r="R81" s="18">
        <v>9</v>
      </c>
      <c r="S81" s="18">
        <v>10</v>
      </c>
      <c r="T81" s="18">
        <v>11</v>
      </c>
      <c r="U81" s="20">
        <v>12</v>
      </c>
      <c r="V81" s="21"/>
      <c r="W81" s="18">
        <v>13</v>
      </c>
      <c r="X81" s="19">
        <v>14</v>
      </c>
      <c r="Y81" s="18">
        <v>15</v>
      </c>
      <c r="Z81" s="18">
        <v>16</v>
      </c>
      <c r="AA81" s="18">
        <v>17</v>
      </c>
      <c r="AB81" s="18">
        <v>18</v>
      </c>
      <c r="AC81" s="18">
        <v>19</v>
      </c>
      <c r="AD81" s="18">
        <v>20</v>
      </c>
      <c r="AE81" s="18">
        <v>21</v>
      </c>
      <c r="AF81" s="18">
        <v>22</v>
      </c>
      <c r="AH81" s="16"/>
      <c r="AI81" s="17"/>
      <c r="AJ81" s="17"/>
      <c r="AK81" s="17"/>
      <c r="AL81" s="17"/>
      <c r="AM81" s="70" t="s">
        <v>148</v>
      </c>
      <c r="AN81" s="18">
        <v>2</v>
      </c>
      <c r="AO81" s="19">
        <v>3</v>
      </c>
      <c r="AP81" s="18">
        <v>4</v>
      </c>
      <c r="AQ81" s="18">
        <v>5</v>
      </c>
      <c r="AR81" s="18">
        <v>6</v>
      </c>
      <c r="AS81" s="18">
        <v>7</v>
      </c>
      <c r="AT81" s="18">
        <v>8</v>
      </c>
      <c r="AU81" s="18">
        <v>9</v>
      </c>
      <c r="AV81" s="18">
        <v>10</v>
      </c>
      <c r="AW81" s="18">
        <v>11</v>
      </c>
      <c r="AX81" s="20">
        <v>12</v>
      </c>
      <c r="AY81" s="21"/>
      <c r="AZ81" s="18">
        <v>13</v>
      </c>
      <c r="BA81" s="19">
        <v>14</v>
      </c>
      <c r="BB81" s="18">
        <v>15</v>
      </c>
      <c r="BC81" s="18">
        <v>16</v>
      </c>
      <c r="BD81" s="18">
        <v>17</v>
      </c>
      <c r="BE81" s="18">
        <v>18</v>
      </c>
      <c r="BF81" s="18">
        <v>19</v>
      </c>
      <c r="BG81" s="18">
        <v>20</v>
      </c>
      <c r="BH81" s="18">
        <v>21</v>
      </c>
      <c r="BI81" s="18">
        <v>22</v>
      </c>
      <c r="BJ81" s="18">
        <v>23</v>
      </c>
      <c r="BK81" s="20">
        <v>24</v>
      </c>
      <c r="BL81" s="49"/>
      <c r="BM81" s="16"/>
      <c r="BN81" s="17"/>
      <c r="BO81" s="17"/>
      <c r="BP81" s="17"/>
      <c r="BQ81" s="17"/>
      <c r="BR81" s="141" t="s">
        <v>299</v>
      </c>
      <c r="BS81" s="18">
        <v>2</v>
      </c>
      <c r="BT81" s="19">
        <v>3</v>
      </c>
      <c r="BU81" s="18">
        <v>4</v>
      </c>
      <c r="BV81" s="18">
        <v>5</v>
      </c>
      <c r="BW81" s="18">
        <v>6</v>
      </c>
      <c r="BX81" s="18">
        <v>7</v>
      </c>
      <c r="BY81" s="18">
        <v>8</v>
      </c>
      <c r="BZ81" s="18">
        <v>9</v>
      </c>
      <c r="CA81" s="18">
        <v>10</v>
      </c>
      <c r="CB81" s="18">
        <v>11</v>
      </c>
      <c r="CC81" s="20">
        <v>12</v>
      </c>
      <c r="CD81" s="21"/>
      <c r="CE81" s="18">
        <v>13</v>
      </c>
      <c r="CF81" s="19">
        <v>14</v>
      </c>
      <c r="CG81" s="18">
        <v>15</v>
      </c>
      <c r="CH81" s="18">
        <v>16</v>
      </c>
      <c r="CI81" s="18">
        <v>17</v>
      </c>
      <c r="CJ81" s="18">
        <v>18</v>
      </c>
      <c r="CK81" s="18">
        <v>19</v>
      </c>
      <c r="CL81" s="18">
        <v>20</v>
      </c>
      <c r="CM81" s="18">
        <v>21</v>
      </c>
      <c r="CN81" s="18">
        <v>22</v>
      </c>
      <c r="CO81" s="18">
        <v>23</v>
      </c>
      <c r="CP81" s="20">
        <v>24</v>
      </c>
      <c r="CQ81" s="49"/>
      <c r="CR81" s="16"/>
      <c r="CS81" s="17"/>
      <c r="CT81" s="17"/>
      <c r="CU81" s="17"/>
      <c r="CV81" s="17"/>
      <c r="CW81" s="157" t="s">
        <v>294</v>
      </c>
      <c r="CX81" s="18">
        <v>2</v>
      </c>
      <c r="CY81" s="19">
        <v>3</v>
      </c>
      <c r="CZ81" s="18">
        <v>4</v>
      </c>
      <c r="DA81" s="18">
        <v>5</v>
      </c>
      <c r="DB81" s="18">
        <v>6</v>
      </c>
      <c r="DC81" s="18">
        <v>7</v>
      </c>
      <c r="DD81" s="18">
        <v>8</v>
      </c>
      <c r="DE81" s="18">
        <v>9</v>
      </c>
      <c r="DF81" s="18">
        <v>10</v>
      </c>
      <c r="DG81" s="18">
        <v>11</v>
      </c>
      <c r="DH81" s="20">
        <v>12</v>
      </c>
      <c r="DI81" s="21"/>
      <c r="DJ81" s="18">
        <v>13</v>
      </c>
      <c r="DK81" s="19">
        <v>14</v>
      </c>
      <c r="DL81" s="18">
        <v>15</v>
      </c>
      <c r="DM81" s="18">
        <v>16</v>
      </c>
      <c r="DN81" s="18">
        <v>17</v>
      </c>
      <c r="DO81" s="18">
        <v>18</v>
      </c>
      <c r="DP81" s="18">
        <v>19</v>
      </c>
      <c r="DQ81" s="18">
        <v>20</v>
      </c>
      <c r="DR81" s="18">
        <v>21</v>
      </c>
      <c r="DS81" s="18">
        <v>22</v>
      </c>
      <c r="DT81" s="49"/>
      <c r="DU81" s="16"/>
      <c r="DV81" s="17"/>
      <c r="DW81" s="17"/>
      <c r="DX81" s="17"/>
      <c r="DY81" s="17"/>
      <c r="DZ81" s="157" t="s">
        <v>294</v>
      </c>
      <c r="EA81" s="18">
        <v>2</v>
      </c>
      <c r="EB81" s="19">
        <v>3</v>
      </c>
      <c r="EC81" s="18">
        <v>4</v>
      </c>
      <c r="ED81" s="18">
        <v>5</v>
      </c>
      <c r="EE81" s="18">
        <v>6</v>
      </c>
      <c r="EF81" s="18">
        <v>7</v>
      </c>
      <c r="EG81" s="18">
        <v>8</v>
      </c>
      <c r="EH81" s="18">
        <v>9</v>
      </c>
      <c r="EI81" s="18">
        <v>10</v>
      </c>
      <c r="EJ81" s="18">
        <v>11</v>
      </c>
      <c r="EK81" s="20">
        <v>12</v>
      </c>
      <c r="EL81" s="21"/>
      <c r="EM81" s="18">
        <v>13</v>
      </c>
      <c r="EN81" s="19">
        <v>14</v>
      </c>
      <c r="EO81" s="18">
        <v>15</v>
      </c>
      <c r="EP81" s="18">
        <v>16</v>
      </c>
      <c r="EQ81" s="18">
        <v>17</v>
      </c>
      <c r="ER81" s="18">
        <v>18</v>
      </c>
      <c r="ES81" s="18">
        <v>19</v>
      </c>
      <c r="ET81" s="18">
        <v>20</v>
      </c>
      <c r="EU81" s="18">
        <v>21</v>
      </c>
      <c r="EV81" s="18">
        <v>22</v>
      </c>
      <c r="EW81" s="49"/>
      <c r="EX81" s="16"/>
      <c r="EY81" s="17"/>
      <c r="EZ81" s="17"/>
      <c r="FA81" s="17"/>
      <c r="FB81" s="17"/>
      <c r="FC81" s="157" t="s">
        <v>294</v>
      </c>
      <c r="FD81" s="18">
        <v>2</v>
      </c>
      <c r="FE81" s="19">
        <v>3</v>
      </c>
      <c r="FF81" s="18">
        <v>4</v>
      </c>
      <c r="FG81" s="18">
        <v>5</v>
      </c>
      <c r="FH81" s="18">
        <v>6</v>
      </c>
      <c r="FI81" s="18">
        <v>7</v>
      </c>
      <c r="FJ81" s="18">
        <v>8</v>
      </c>
      <c r="FK81" s="18">
        <v>9</v>
      </c>
      <c r="FL81" s="18">
        <v>10</v>
      </c>
      <c r="FM81" s="18">
        <v>11</v>
      </c>
      <c r="FN81" s="20">
        <v>12</v>
      </c>
      <c r="FO81" s="21"/>
      <c r="FP81" s="18">
        <v>13</v>
      </c>
      <c r="FQ81" s="19">
        <v>14</v>
      </c>
      <c r="FR81" s="18">
        <v>15</v>
      </c>
      <c r="FS81" s="18">
        <v>16</v>
      </c>
      <c r="FT81" s="18">
        <v>17</v>
      </c>
      <c r="FU81" s="18">
        <v>18</v>
      </c>
      <c r="FV81" s="18">
        <v>19</v>
      </c>
      <c r="FW81" s="18">
        <v>20</v>
      </c>
      <c r="FX81" s="18">
        <v>21</v>
      </c>
      <c r="FY81" s="18">
        <v>22</v>
      </c>
      <c r="FZ81" s="49"/>
      <c r="GA81" s="16"/>
      <c r="GB81" s="17"/>
      <c r="GC81" s="17"/>
      <c r="GD81" s="17"/>
      <c r="GE81" s="17"/>
      <c r="GF81" s="157" t="s">
        <v>299</v>
      </c>
      <c r="GG81" s="18">
        <v>2</v>
      </c>
      <c r="GH81" s="19">
        <v>3</v>
      </c>
      <c r="GI81" s="18">
        <v>4</v>
      </c>
      <c r="GJ81" s="18">
        <v>5</v>
      </c>
      <c r="GK81" s="18">
        <v>6</v>
      </c>
      <c r="GL81" s="18">
        <v>7</v>
      </c>
      <c r="GM81" s="18">
        <v>8</v>
      </c>
      <c r="GN81" s="18">
        <v>9</v>
      </c>
      <c r="GO81" s="18">
        <v>10</v>
      </c>
      <c r="GP81" s="18">
        <v>11</v>
      </c>
      <c r="GQ81" s="20">
        <v>12</v>
      </c>
      <c r="GR81" s="21"/>
      <c r="GS81" s="18">
        <v>13</v>
      </c>
      <c r="GT81" s="19">
        <v>14</v>
      </c>
      <c r="GU81" s="18">
        <v>15</v>
      </c>
      <c r="GV81" s="18">
        <v>16</v>
      </c>
      <c r="GW81" s="18">
        <v>17</v>
      </c>
      <c r="GX81" s="18">
        <v>18</v>
      </c>
      <c r="GY81" s="18">
        <v>19</v>
      </c>
      <c r="GZ81" s="18">
        <v>20</v>
      </c>
      <c r="HA81" s="18">
        <v>21</v>
      </c>
      <c r="HB81" s="18">
        <v>22</v>
      </c>
      <c r="HC81" s="18">
        <v>23</v>
      </c>
      <c r="HD81" s="20">
        <v>24</v>
      </c>
      <c r="HE81" s="49"/>
      <c r="HF81" s="16"/>
      <c r="HG81" s="17"/>
      <c r="HH81" s="17"/>
      <c r="HI81" s="17"/>
      <c r="HJ81" s="17"/>
      <c r="HK81" s="163" t="s">
        <v>294</v>
      </c>
      <c r="HL81" s="18">
        <v>2</v>
      </c>
      <c r="HM81" s="19">
        <v>3</v>
      </c>
      <c r="HN81" s="18">
        <v>4</v>
      </c>
      <c r="HO81" s="18">
        <v>5</v>
      </c>
      <c r="HP81" s="18">
        <v>6</v>
      </c>
      <c r="HQ81" s="18">
        <v>7</v>
      </c>
      <c r="HR81" s="18">
        <v>8</v>
      </c>
      <c r="HS81" s="18">
        <v>9</v>
      </c>
      <c r="HT81" s="18">
        <v>10</v>
      </c>
      <c r="HU81" s="18">
        <v>11</v>
      </c>
      <c r="HV81" s="20">
        <v>12</v>
      </c>
      <c r="HW81" s="21"/>
      <c r="HX81" s="18">
        <v>13</v>
      </c>
      <c r="HY81" s="19">
        <v>14</v>
      </c>
      <c r="HZ81" s="18">
        <v>15</v>
      </c>
      <c r="IA81" s="18">
        <v>16</v>
      </c>
      <c r="IB81" s="18">
        <v>17</v>
      </c>
      <c r="IC81" s="18">
        <v>18</v>
      </c>
      <c r="ID81" s="18">
        <v>19</v>
      </c>
      <c r="IE81" s="18">
        <v>20</v>
      </c>
      <c r="IF81" s="18">
        <v>21</v>
      </c>
      <c r="IG81" s="18">
        <v>22</v>
      </c>
      <c r="IH81" s="49"/>
      <c r="II81" s="16"/>
      <c r="IJ81" s="17"/>
      <c r="IK81" s="17"/>
      <c r="IL81" s="17"/>
      <c r="IM81" s="17"/>
      <c r="IN81" s="163" t="s">
        <v>294</v>
      </c>
      <c r="IO81" s="18">
        <v>2</v>
      </c>
      <c r="IP81" s="19">
        <v>3</v>
      </c>
      <c r="IQ81" s="18">
        <v>4</v>
      </c>
      <c r="IR81" s="18">
        <v>5</v>
      </c>
      <c r="IS81" s="18">
        <v>6</v>
      </c>
      <c r="IT81" s="18">
        <v>7</v>
      </c>
      <c r="IU81" s="18">
        <v>8</v>
      </c>
      <c r="IV81" s="18">
        <v>9</v>
      </c>
      <c r="IW81" s="18">
        <v>10</v>
      </c>
      <c r="IX81" s="18">
        <v>11</v>
      </c>
      <c r="IY81" s="20">
        <v>12</v>
      </c>
      <c r="IZ81" s="21"/>
      <c r="JA81" s="18">
        <v>13</v>
      </c>
      <c r="JB81" s="19">
        <v>14</v>
      </c>
      <c r="JC81" s="18">
        <v>15</v>
      </c>
      <c r="JD81" s="18">
        <v>16</v>
      </c>
      <c r="JE81" s="18">
        <v>17</v>
      </c>
      <c r="JF81" s="18">
        <v>18</v>
      </c>
      <c r="JG81" s="18">
        <v>19</v>
      </c>
      <c r="JH81" s="18">
        <v>20</v>
      </c>
      <c r="JI81" s="18">
        <v>21</v>
      </c>
      <c r="JJ81" s="18">
        <v>22</v>
      </c>
      <c r="JK81" s="49"/>
      <c r="JL81" s="16"/>
      <c r="JM81" s="17"/>
      <c r="JN81" s="17"/>
      <c r="JO81" s="17"/>
      <c r="JP81" s="17"/>
      <c r="JQ81" s="141" t="s">
        <v>299</v>
      </c>
      <c r="JR81" s="18">
        <v>2</v>
      </c>
      <c r="JS81" s="19">
        <v>3</v>
      </c>
      <c r="JT81" s="18">
        <v>4</v>
      </c>
      <c r="JU81" s="18">
        <v>5</v>
      </c>
      <c r="JV81" s="18">
        <v>6</v>
      </c>
      <c r="JW81" s="18">
        <v>7</v>
      </c>
      <c r="JX81" s="18">
        <v>8</v>
      </c>
      <c r="JY81" s="18">
        <v>9</v>
      </c>
      <c r="JZ81" s="18">
        <v>10</v>
      </c>
      <c r="KA81" s="18">
        <v>11</v>
      </c>
      <c r="KB81" s="20">
        <v>12</v>
      </c>
      <c r="KC81" s="21"/>
      <c r="KD81" s="18">
        <v>13</v>
      </c>
      <c r="KE81" s="19">
        <v>14</v>
      </c>
      <c r="KF81" s="18">
        <v>15</v>
      </c>
      <c r="KG81" s="18">
        <v>16</v>
      </c>
      <c r="KH81" s="18">
        <v>17</v>
      </c>
      <c r="KI81" s="18">
        <v>18</v>
      </c>
      <c r="KJ81" s="18">
        <v>19</v>
      </c>
      <c r="KK81" s="18">
        <v>20</v>
      </c>
      <c r="KL81" s="18">
        <v>21</v>
      </c>
      <c r="KM81" s="18">
        <v>22</v>
      </c>
      <c r="KN81" s="18">
        <v>23</v>
      </c>
      <c r="KO81" s="20">
        <v>24</v>
      </c>
      <c r="KP81" s="49"/>
      <c r="KQ81" s="16"/>
      <c r="KR81" s="17"/>
      <c r="KS81" s="17"/>
      <c r="KT81" s="17"/>
      <c r="KU81" s="17"/>
      <c r="KV81" s="163" t="s">
        <v>294</v>
      </c>
      <c r="KW81" s="18">
        <v>2</v>
      </c>
      <c r="KX81" s="19">
        <v>3</v>
      </c>
      <c r="KY81" s="18">
        <v>4</v>
      </c>
      <c r="KZ81" s="18">
        <v>5</v>
      </c>
      <c r="LA81" s="18">
        <v>6</v>
      </c>
      <c r="LB81" s="18">
        <v>7</v>
      </c>
      <c r="LC81" s="18">
        <v>8</v>
      </c>
      <c r="LD81" s="18">
        <v>9</v>
      </c>
      <c r="LE81" s="18">
        <v>10</v>
      </c>
      <c r="LF81" s="18">
        <v>11</v>
      </c>
      <c r="LG81" s="20">
        <v>12</v>
      </c>
      <c r="LH81" s="21"/>
      <c r="LI81" s="18">
        <v>13</v>
      </c>
      <c r="LJ81" s="19">
        <v>14</v>
      </c>
      <c r="LK81" s="18">
        <v>15</v>
      </c>
      <c r="LL81" s="18">
        <v>16</v>
      </c>
      <c r="LM81" s="18">
        <v>17</v>
      </c>
      <c r="LN81" s="18">
        <v>18</v>
      </c>
      <c r="LO81" s="18">
        <v>19</v>
      </c>
      <c r="LP81" s="18">
        <v>20</v>
      </c>
      <c r="LQ81" s="18">
        <v>21</v>
      </c>
      <c r="LR81" s="18">
        <v>22</v>
      </c>
      <c r="LS81" s="49"/>
    </row>
    <row r="82" spans="5:331">
      <c r="E82" s="254" t="s">
        <v>85</v>
      </c>
      <c r="F82" s="255"/>
      <c r="G82" s="41">
        <v>4.1399999999999997</v>
      </c>
      <c r="H82" s="43">
        <v>0</v>
      </c>
      <c r="I82" s="43" t="s">
        <v>110</v>
      </c>
      <c r="J82" s="24" t="str">
        <f>CONCATENATE(J$81,"-",I82)</f>
        <v>A-18-NH-D</v>
      </c>
      <c r="K82" s="25">
        <v>0.7</v>
      </c>
      <c r="L82" s="252" t="s">
        <v>84</v>
      </c>
      <c r="M82" s="252"/>
      <c r="N82" s="252"/>
      <c r="O82" s="252"/>
      <c r="P82" s="252"/>
      <c r="Q82" s="252"/>
      <c r="R82" s="252"/>
      <c r="S82" s="252"/>
      <c r="T82" s="252"/>
      <c r="U82" s="253"/>
      <c r="V82" s="27">
        <v>1.1000000000000001</v>
      </c>
      <c r="W82" s="25"/>
      <c r="X82" s="252" t="s">
        <v>84</v>
      </c>
      <c r="Y82" s="252"/>
      <c r="Z82" s="252"/>
      <c r="AA82" s="252"/>
      <c r="AB82" s="252"/>
      <c r="AC82" s="252"/>
      <c r="AD82" s="252"/>
      <c r="AE82" s="252"/>
      <c r="AF82" s="252"/>
      <c r="AH82" s="254" t="s">
        <v>85</v>
      </c>
      <c r="AI82" s="255"/>
      <c r="AJ82" s="41">
        <v>4.1399999999999997</v>
      </c>
      <c r="AK82" s="43">
        <v>0</v>
      </c>
      <c r="AL82" s="43" t="s">
        <v>110</v>
      </c>
      <c r="AM82" s="24" t="str">
        <f>CONCATENATE(AM$81,"-",AL82)</f>
        <v>B-12-D</v>
      </c>
      <c r="AN82" s="25">
        <v>10</v>
      </c>
      <c r="AO82" s="252" t="s">
        <v>84</v>
      </c>
      <c r="AP82" s="252"/>
      <c r="AQ82" s="252"/>
      <c r="AR82" s="252"/>
      <c r="AS82" s="252"/>
      <c r="AT82" s="252"/>
      <c r="AU82" s="252"/>
      <c r="AV82" s="252"/>
      <c r="AW82" s="252"/>
      <c r="AX82" s="253"/>
      <c r="AY82" s="27">
        <v>1.1000000000000001</v>
      </c>
      <c r="AZ82" s="25"/>
      <c r="BA82" s="252" t="s">
        <v>84</v>
      </c>
      <c r="BB82" s="252"/>
      <c r="BC82" s="252"/>
      <c r="BD82" s="252"/>
      <c r="BE82" s="252"/>
      <c r="BF82" s="252"/>
      <c r="BG82" s="252"/>
      <c r="BH82" s="252"/>
      <c r="BI82" s="252"/>
      <c r="BJ82" s="252"/>
      <c r="BK82" s="58"/>
      <c r="BL82" s="49"/>
      <c r="BM82" s="254" t="s">
        <v>85</v>
      </c>
      <c r="BN82" s="255"/>
      <c r="BO82" s="41">
        <v>4.1399999999999997</v>
      </c>
      <c r="BP82" s="43">
        <v>0</v>
      </c>
      <c r="BQ82" s="43" t="s">
        <v>110</v>
      </c>
      <c r="BR82" s="24" t="str">
        <f>CONCATENATE(BR$81,"-",BQ82)</f>
        <v>B-12-BASE-D</v>
      </c>
      <c r="BS82" s="25">
        <v>9.3800000000000008</v>
      </c>
      <c r="BT82" s="252" t="s">
        <v>84</v>
      </c>
      <c r="BU82" s="252"/>
      <c r="BV82" s="252"/>
      <c r="BW82" s="252"/>
      <c r="BX82" s="252"/>
      <c r="BY82" s="252"/>
      <c r="BZ82" s="252"/>
      <c r="CA82" s="252"/>
      <c r="CB82" s="252"/>
      <c r="CC82" s="253"/>
      <c r="CD82" s="27">
        <v>100</v>
      </c>
      <c r="CE82" s="25"/>
      <c r="CF82" s="252" t="s">
        <v>84</v>
      </c>
      <c r="CG82" s="252"/>
      <c r="CH82" s="252"/>
      <c r="CI82" s="252"/>
      <c r="CJ82" s="252"/>
      <c r="CK82" s="252"/>
      <c r="CL82" s="252"/>
      <c r="CM82" s="252"/>
      <c r="CN82" s="252"/>
      <c r="CO82" s="252"/>
      <c r="CP82" s="58"/>
      <c r="CQ82" s="49"/>
      <c r="CR82" s="254" t="s">
        <v>85</v>
      </c>
      <c r="CS82" s="255"/>
      <c r="CT82" s="41">
        <v>4.1399999999999997</v>
      </c>
      <c r="CU82" s="43">
        <v>0</v>
      </c>
      <c r="CV82" s="43" t="s">
        <v>110</v>
      </c>
      <c r="CW82" s="24" t="str">
        <f>CONCATENATE(CW$81,"-",CV82)</f>
        <v>A-18-NH-D</v>
      </c>
      <c r="CX82" s="25">
        <v>0.64</v>
      </c>
      <c r="CY82" s="252" t="s">
        <v>84</v>
      </c>
      <c r="CZ82" s="252"/>
      <c r="DA82" s="252"/>
      <c r="DB82" s="252"/>
      <c r="DC82" s="252"/>
      <c r="DD82" s="252"/>
      <c r="DE82" s="252"/>
      <c r="DF82" s="252"/>
      <c r="DG82" s="252"/>
      <c r="DH82" s="253"/>
      <c r="DI82" s="27">
        <v>1.1000000000000001</v>
      </c>
      <c r="DJ82" s="25"/>
      <c r="DK82" s="252" t="s">
        <v>84</v>
      </c>
      <c r="DL82" s="252"/>
      <c r="DM82" s="252"/>
      <c r="DN82" s="252"/>
      <c r="DO82" s="252"/>
      <c r="DP82" s="252"/>
      <c r="DQ82" s="252"/>
      <c r="DR82" s="252"/>
      <c r="DS82" s="252"/>
      <c r="DT82" s="49"/>
      <c r="DU82" s="254" t="s">
        <v>85</v>
      </c>
      <c r="DV82" s="255"/>
      <c r="DW82" s="41">
        <v>4.1399999999999997</v>
      </c>
      <c r="DX82" s="43">
        <v>0</v>
      </c>
      <c r="DY82" s="43" t="s">
        <v>110</v>
      </c>
      <c r="DZ82" s="24" t="str">
        <f>CONCATENATE(DZ$81,"-",DY82)</f>
        <v>A-18-NH-D</v>
      </c>
      <c r="EA82" s="25">
        <v>0.7</v>
      </c>
      <c r="EB82" s="252" t="s">
        <v>84</v>
      </c>
      <c r="EC82" s="252"/>
      <c r="ED82" s="252"/>
      <c r="EE82" s="252"/>
      <c r="EF82" s="252"/>
      <c r="EG82" s="252"/>
      <c r="EH82" s="252"/>
      <c r="EI82" s="252"/>
      <c r="EJ82" s="252"/>
      <c r="EK82" s="253"/>
      <c r="EL82" s="27">
        <v>1.1000000000000001</v>
      </c>
      <c r="EM82" s="25"/>
      <c r="EN82" s="252" t="s">
        <v>84</v>
      </c>
      <c r="EO82" s="252"/>
      <c r="EP82" s="252"/>
      <c r="EQ82" s="252"/>
      <c r="ER82" s="252"/>
      <c r="ES82" s="252"/>
      <c r="ET82" s="252"/>
      <c r="EU82" s="252"/>
      <c r="EV82" s="252"/>
      <c r="EW82" s="49"/>
      <c r="EX82" s="254" t="s">
        <v>85</v>
      </c>
      <c r="EY82" s="255"/>
      <c r="EZ82" s="41">
        <v>4.1399999999999997</v>
      </c>
      <c r="FA82" s="43">
        <v>0</v>
      </c>
      <c r="FB82" s="43" t="s">
        <v>110</v>
      </c>
      <c r="FC82" s="24" t="str">
        <f>CONCATENATE(FC$81,"-",FB82)</f>
        <v>A-18-NH-D</v>
      </c>
      <c r="FD82" s="25">
        <v>0.54</v>
      </c>
      <c r="FE82" s="252" t="s">
        <v>84</v>
      </c>
      <c r="FF82" s="252"/>
      <c r="FG82" s="252"/>
      <c r="FH82" s="252"/>
      <c r="FI82" s="252"/>
      <c r="FJ82" s="252"/>
      <c r="FK82" s="252"/>
      <c r="FL82" s="252"/>
      <c r="FM82" s="252"/>
      <c r="FN82" s="253"/>
      <c r="FO82" s="27">
        <v>1.1000000000000001</v>
      </c>
      <c r="FP82" s="25"/>
      <c r="FQ82" s="252" t="s">
        <v>84</v>
      </c>
      <c r="FR82" s="252"/>
      <c r="FS82" s="252"/>
      <c r="FT82" s="252"/>
      <c r="FU82" s="252"/>
      <c r="FV82" s="252"/>
      <c r="FW82" s="252"/>
      <c r="FX82" s="252"/>
      <c r="FY82" s="252"/>
      <c r="FZ82" s="49"/>
      <c r="GA82" s="254" t="s">
        <v>85</v>
      </c>
      <c r="GB82" s="255"/>
      <c r="GC82" s="41">
        <v>4.1399999999999997</v>
      </c>
      <c r="GD82" s="43">
        <v>0</v>
      </c>
      <c r="GE82" s="43" t="s">
        <v>110</v>
      </c>
      <c r="GF82" s="24" t="str">
        <f>CONCATENATE(GF$81,"-",GE82)</f>
        <v>B-12-BASE-D</v>
      </c>
      <c r="GG82" s="25">
        <v>8.2799999999999994</v>
      </c>
      <c r="GH82" s="252" t="s">
        <v>84</v>
      </c>
      <c r="GI82" s="252"/>
      <c r="GJ82" s="252"/>
      <c r="GK82" s="252"/>
      <c r="GL82" s="252"/>
      <c r="GM82" s="252"/>
      <c r="GN82" s="252"/>
      <c r="GO82" s="252"/>
      <c r="GP82" s="252"/>
      <c r="GQ82" s="253"/>
      <c r="GR82" s="27">
        <v>1.1000000000000001</v>
      </c>
      <c r="GS82" s="25"/>
      <c r="GT82" s="252" t="s">
        <v>84</v>
      </c>
      <c r="GU82" s="252"/>
      <c r="GV82" s="252"/>
      <c r="GW82" s="252"/>
      <c r="GX82" s="252"/>
      <c r="GY82" s="252"/>
      <c r="GZ82" s="252"/>
      <c r="HA82" s="252"/>
      <c r="HB82" s="252"/>
      <c r="HC82" s="252"/>
      <c r="HD82" s="58"/>
      <c r="HE82" s="49"/>
      <c r="HF82" s="254" t="s">
        <v>85</v>
      </c>
      <c r="HG82" s="255"/>
      <c r="HH82" s="41">
        <v>4.1399999999999997</v>
      </c>
      <c r="HI82" s="43">
        <v>0</v>
      </c>
      <c r="HJ82" s="43" t="s">
        <v>110</v>
      </c>
      <c r="HK82" s="24" t="str">
        <f>CONCATENATE(HK$81,"-",HJ82)</f>
        <v>A-18-NH-D</v>
      </c>
      <c r="HL82" s="25">
        <v>0.57999999999999996</v>
      </c>
      <c r="HM82" s="252" t="s">
        <v>84</v>
      </c>
      <c r="HN82" s="252"/>
      <c r="HO82" s="252"/>
      <c r="HP82" s="252"/>
      <c r="HQ82" s="252"/>
      <c r="HR82" s="252"/>
      <c r="HS82" s="252"/>
      <c r="HT82" s="252"/>
      <c r="HU82" s="252"/>
      <c r="HV82" s="253"/>
      <c r="HW82" s="27">
        <v>100</v>
      </c>
      <c r="HX82" s="25"/>
      <c r="HY82" s="252" t="s">
        <v>84</v>
      </c>
      <c r="HZ82" s="252"/>
      <c r="IA82" s="252"/>
      <c r="IB82" s="252"/>
      <c r="IC82" s="252"/>
      <c r="ID82" s="252"/>
      <c r="IE82" s="252"/>
      <c r="IF82" s="252"/>
      <c r="IG82" s="252"/>
      <c r="IH82" s="49"/>
      <c r="II82" s="254" t="s">
        <v>85</v>
      </c>
      <c r="IJ82" s="255"/>
      <c r="IK82" s="41">
        <v>4.1399999999999997</v>
      </c>
      <c r="IL82" s="43">
        <v>0</v>
      </c>
      <c r="IM82" s="43" t="s">
        <v>110</v>
      </c>
      <c r="IN82" s="24" t="str">
        <f>CONCATENATE(IN$81,"-",IM82)</f>
        <v>A-18-NH-D</v>
      </c>
      <c r="IO82" s="25">
        <v>99999</v>
      </c>
      <c r="IP82" s="252" t="s">
        <v>84</v>
      </c>
      <c r="IQ82" s="252"/>
      <c r="IR82" s="252"/>
      <c r="IS82" s="252"/>
      <c r="IT82" s="252"/>
      <c r="IU82" s="252"/>
      <c r="IV82" s="252"/>
      <c r="IW82" s="252"/>
      <c r="IX82" s="252"/>
      <c r="IY82" s="253"/>
      <c r="IZ82" s="27">
        <v>100</v>
      </c>
      <c r="JA82" s="25"/>
      <c r="JB82" s="252" t="s">
        <v>84</v>
      </c>
      <c r="JC82" s="252"/>
      <c r="JD82" s="252"/>
      <c r="JE82" s="252"/>
      <c r="JF82" s="252"/>
      <c r="JG82" s="252"/>
      <c r="JH82" s="252"/>
      <c r="JI82" s="252"/>
      <c r="JJ82" s="252"/>
      <c r="JK82" s="49"/>
      <c r="JL82" s="254" t="s">
        <v>85</v>
      </c>
      <c r="JM82" s="255"/>
      <c r="JN82" s="41">
        <v>4.1399999999999997</v>
      </c>
      <c r="JO82" s="43">
        <v>0</v>
      </c>
      <c r="JP82" s="43" t="s">
        <v>110</v>
      </c>
      <c r="JQ82" s="24" t="str">
        <f>CONCATENATE(JQ$81,"-",JP82)</f>
        <v>B-12-BASE-D</v>
      </c>
      <c r="JR82" s="25">
        <v>10</v>
      </c>
      <c r="JS82" s="252" t="s">
        <v>84</v>
      </c>
      <c r="JT82" s="252"/>
      <c r="JU82" s="252"/>
      <c r="JV82" s="252"/>
      <c r="JW82" s="252"/>
      <c r="JX82" s="252"/>
      <c r="JY82" s="252"/>
      <c r="JZ82" s="252"/>
      <c r="KA82" s="252"/>
      <c r="KB82" s="253"/>
      <c r="KC82" s="27">
        <v>1.1000000000000001</v>
      </c>
      <c r="KD82" s="25"/>
      <c r="KE82" s="252" t="s">
        <v>84</v>
      </c>
      <c r="KF82" s="252"/>
      <c r="KG82" s="252"/>
      <c r="KH82" s="252"/>
      <c r="KI82" s="252"/>
      <c r="KJ82" s="252"/>
      <c r="KK82" s="252"/>
      <c r="KL82" s="252"/>
      <c r="KM82" s="252"/>
      <c r="KN82" s="252"/>
      <c r="KO82" s="58"/>
      <c r="KP82" s="49"/>
      <c r="KQ82" s="254" t="s">
        <v>85</v>
      </c>
      <c r="KR82" s="255"/>
      <c r="KS82" s="41">
        <v>4.1399999999999997</v>
      </c>
      <c r="KT82" s="43">
        <v>0</v>
      </c>
      <c r="KU82" s="43" t="s">
        <v>110</v>
      </c>
      <c r="KV82" s="24" t="str">
        <f>CONCATENATE(KV$81,"-",KU82)</f>
        <v>A-18-NH-D</v>
      </c>
      <c r="KW82" s="25">
        <v>0.57999999999999996</v>
      </c>
      <c r="KX82" s="252" t="s">
        <v>84</v>
      </c>
      <c r="KY82" s="252"/>
      <c r="KZ82" s="252"/>
      <c r="LA82" s="252"/>
      <c r="LB82" s="252"/>
      <c r="LC82" s="252"/>
      <c r="LD82" s="252"/>
      <c r="LE82" s="252"/>
      <c r="LF82" s="252"/>
      <c r="LG82" s="253"/>
      <c r="LH82" s="27">
        <v>100</v>
      </c>
      <c r="LI82" s="25"/>
      <c r="LJ82" s="252" t="s">
        <v>84</v>
      </c>
      <c r="LK82" s="252"/>
      <c r="LL82" s="252"/>
      <c r="LM82" s="252"/>
      <c r="LN82" s="252"/>
      <c r="LO82" s="252"/>
      <c r="LP82" s="252"/>
      <c r="LQ82" s="252"/>
      <c r="LR82" s="252"/>
      <c r="LS82" s="49"/>
    </row>
    <row r="83" spans="5:331" ht="14.4">
      <c r="E83" s="128">
        <v>18</v>
      </c>
      <c r="F83" s="129">
        <v>29</v>
      </c>
      <c r="G83" s="41">
        <v>9</v>
      </c>
      <c r="H83" s="43">
        <v>0</v>
      </c>
      <c r="I83" s="24" t="s">
        <v>91</v>
      </c>
      <c r="J83" s="24" t="str">
        <f t="shared" ref="J83:J92" si="55">CONCATENATE(J$81,"-",I83)</f>
        <v>A-18-NH-18-29</v>
      </c>
      <c r="K83" s="140">
        <v>0.7</v>
      </c>
      <c r="L83" s="25">
        <v>1.05</v>
      </c>
      <c r="M83" s="25">
        <v>1.4</v>
      </c>
      <c r="N83" s="25">
        <v>1.75</v>
      </c>
      <c r="O83" s="25">
        <v>2.1</v>
      </c>
      <c r="P83" s="25">
        <v>2.4500000000000002</v>
      </c>
      <c r="Q83" s="25">
        <v>2.8</v>
      </c>
      <c r="R83" s="25">
        <v>3.15</v>
      </c>
      <c r="S83" s="25">
        <v>3.5</v>
      </c>
      <c r="T83" s="25">
        <v>3.85</v>
      </c>
      <c r="U83" s="28">
        <v>4.2</v>
      </c>
      <c r="V83" s="29">
        <v>1.1000000000000001</v>
      </c>
      <c r="W83" s="142">
        <v>4.55</v>
      </c>
      <c r="X83" s="28">
        <v>4.9000000000000004</v>
      </c>
      <c r="Y83" s="28">
        <v>5.25</v>
      </c>
      <c r="Z83" s="28">
        <v>5.6</v>
      </c>
      <c r="AA83" s="28">
        <v>5.95</v>
      </c>
      <c r="AB83" s="28">
        <v>6.3</v>
      </c>
      <c r="AC83" s="28">
        <v>6.65</v>
      </c>
      <c r="AD83" s="25">
        <v>7</v>
      </c>
      <c r="AE83" s="25">
        <v>7.35</v>
      </c>
      <c r="AF83" s="25">
        <v>7.7</v>
      </c>
      <c r="AH83" s="128">
        <v>18</v>
      </c>
      <c r="AI83" s="129">
        <v>29</v>
      </c>
      <c r="AJ83" s="41">
        <v>9</v>
      </c>
      <c r="AK83" s="43">
        <v>0</v>
      </c>
      <c r="AL83" s="24" t="s">
        <v>91</v>
      </c>
      <c r="AM83" s="24" t="str">
        <f t="shared" ref="AM83:AM92" si="56">CONCATENATE(AM$81,"-",AL83)</f>
        <v>B-12-18-29</v>
      </c>
      <c r="AN83" s="25">
        <v>22</v>
      </c>
      <c r="AO83" s="25">
        <v>33</v>
      </c>
      <c r="AP83" s="25">
        <v>44</v>
      </c>
      <c r="AQ83" s="25">
        <v>55</v>
      </c>
      <c r="AR83" s="25">
        <v>66</v>
      </c>
      <c r="AS83" s="25">
        <v>77</v>
      </c>
      <c r="AT83" s="25">
        <v>83.6</v>
      </c>
      <c r="AU83" s="25">
        <v>94.05</v>
      </c>
      <c r="AV83" s="25">
        <v>104.5</v>
      </c>
      <c r="AW83" s="25">
        <v>114.95</v>
      </c>
      <c r="AX83" s="28">
        <v>125.4</v>
      </c>
      <c r="AY83" s="29">
        <v>1.1000000000000001</v>
      </c>
      <c r="AZ83" s="28">
        <v>135.85</v>
      </c>
      <c r="BA83" s="28">
        <v>146.30000000000001</v>
      </c>
      <c r="BB83" s="28">
        <v>156.75</v>
      </c>
      <c r="BC83" s="28">
        <v>167.2</v>
      </c>
      <c r="BD83" s="28">
        <v>177.65</v>
      </c>
      <c r="BE83" s="28">
        <v>188.1</v>
      </c>
      <c r="BF83" s="28">
        <v>198.55</v>
      </c>
      <c r="BG83" s="25">
        <v>209</v>
      </c>
      <c r="BH83" s="25">
        <v>219.45</v>
      </c>
      <c r="BI83" s="25">
        <v>229.9</v>
      </c>
      <c r="BJ83" s="25">
        <v>240.35</v>
      </c>
      <c r="BK83" s="25">
        <v>250.8</v>
      </c>
      <c r="BL83" s="49"/>
      <c r="BM83" s="128">
        <v>18</v>
      </c>
      <c r="BN83" s="129">
        <v>29</v>
      </c>
      <c r="BO83" s="41">
        <v>9</v>
      </c>
      <c r="BP83" s="43">
        <v>0</v>
      </c>
      <c r="BQ83" s="24" t="s">
        <v>91</v>
      </c>
      <c r="BR83" s="24" t="str">
        <f t="shared" ref="BR83:BR92" si="57">CONCATENATE(BR$81,"-",BQ83)</f>
        <v>B-12-BASE-18-29</v>
      </c>
      <c r="BS83" s="148">
        <v>30.38</v>
      </c>
      <c r="BT83" s="119">
        <v>45.57</v>
      </c>
      <c r="BU83" s="119">
        <v>60.76</v>
      </c>
      <c r="BV83" s="119">
        <v>75.95</v>
      </c>
      <c r="BW83" s="119">
        <v>91.14</v>
      </c>
      <c r="BX83" s="119">
        <v>106.33</v>
      </c>
      <c r="BY83" s="119">
        <v>115.44</v>
      </c>
      <c r="BZ83" s="119">
        <v>129.87</v>
      </c>
      <c r="CA83" s="119">
        <v>144.30000000000001</v>
      </c>
      <c r="CB83" s="119">
        <v>158.72999999999999</v>
      </c>
      <c r="CC83" s="120">
        <v>173.16</v>
      </c>
      <c r="CD83" s="29">
        <v>100</v>
      </c>
      <c r="CE83" s="149">
        <v>187.59</v>
      </c>
      <c r="CF83" s="149">
        <v>202.02</v>
      </c>
      <c r="CG83" s="120">
        <v>216.45</v>
      </c>
      <c r="CH83" s="120">
        <v>230.88</v>
      </c>
      <c r="CI83" s="120">
        <v>245.31</v>
      </c>
      <c r="CJ83" s="120">
        <v>259.74</v>
      </c>
      <c r="CK83" s="120">
        <v>274.17</v>
      </c>
      <c r="CL83" s="119">
        <v>288.60000000000002</v>
      </c>
      <c r="CM83" s="119">
        <v>303.02999999999997</v>
      </c>
      <c r="CN83" s="119">
        <v>317.45999999999998</v>
      </c>
      <c r="CO83" s="119">
        <v>331.89</v>
      </c>
      <c r="CP83" s="119">
        <v>346.32</v>
      </c>
      <c r="CQ83" s="49"/>
      <c r="CR83" s="131">
        <v>18</v>
      </c>
      <c r="CS83" s="132">
        <v>29</v>
      </c>
      <c r="CT83" s="41">
        <v>9</v>
      </c>
      <c r="CU83" s="43">
        <v>0</v>
      </c>
      <c r="CV83" s="24" t="s">
        <v>91</v>
      </c>
      <c r="CW83" s="24" t="str">
        <f t="shared" ref="CW83:CW92" si="58">CONCATENATE(CW$81,"-",CV83)</f>
        <v>A-18-NH-18-29</v>
      </c>
      <c r="CX83" s="156">
        <v>0.64</v>
      </c>
      <c r="CY83" s="25">
        <v>0.96</v>
      </c>
      <c r="CZ83" s="25">
        <v>1.28</v>
      </c>
      <c r="DA83" s="25">
        <v>1.6</v>
      </c>
      <c r="DB83" s="25">
        <v>1.92</v>
      </c>
      <c r="DC83" s="25">
        <v>2.2400000000000002</v>
      </c>
      <c r="DD83" s="25">
        <v>2.56</v>
      </c>
      <c r="DE83" s="25">
        <v>2.88</v>
      </c>
      <c r="DF83" s="25">
        <v>3.2</v>
      </c>
      <c r="DG83" s="25">
        <v>3.52</v>
      </c>
      <c r="DH83" s="28">
        <v>3.84</v>
      </c>
      <c r="DI83" s="29">
        <v>1.1000000000000001</v>
      </c>
      <c r="DJ83" s="158">
        <v>4.16</v>
      </c>
      <c r="DK83" s="28">
        <v>4.4800000000000004</v>
      </c>
      <c r="DL83" s="28">
        <v>4.8</v>
      </c>
      <c r="DM83" s="28">
        <v>5.12</v>
      </c>
      <c r="DN83" s="28">
        <v>5.44</v>
      </c>
      <c r="DO83" s="28">
        <v>5.76</v>
      </c>
      <c r="DP83" s="28">
        <v>6.08</v>
      </c>
      <c r="DQ83" s="25">
        <v>6.4</v>
      </c>
      <c r="DR83" s="25">
        <v>6.72</v>
      </c>
      <c r="DS83" s="25">
        <v>7.04</v>
      </c>
      <c r="DT83" s="49"/>
      <c r="DU83" s="145">
        <v>18</v>
      </c>
      <c r="DV83" s="146">
        <v>29</v>
      </c>
      <c r="DW83" s="41">
        <v>9</v>
      </c>
      <c r="DX83" s="43">
        <v>0</v>
      </c>
      <c r="DY83" s="24" t="s">
        <v>91</v>
      </c>
      <c r="DZ83" s="24" t="str">
        <f t="shared" ref="DZ83:DZ92" si="59">CONCATENATE(DZ$81,"-",DY83)</f>
        <v>A-18-NH-18-29</v>
      </c>
      <c r="EA83" s="156">
        <v>0.7</v>
      </c>
      <c r="EB83" s="25">
        <v>1.05</v>
      </c>
      <c r="EC83" s="25">
        <v>1.4</v>
      </c>
      <c r="ED83" s="25">
        <v>1.75</v>
      </c>
      <c r="EE83" s="25">
        <v>2.1</v>
      </c>
      <c r="EF83" s="25">
        <v>2.4500000000000002</v>
      </c>
      <c r="EG83" s="25">
        <v>2.8</v>
      </c>
      <c r="EH83" s="25">
        <v>3.15</v>
      </c>
      <c r="EI83" s="25">
        <v>3.5</v>
      </c>
      <c r="EJ83" s="25">
        <v>3.85</v>
      </c>
      <c r="EK83" s="28">
        <v>4.2</v>
      </c>
      <c r="EL83" s="29">
        <v>1.1000000000000001</v>
      </c>
      <c r="EM83" s="158">
        <v>4.55</v>
      </c>
      <c r="EN83" s="28">
        <v>4.9000000000000004</v>
      </c>
      <c r="EO83" s="28">
        <v>5.25</v>
      </c>
      <c r="EP83" s="28">
        <v>5.6</v>
      </c>
      <c r="EQ83" s="28">
        <v>5.95</v>
      </c>
      <c r="ER83" s="28">
        <v>6.3</v>
      </c>
      <c r="ES83" s="28">
        <v>6.65</v>
      </c>
      <c r="ET83" s="25">
        <v>7</v>
      </c>
      <c r="EU83" s="25">
        <v>7.35</v>
      </c>
      <c r="EV83" s="25">
        <v>7.7</v>
      </c>
      <c r="EW83" s="49"/>
      <c r="EX83" s="145">
        <v>18</v>
      </c>
      <c r="EY83" s="146">
        <v>29</v>
      </c>
      <c r="EZ83" s="41">
        <v>9</v>
      </c>
      <c r="FA83" s="43">
        <v>0</v>
      </c>
      <c r="FB83" s="24" t="s">
        <v>91</v>
      </c>
      <c r="FC83" s="24" t="str">
        <f t="shared" ref="FC83:FC92" si="60">CONCATENATE(FC$81,"-",FB83)</f>
        <v>A-18-NH-18-29</v>
      </c>
      <c r="FD83" s="156">
        <v>0.54</v>
      </c>
      <c r="FE83" s="25">
        <v>0.81</v>
      </c>
      <c r="FF83" s="25">
        <v>1.08</v>
      </c>
      <c r="FG83" s="25">
        <v>1.35</v>
      </c>
      <c r="FH83" s="25">
        <v>1.62</v>
      </c>
      <c r="FI83" s="25">
        <v>1.89</v>
      </c>
      <c r="FJ83" s="25">
        <v>2.16</v>
      </c>
      <c r="FK83" s="25">
        <v>2.4300000000000002</v>
      </c>
      <c r="FL83" s="25">
        <v>2.7</v>
      </c>
      <c r="FM83" s="25">
        <v>2.97</v>
      </c>
      <c r="FN83" s="28">
        <v>3.24</v>
      </c>
      <c r="FO83" s="29">
        <v>1.1000000000000001</v>
      </c>
      <c r="FP83" s="158">
        <v>3.51</v>
      </c>
      <c r="FQ83" s="28">
        <v>3.78</v>
      </c>
      <c r="FR83" s="28">
        <v>4.05</v>
      </c>
      <c r="FS83" s="28">
        <v>4.32</v>
      </c>
      <c r="FT83" s="28">
        <v>4.59</v>
      </c>
      <c r="FU83" s="28">
        <v>4.8600000000000003</v>
      </c>
      <c r="FV83" s="28">
        <v>5.13</v>
      </c>
      <c r="FW83" s="25">
        <v>5.4</v>
      </c>
      <c r="FX83" s="25">
        <v>5.67</v>
      </c>
      <c r="FY83" s="25">
        <v>5.94</v>
      </c>
      <c r="FZ83" s="49"/>
      <c r="GA83" s="145">
        <v>18</v>
      </c>
      <c r="GB83" s="146">
        <v>29</v>
      </c>
      <c r="GC83" s="41">
        <v>9</v>
      </c>
      <c r="GD83" s="43">
        <v>0</v>
      </c>
      <c r="GE83" s="24" t="s">
        <v>91</v>
      </c>
      <c r="GF83" s="24" t="str">
        <f t="shared" ref="GF83:GF92" si="61">CONCATENATE(GF$81,"-",GE83)</f>
        <v>B-12-BASE-18-29</v>
      </c>
      <c r="GG83" s="159">
        <v>18</v>
      </c>
      <c r="GH83" s="119">
        <v>27</v>
      </c>
      <c r="GI83" s="119">
        <v>36</v>
      </c>
      <c r="GJ83" s="119">
        <v>45</v>
      </c>
      <c r="GK83" s="119">
        <v>54</v>
      </c>
      <c r="GL83" s="119">
        <v>63</v>
      </c>
      <c r="GM83" s="119">
        <v>68.400000000000006</v>
      </c>
      <c r="GN83" s="119">
        <v>76.95</v>
      </c>
      <c r="GO83" s="119">
        <v>85.5</v>
      </c>
      <c r="GP83" s="119">
        <v>94.05</v>
      </c>
      <c r="GQ83" s="120">
        <v>102.6</v>
      </c>
      <c r="GR83" s="29">
        <v>1.1000000000000001</v>
      </c>
      <c r="GS83" s="160">
        <v>111.15</v>
      </c>
      <c r="GT83" s="160">
        <v>119.7</v>
      </c>
      <c r="GU83" s="120">
        <v>128.25</v>
      </c>
      <c r="GV83" s="120">
        <v>136.80000000000001</v>
      </c>
      <c r="GW83" s="120">
        <v>145.35</v>
      </c>
      <c r="GX83" s="120">
        <v>153.9</v>
      </c>
      <c r="GY83" s="120">
        <v>162.44999999999999</v>
      </c>
      <c r="GZ83" s="119">
        <v>171</v>
      </c>
      <c r="HA83" s="119">
        <v>179.55</v>
      </c>
      <c r="HB83" s="119">
        <v>188.1</v>
      </c>
      <c r="HC83" s="119">
        <v>196.65</v>
      </c>
      <c r="HD83" s="119">
        <v>205.2</v>
      </c>
      <c r="HE83" s="49"/>
      <c r="HF83" s="145">
        <v>18</v>
      </c>
      <c r="HG83" s="146">
        <v>29</v>
      </c>
      <c r="HH83" s="41">
        <v>9</v>
      </c>
      <c r="HI83" s="43">
        <v>0</v>
      </c>
      <c r="HJ83" s="24" t="s">
        <v>91</v>
      </c>
      <c r="HK83" s="24" t="str">
        <f t="shared" ref="HK83:HK92" si="62">CONCATENATE(HK$81,"-",HJ83)</f>
        <v>A-18-NH-18-29</v>
      </c>
      <c r="HL83" s="162">
        <v>0.57999999999999996</v>
      </c>
      <c r="HM83" s="25">
        <v>0.87</v>
      </c>
      <c r="HN83" s="25">
        <v>1.1599999999999999</v>
      </c>
      <c r="HO83" s="25">
        <v>1.45</v>
      </c>
      <c r="HP83" s="25">
        <v>1.74</v>
      </c>
      <c r="HQ83" s="25">
        <v>2.0299999999999998</v>
      </c>
      <c r="HR83" s="25">
        <v>2.3199999999999998</v>
      </c>
      <c r="HS83" s="25">
        <v>2.61</v>
      </c>
      <c r="HT83" s="25">
        <v>2.9</v>
      </c>
      <c r="HU83" s="25">
        <v>3.19</v>
      </c>
      <c r="HV83" s="28">
        <v>3.48</v>
      </c>
      <c r="HW83" s="29">
        <v>100</v>
      </c>
      <c r="HX83" s="164">
        <v>3.77</v>
      </c>
      <c r="HY83" s="28">
        <v>4.0599999999999996</v>
      </c>
      <c r="HZ83" s="28">
        <v>4.3499999999999996</v>
      </c>
      <c r="IA83" s="28">
        <v>4.6399999999999997</v>
      </c>
      <c r="IB83" s="28">
        <v>4.93</v>
      </c>
      <c r="IC83" s="28">
        <v>5.22</v>
      </c>
      <c r="ID83" s="28">
        <v>5.51</v>
      </c>
      <c r="IE83" s="25">
        <v>5.8</v>
      </c>
      <c r="IF83" s="25">
        <v>6.09</v>
      </c>
      <c r="IG83" s="25">
        <v>6.38</v>
      </c>
      <c r="IH83" s="49"/>
      <c r="II83" s="151">
        <v>18</v>
      </c>
      <c r="IJ83" s="152">
        <v>29</v>
      </c>
      <c r="IK83" s="41">
        <v>9</v>
      </c>
      <c r="IL83" s="43">
        <v>0</v>
      </c>
      <c r="IM83" s="24" t="s">
        <v>91</v>
      </c>
      <c r="IN83" s="24" t="str">
        <f t="shared" ref="IN83:IN92" si="63">CONCATENATE(IN$81,"-",IM83)</f>
        <v>A-18-NH-18-29</v>
      </c>
      <c r="IO83" s="165">
        <v>99999</v>
      </c>
      <c r="IP83" s="25">
        <v>99999</v>
      </c>
      <c r="IQ83" s="25">
        <v>99999</v>
      </c>
      <c r="IR83" s="25">
        <v>99999</v>
      </c>
      <c r="IS83" s="25">
        <v>99999</v>
      </c>
      <c r="IT83" s="25">
        <v>99999</v>
      </c>
      <c r="IU83" s="25">
        <v>99999</v>
      </c>
      <c r="IV83" s="25">
        <v>99999</v>
      </c>
      <c r="IW83" s="25">
        <v>99999</v>
      </c>
      <c r="IX83" s="25">
        <v>99999</v>
      </c>
      <c r="IY83" s="28">
        <v>99999</v>
      </c>
      <c r="IZ83" s="29">
        <v>100</v>
      </c>
      <c r="JA83" s="165">
        <v>99999</v>
      </c>
      <c r="JB83" s="25">
        <v>99999</v>
      </c>
      <c r="JC83" s="25">
        <v>99999</v>
      </c>
      <c r="JD83" s="25">
        <v>99999</v>
      </c>
      <c r="JE83" s="25">
        <v>99999</v>
      </c>
      <c r="JF83" s="25">
        <v>99999</v>
      </c>
      <c r="JG83" s="25">
        <v>99999</v>
      </c>
      <c r="JH83" s="25">
        <v>99999</v>
      </c>
      <c r="JI83" s="25">
        <v>99999</v>
      </c>
      <c r="JJ83" s="25">
        <v>99999</v>
      </c>
      <c r="JK83" s="49"/>
      <c r="JL83" s="151">
        <v>18</v>
      </c>
      <c r="JM83" s="152">
        <v>29</v>
      </c>
      <c r="JN83" s="41">
        <v>9</v>
      </c>
      <c r="JO83" s="43">
        <v>0</v>
      </c>
      <c r="JP83" s="24" t="s">
        <v>91</v>
      </c>
      <c r="JQ83" s="24" t="str">
        <f t="shared" ref="JQ83:JQ92" si="64">CONCATENATE(JQ$81,"-",JP83)</f>
        <v>B-12-BASE-18-29</v>
      </c>
      <c r="JR83" s="148">
        <v>22</v>
      </c>
      <c r="JS83" s="119">
        <v>33</v>
      </c>
      <c r="JT83" s="119">
        <v>44</v>
      </c>
      <c r="JU83" s="119">
        <v>55</v>
      </c>
      <c r="JV83" s="119">
        <v>66</v>
      </c>
      <c r="JW83" s="119">
        <v>77</v>
      </c>
      <c r="JX83" s="119">
        <v>83.6</v>
      </c>
      <c r="JY83" s="119">
        <v>94.05</v>
      </c>
      <c r="JZ83" s="119">
        <v>104.5</v>
      </c>
      <c r="KA83" s="119">
        <v>114.95</v>
      </c>
      <c r="KB83" s="120">
        <v>125.4</v>
      </c>
      <c r="KC83" s="29">
        <v>1.1000000000000001</v>
      </c>
      <c r="KD83" s="149">
        <v>135.85</v>
      </c>
      <c r="KE83" s="149">
        <v>146.30000000000001</v>
      </c>
      <c r="KF83" s="120">
        <v>156.75</v>
      </c>
      <c r="KG83" s="120">
        <v>167.2</v>
      </c>
      <c r="KH83" s="120">
        <v>177.65</v>
      </c>
      <c r="KI83" s="120">
        <v>188.1</v>
      </c>
      <c r="KJ83" s="120">
        <v>198.55</v>
      </c>
      <c r="KK83" s="119">
        <v>209</v>
      </c>
      <c r="KL83" s="119">
        <v>219.45</v>
      </c>
      <c r="KM83" s="119">
        <v>229.9</v>
      </c>
      <c r="KN83" s="119">
        <v>240.35</v>
      </c>
      <c r="KO83" s="119">
        <v>250.8</v>
      </c>
      <c r="KP83" s="49"/>
      <c r="KQ83" s="151">
        <v>18</v>
      </c>
      <c r="KR83" s="152">
        <v>29</v>
      </c>
      <c r="KS83" s="41">
        <v>9</v>
      </c>
      <c r="KT83" s="43">
        <v>0</v>
      </c>
      <c r="KU83" s="24" t="s">
        <v>91</v>
      </c>
      <c r="KV83" s="24" t="str">
        <f t="shared" ref="KV83:KV92" si="65">CONCATENATE(KV$81,"-",KU83)</f>
        <v>A-18-NH-18-29</v>
      </c>
      <c r="KW83" s="162">
        <v>0.57999999999999996</v>
      </c>
      <c r="KX83" s="25">
        <v>0.87</v>
      </c>
      <c r="KY83" s="25">
        <v>1.1599999999999999</v>
      </c>
      <c r="KZ83" s="25">
        <v>1.45</v>
      </c>
      <c r="LA83" s="25">
        <v>1.74</v>
      </c>
      <c r="LB83" s="25">
        <v>2.0299999999999998</v>
      </c>
      <c r="LC83" s="25">
        <v>2.3199999999999998</v>
      </c>
      <c r="LD83" s="25">
        <v>2.61</v>
      </c>
      <c r="LE83" s="25">
        <v>2.9</v>
      </c>
      <c r="LF83" s="25">
        <v>3.19</v>
      </c>
      <c r="LG83" s="28">
        <v>3.48</v>
      </c>
      <c r="LH83" s="29">
        <v>100</v>
      </c>
      <c r="LI83" s="164">
        <v>3.77</v>
      </c>
      <c r="LJ83" s="28">
        <v>4.0599999999999996</v>
      </c>
      <c r="LK83" s="28">
        <v>4.3499999999999996</v>
      </c>
      <c r="LL83" s="28">
        <v>4.6399999999999997</v>
      </c>
      <c r="LM83" s="28">
        <v>4.93</v>
      </c>
      <c r="LN83" s="28">
        <v>5.22</v>
      </c>
      <c r="LO83" s="28">
        <v>5.51</v>
      </c>
      <c r="LP83" s="25">
        <v>5.8</v>
      </c>
      <c r="LQ83" s="25">
        <v>6.09</v>
      </c>
      <c r="LR83" s="25">
        <v>6.38</v>
      </c>
      <c r="LS83" s="49"/>
    </row>
    <row r="84" spans="5:331" ht="14.4">
      <c r="E84" s="128">
        <v>30</v>
      </c>
      <c r="F84" s="129">
        <v>39</v>
      </c>
      <c r="G84" s="41">
        <v>13</v>
      </c>
      <c r="H84" s="43">
        <v>0</v>
      </c>
      <c r="I84" s="24" t="s">
        <v>92</v>
      </c>
      <c r="J84" s="24" t="str">
        <f t="shared" si="55"/>
        <v>A-18-NH-30-39</v>
      </c>
      <c r="K84" s="25">
        <v>0.86</v>
      </c>
      <c r="L84" s="25">
        <v>1.29</v>
      </c>
      <c r="M84" s="25">
        <v>1.72</v>
      </c>
      <c r="N84" s="25">
        <v>2.15</v>
      </c>
      <c r="O84" s="25">
        <v>2.58</v>
      </c>
      <c r="P84" s="25">
        <v>3.01</v>
      </c>
      <c r="Q84" s="25">
        <v>3.44</v>
      </c>
      <c r="R84" s="25">
        <v>3.87</v>
      </c>
      <c r="S84" s="25">
        <v>4.3</v>
      </c>
      <c r="T84" s="25">
        <v>4.7300000000000004</v>
      </c>
      <c r="U84" s="28">
        <v>5.16</v>
      </c>
      <c r="V84" s="29">
        <v>1.1000000000000001</v>
      </c>
      <c r="W84" s="28">
        <v>5.59</v>
      </c>
      <c r="X84" s="28">
        <v>6.02</v>
      </c>
      <c r="Y84" s="28">
        <v>6.45</v>
      </c>
      <c r="Z84" s="28">
        <v>6.88</v>
      </c>
      <c r="AA84" s="28">
        <v>7.31</v>
      </c>
      <c r="AB84" s="28">
        <v>7.74</v>
      </c>
      <c r="AC84" s="28">
        <v>8.17</v>
      </c>
      <c r="AD84" s="25">
        <v>8.6</v>
      </c>
      <c r="AE84" s="25">
        <v>9.0299999999999994</v>
      </c>
      <c r="AF84" s="25">
        <v>9.4600000000000009</v>
      </c>
      <c r="AH84" s="128">
        <v>30</v>
      </c>
      <c r="AI84" s="129">
        <v>39</v>
      </c>
      <c r="AJ84" s="41">
        <v>13</v>
      </c>
      <c r="AK84" s="43">
        <v>0</v>
      </c>
      <c r="AL84" s="24" t="s">
        <v>92</v>
      </c>
      <c r="AM84" s="24" t="str">
        <f t="shared" si="56"/>
        <v>B-12-30-39</v>
      </c>
      <c r="AN84" s="25">
        <v>32</v>
      </c>
      <c r="AO84" s="25">
        <v>48</v>
      </c>
      <c r="AP84" s="25">
        <v>64</v>
      </c>
      <c r="AQ84" s="25">
        <v>80</v>
      </c>
      <c r="AR84" s="25">
        <v>96</v>
      </c>
      <c r="AS84" s="25">
        <v>112</v>
      </c>
      <c r="AT84" s="25">
        <v>121.6</v>
      </c>
      <c r="AU84" s="25">
        <v>136.80000000000001</v>
      </c>
      <c r="AV84" s="25">
        <v>152</v>
      </c>
      <c r="AW84" s="25">
        <v>167.2</v>
      </c>
      <c r="AX84" s="28">
        <v>182.4</v>
      </c>
      <c r="AY84" s="29">
        <v>1.1000000000000001</v>
      </c>
      <c r="AZ84" s="28">
        <v>197.6</v>
      </c>
      <c r="BA84" s="28">
        <v>212.8</v>
      </c>
      <c r="BB84" s="28">
        <v>228</v>
      </c>
      <c r="BC84" s="28">
        <v>243.2</v>
      </c>
      <c r="BD84" s="28">
        <v>258.39999999999998</v>
      </c>
      <c r="BE84" s="28">
        <v>273.60000000000002</v>
      </c>
      <c r="BF84" s="28">
        <v>288.8</v>
      </c>
      <c r="BG84" s="25">
        <v>304</v>
      </c>
      <c r="BH84" s="25">
        <v>319.2</v>
      </c>
      <c r="BI84" s="25">
        <v>334.4</v>
      </c>
      <c r="BJ84" s="25">
        <v>349.6</v>
      </c>
      <c r="BK84" s="25">
        <v>364.8</v>
      </c>
      <c r="BL84" s="49"/>
      <c r="BM84" s="128">
        <v>30</v>
      </c>
      <c r="BN84" s="129">
        <v>39</v>
      </c>
      <c r="BO84" s="41">
        <v>13</v>
      </c>
      <c r="BP84" s="43">
        <v>0</v>
      </c>
      <c r="BQ84" s="24" t="s">
        <v>92</v>
      </c>
      <c r="BR84" s="24" t="str">
        <f t="shared" si="57"/>
        <v>B-12-BASE-30-39</v>
      </c>
      <c r="BS84" s="119">
        <v>66.260000000000005</v>
      </c>
      <c r="BT84" s="119">
        <v>99.39</v>
      </c>
      <c r="BU84" s="119">
        <v>132.52000000000001</v>
      </c>
      <c r="BV84" s="119">
        <v>165.65</v>
      </c>
      <c r="BW84" s="119">
        <v>198.78</v>
      </c>
      <c r="BX84" s="119">
        <v>231.91</v>
      </c>
      <c r="BY84" s="119">
        <v>251.76</v>
      </c>
      <c r="BZ84" s="119">
        <v>283.23</v>
      </c>
      <c r="CA84" s="119">
        <v>314.7</v>
      </c>
      <c r="CB84" s="119">
        <v>346.17</v>
      </c>
      <c r="CC84" s="120">
        <v>377.64</v>
      </c>
      <c r="CD84" s="29">
        <v>100</v>
      </c>
      <c r="CE84" s="120">
        <v>409.11</v>
      </c>
      <c r="CF84" s="120">
        <v>440.58</v>
      </c>
      <c r="CG84" s="120">
        <v>472.05</v>
      </c>
      <c r="CH84" s="120">
        <v>503.52</v>
      </c>
      <c r="CI84" s="120">
        <v>534.99</v>
      </c>
      <c r="CJ84" s="120">
        <v>566.46</v>
      </c>
      <c r="CK84" s="120">
        <v>597.92999999999995</v>
      </c>
      <c r="CL84" s="119">
        <v>629.4</v>
      </c>
      <c r="CM84" s="119">
        <v>660.87</v>
      </c>
      <c r="CN84" s="119">
        <v>692.34</v>
      </c>
      <c r="CO84" s="119">
        <v>723.81</v>
      </c>
      <c r="CP84" s="119">
        <v>755.28</v>
      </c>
      <c r="CQ84" s="49"/>
      <c r="CR84" s="131">
        <v>30</v>
      </c>
      <c r="CS84" s="132">
        <v>39</v>
      </c>
      <c r="CT84" s="41">
        <v>13</v>
      </c>
      <c r="CU84" s="43">
        <v>0</v>
      </c>
      <c r="CV84" s="24" t="s">
        <v>92</v>
      </c>
      <c r="CW84" s="24" t="str">
        <f t="shared" si="58"/>
        <v>A-18-NH-30-39</v>
      </c>
      <c r="CX84" s="25">
        <v>0.78</v>
      </c>
      <c r="CY84" s="25">
        <v>1.17</v>
      </c>
      <c r="CZ84" s="25">
        <v>1.56</v>
      </c>
      <c r="DA84" s="25">
        <v>1.95</v>
      </c>
      <c r="DB84" s="25">
        <v>2.34</v>
      </c>
      <c r="DC84" s="25">
        <v>2.73</v>
      </c>
      <c r="DD84" s="25">
        <v>3.12</v>
      </c>
      <c r="DE84" s="25">
        <v>3.51</v>
      </c>
      <c r="DF84" s="25">
        <v>3.9</v>
      </c>
      <c r="DG84" s="25">
        <v>4.29</v>
      </c>
      <c r="DH84" s="28">
        <v>4.68</v>
      </c>
      <c r="DI84" s="29">
        <v>1.1000000000000001</v>
      </c>
      <c r="DJ84" s="28">
        <v>5.07</v>
      </c>
      <c r="DK84" s="28">
        <v>5.46</v>
      </c>
      <c r="DL84" s="28">
        <v>5.85</v>
      </c>
      <c r="DM84" s="28">
        <v>6.24</v>
      </c>
      <c r="DN84" s="28">
        <v>6.63</v>
      </c>
      <c r="DO84" s="28">
        <v>7.02</v>
      </c>
      <c r="DP84" s="28">
        <v>7.41</v>
      </c>
      <c r="DQ84" s="25">
        <v>7.8</v>
      </c>
      <c r="DR84" s="25">
        <v>8.19</v>
      </c>
      <c r="DS84" s="25">
        <v>8.58</v>
      </c>
      <c r="DT84" s="49"/>
      <c r="DU84" s="145">
        <v>30</v>
      </c>
      <c r="DV84" s="146">
        <v>39</v>
      </c>
      <c r="DW84" s="41">
        <v>13</v>
      </c>
      <c r="DX84" s="43">
        <v>0</v>
      </c>
      <c r="DY84" s="24" t="s">
        <v>92</v>
      </c>
      <c r="DZ84" s="24" t="str">
        <f t="shared" si="59"/>
        <v>A-18-NH-30-39</v>
      </c>
      <c r="EA84" s="25">
        <v>0.86</v>
      </c>
      <c r="EB84" s="25">
        <v>1.29</v>
      </c>
      <c r="EC84" s="25">
        <v>1.72</v>
      </c>
      <c r="ED84" s="25">
        <v>2.15</v>
      </c>
      <c r="EE84" s="25">
        <v>2.58</v>
      </c>
      <c r="EF84" s="25">
        <v>3.01</v>
      </c>
      <c r="EG84" s="25">
        <v>3.44</v>
      </c>
      <c r="EH84" s="25">
        <v>3.87</v>
      </c>
      <c r="EI84" s="25">
        <v>4.3</v>
      </c>
      <c r="EJ84" s="25">
        <v>4.7300000000000004</v>
      </c>
      <c r="EK84" s="28">
        <v>5.16</v>
      </c>
      <c r="EL84" s="29">
        <v>1.1000000000000001</v>
      </c>
      <c r="EM84" s="28">
        <v>5.59</v>
      </c>
      <c r="EN84" s="28">
        <v>6.02</v>
      </c>
      <c r="EO84" s="28">
        <v>6.45</v>
      </c>
      <c r="EP84" s="28">
        <v>6.88</v>
      </c>
      <c r="EQ84" s="28">
        <v>7.31</v>
      </c>
      <c r="ER84" s="28">
        <v>7.74</v>
      </c>
      <c r="ES84" s="28">
        <v>8.17</v>
      </c>
      <c r="ET84" s="25">
        <v>8.6</v>
      </c>
      <c r="EU84" s="25">
        <v>9.0299999999999994</v>
      </c>
      <c r="EV84" s="25">
        <v>9.4600000000000009</v>
      </c>
      <c r="EW84" s="49"/>
      <c r="EX84" s="145">
        <v>30</v>
      </c>
      <c r="EY84" s="146">
        <v>39</v>
      </c>
      <c r="EZ84" s="41">
        <v>13</v>
      </c>
      <c r="FA84" s="43">
        <v>0</v>
      </c>
      <c r="FB84" s="24" t="s">
        <v>92</v>
      </c>
      <c r="FC84" s="24" t="str">
        <f t="shared" si="60"/>
        <v>A-18-NH-30-39</v>
      </c>
      <c r="FD84" s="25">
        <v>0.66</v>
      </c>
      <c r="FE84" s="25">
        <v>0.99</v>
      </c>
      <c r="FF84" s="25">
        <v>1.32</v>
      </c>
      <c r="FG84" s="25">
        <v>1.65</v>
      </c>
      <c r="FH84" s="25">
        <v>1.98</v>
      </c>
      <c r="FI84" s="25">
        <v>2.31</v>
      </c>
      <c r="FJ84" s="25">
        <v>2.64</v>
      </c>
      <c r="FK84" s="25">
        <v>2.97</v>
      </c>
      <c r="FL84" s="25">
        <v>3.3</v>
      </c>
      <c r="FM84" s="25">
        <v>3.63</v>
      </c>
      <c r="FN84" s="28">
        <v>3.96</v>
      </c>
      <c r="FO84" s="29">
        <v>1.1000000000000001</v>
      </c>
      <c r="FP84" s="28">
        <v>4.29</v>
      </c>
      <c r="FQ84" s="28">
        <v>4.62</v>
      </c>
      <c r="FR84" s="28">
        <v>4.95</v>
      </c>
      <c r="FS84" s="28">
        <v>5.28</v>
      </c>
      <c r="FT84" s="28">
        <v>5.61</v>
      </c>
      <c r="FU84" s="28">
        <v>5.94</v>
      </c>
      <c r="FV84" s="28">
        <v>6.27</v>
      </c>
      <c r="FW84" s="25">
        <v>6.6</v>
      </c>
      <c r="FX84" s="25">
        <v>6.93</v>
      </c>
      <c r="FY84" s="25">
        <v>7.26</v>
      </c>
      <c r="FZ84" s="49"/>
      <c r="GA84" s="145">
        <v>30</v>
      </c>
      <c r="GB84" s="146">
        <v>39</v>
      </c>
      <c r="GC84" s="41">
        <v>13</v>
      </c>
      <c r="GD84" s="43">
        <v>0</v>
      </c>
      <c r="GE84" s="24" t="s">
        <v>92</v>
      </c>
      <c r="GF84" s="24" t="str">
        <f t="shared" si="61"/>
        <v>B-12-BASE-30-39</v>
      </c>
      <c r="GG84" s="119">
        <v>26</v>
      </c>
      <c r="GH84" s="119">
        <v>39</v>
      </c>
      <c r="GI84" s="119">
        <v>52</v>
      </c>
      <c r="GJ84" s="119">
        <v>65</v>
      </c>
      <c r="GK84" s="119">
        <v>78</v>
      </c>
      <c r="GL84" s="119">
        <v>91</v>
      </c>
      <c r="GM84" s="119">
        <v>98.8</v>
      </c>
      <c r="GN84" s="119">
        <v>111.15</v>
      </c>
      <c r="GO84" s="119">
        <v>123.5</v>
      </c>
      <c r="GP84" s="119">
        <v>135.85</v>
      </c>
      <c r="GQ84" s="120">
        <v>148.19999999999999</v>
      </c>
      <c r="GR84" s="29">
        <v>1.1000000000000001</v>
      </c>
      <c r="GS84" s="120">
        <v>160.55000000000001</v>
      </c>
      <c r="GT84" s="120">
        <v>172.9</v>
      </c>
      <c r="GU84" s="120">
        <v>185.25</v>
      </c>
      <c r="GV84" s="120">
        <v>197.6</v>
      </c>
      <c r="GW84" s="120">
        <v>209.95</v>
      </c>
      <c r="GX84" s="120">
        <v>222.3</v>
      </c>
      <c r="GY84" s="120">
        <v>234.65</v>
      </c>
      <c r="GZ84" s="119">
        <v>247</v>
      </c>
      <c r="HA84" s="119">
        <v>259.35000000000002</v>
      </c>
      <c r="HB84" s="119">
        <v>271.7</v>
      </c>
      <c r="HC84" s="119">
        <v>284.05</v>
      </c>
      <c r="HD84" s="119">
        <v>296.39999999999998</v>
      </c>
      <c r="HE84" s="49"/>
      <c r="HF84" s="145">
        <v>30</v>
      </c>
      <c r="HG84" s="146">
        <v>39</v>
      </c>
      <c r="HH84" s="41">
        <v>13</v>
      </c>
      <c r="HI84" s="43">
        <v>0</v>
      </c>
      <c r="HJ84" s="24" t="s">
        <v>92</v>
      </c>
      <c r="HK84" s="24" t="str">
        <f t="shared" si="62"/>
        <v>A-18-NH-30-39</v>
      </c>
      <c r="HL84" s="25">
        <v>0.7</v>
      </c>
      <c r="HM84" s="25">
        <v>1.05</v>
      </c>
      <c r="HN84" s="25">
        <v>1.4</v>
      </c>
      <c r="HO84" s="25">
        <v>1.75</v>
      </c>
      <c r="HP84" s="25">
        <v>2.1</v>
      </c>
      <c r="HQ84" s="25">
        <v>2.4500000000000002</v>
      </c>
      <c r="HR84" s="25">
        <v>2.8</v>
      </c>
      <c r="HS84" s="25">
        <v>3.15</v>
      </c>
      <c r="HT84" s="25">
        <v>3.5</v>
      </c>
      <c r="HU84" s="25">
        <v>3.85</v>
      </c>
      <c r="HV84" s="28">
        <v>4.2</v>
      </c>
      <c r="HW84" s="29">
        <v>100</v>
      </c>
      <c r="HX84" s="28">
        <v>4.55</v>
      </c>
      <c r="HY84" s="28">
        <v>4.9000000000000004</v>
      </c>
      <c r="HZ84" s="28">
        <v>5.25</v>
      </c>
      <c r="IA84" s="28">
        <v>5.6</v>
      </c>
      <c r="IB84" s="28">
        <v>5.95</v>
      </c>
      <c r="IC84" s="28">
        <v>6.3</v>
      </c>
      <c r="ID84" s="28">
        <v>6.65</v>
      </c>
      <c r="IE84" s="25">
        <v>7</v>
      </c>
      <c r="IF84" s="25">
        <v>7.35</v>
      </c>
      <c r="IG84" s="25">
        <v>7.7</v>
      </c>
      <c r="IH84" s="49"/>
      <c r="II84" s="151">
        <v>30</v>
      </c>
      <c r="IJ84" s="152">
        <v>39</v>
      </c>
      <c r="IK84" s="41">
        <v>13</v>
      </c>
      <c r="IL84" s="43">
        <v>0</v>
      </c>
      <c r="IM84" s="24" t="s">
        <v>92</v>
      </c>
      <c r="IN84" s="24" t="str">
        <f t="shared" si="63"/>
        <v>A-18-NH-30-39</v>
      </c>
      <c r="IO84" s="165">
        <v>99999</v>
      </c>
      <c r="IP84" s="25">
        <v>99999</v>
      </c>
      <c r="IQ84" s="25">
        <v>99999</v>
      </c>
      <c r="IR84" s="25">
        <v>99999</v>
      </c>
      <c r="IS84" s="25">
        <v>99999</v>
      </c>
      <c r="IT84" s="25">
        <v>99999</v>
      </c>
      <c r="IU84" s="25">
        <v>99999</v>
      </c>
      <c r="IV84" s="25">
        <v>99999</v>
      </c>
      <c r="IW84" s="25">
        <v>99999</v>
      </c>
      <c r="IX84" s="25">
        <v>99999</v>
      </c>
      <c r="IY84" s="28">
        <v>99999</v>
      </c>
      <c r="IZ84" s="29">
        <v>100</v>
      </c>
      <c r="JA84" s="165">
        <v>99999</v>
      </c>
      <c r="JB84" s="25">
        <v>99999</v>
      </c>
      <c r="JC84" s="25">
        <v>99999</v>
      </c>
      <c r="JD84" s="25">
        <v>99999</v>
      </c>
      <c r="JE84" s="25">
        <v>99999</v>
      </c>
      <c r="JF84" s="25">
        <v>99999</v>
      </c>
      <c r="JG84" s="25">
        <v>99999</v>
      </c>
      <c r="JH84" s="25">
        <v>99999</v>
      </c>
      <c r="JI84" s="25">
        <v>99999</v>
      </c>
      <c r="JJ84" s="25">
        <v>99999</v>
      </c>
      <c r="JK84" s="49"/>
      <c r="JL84" s="151">
        <v>30</v>
      </c>
      <c r="JM84" s="152">
        <v>39</v>
      </c>
      <c r="JN84" s="41">
        <v>13</v>
      </c>
      <c r="JO84" s="43">
        <v>0</v>
      </c>
      <c r="JP84" s="24" t="s">
        <v>92</v>
      </c>
      <c r="JQ84" s="24" t="str">
        <f t="shared" si="64"/>
        <v>B-12-BASE-30-39</v>
      </c>
      <c r="JR84" s="119">
        <v>32</v>
      </c>
      <c r="JS84" s="119">
        <v>48</v>
      </c>
      <c r="JT84" s="119">
        <v>64</v>
      </c>
      <c r="JU84" s="119">
        <v>80</v>
      </c>
      <c r="JV84" s="119">
        <v>96</v>
      </c>
      <c r="JW84" s="119">
        <v>112</v>
      </c>
      <c r="JX84" s="119">
        <v>121.6</v>
      </c>
      <c r="JY84" s="119">
        <v>136.80000000000001</v>
      </c>
      <c r="JZ84" s="119">
        <v>152</v>
      </c>
      <c r="KA84" s="119">
        <v>167.2</v>
      </c>
      <c r="KB84" s="120">
        <v>182.4</v>
      </c>
      <c r="KC84" s="29">
        <v>1.1000000000000001</v>
      </c>
      <c r="KD84" s="120">
        <v>197.6</v>
      </c>
      <c r="KE84" s="120">
        <v>212.8</v>
      </c>
      <c r="KF84" s="120">
        <v>228</v>
      </c>
      <c r="KG84" s="120">
        <v>243.2</v>
      </c>
      <c r="KH84" s="120">
        <v>258.39999999999998</v>
      </c>
      <c r="KI84" s="120">
        <v>273.60000000000002</v>
      </c>
      <c r="KJ84" s="120">
        <v>288.8</v>
      </c>
      <c r="KK84" s="119">
        <v>304</v>
      </c>
      <c r="KL84" s="119">
        <v>319.2</v>
      </c>
      <c r="KM84" s="119">
        <v>334.4</v>
      </c>
      <c r="KN84" s="119">
        <v>349.6</v>
      </c>
      <c r="KO84" s="119">
        <v>364.8</v>
      </c>
      <c r="KP84" s="49"/>
      <c r="KQ84" s="151">
        <v>30</v>
      </c>
      <c r="KR84" s="152">
        <v>39</v>
      </c>
      <c r="KS84" s="41">
        <v>13</v>
      </c>
      <c r="KT84" s="43">
        <v>0</v>
      </c>
      <c r="KU84" s="24" t="s">
        <v>92</v>
      </c>
      <c r="KV84" s="24" t="str">
        <f t="shared" si="65"/>
        <v>A-18-NH-30-39</v>
      </c>
      <c r="KW84" s="25">
        <v>0.7</v>
      </c>
      <c r="KX84" s="25">
        <v>1.05</v>
      </c>
      <c r="KY84" s="25">
        <v>1.4</v>
      </c>
      <c r="KZ84" s="25">
        <v>1.75</v>
      </c>
      <c r="LA84" s="25">
        <v>2.1</v>
      </c>
      <c r="LB84" s="25">
        <v>2.4500000000000002</v>
      </c>
      <c r="LC84" s="25">
        <v>2.8</v>
      </c>
      <c r="LD84" s="25">
        <v>3.15</v>
      </c>
      <c r="LE84" s="25">
        <v>3.5</v>
      </c>
      <c r="LF84" s="25">
        <v>3.85</v>
      </c>
      <c r="LG84" s="28">
        <v>4.2</v>
      </c>
      <c r="LH84" s="29">
        <v>100</v>
      </c>
      <c r="LI84" s="28">
        <v>4.55</v>
      </c>
      <c r="LJ84" s="28">
        <v>4.9000000000000004</v>
      </c>
      <c r="LK84" s="28">
        <v>5.25</v>
      </c>
      <c r="LL84" s="28">
        <v>5.6</v>
      </c>
      <c r="LM84" s="28">
        <v>5.95</v>
      </c>
      <c r="LN84" s="28">
        <v>6.3</v>
      </c>
      <c r="LO84" s="28">
        <v>6.65</v>
      </c>
      <c r="LP84" s="25">
        <v>7</v>
      </c>
      <c r="LQ84" s="25">
        <v>7.35</v>
      </c>
      <c r="LR84" s="25">
        <v>7.7</v>
      </c>
      <c r="LS84" s="49"/>
    </row>
    <row r="85" spans="5:331" ht="14.4">
      <c r="E85" s="128">
        <v>40</v>
      </c>
      <c r="F85" s="129">
        <v>49</v>
      </c>
      <c r="G85" s="41">
        <v>31</v>
      </c>
      <c r="H85" s="43">
        <v>0</v>
      </c>
      <c r="I85" s="24" t="s">
        <v>93</v>
      </c>
      <c r="J85" s="24" t="str">
        <f t="shared" si="55"/>
        <v>A-18-NH-40-49</v>
      </c>
      <c r="K85" s="25">
        <v>1.76</v>
      </c>
      <c r="L85" s="25">
        <v>2.64</v>
      </c>
      <c r="M85" s="25">
        <v>3.52</v>
      </c>
      <c r="N85" s="25">
        <v>4.4000000000000004</v>
      </c>
      <c r="O85" s="25">
        <v>5.28</v>
      </c>
      <c r="P85" s="25">
        <v>6.16</v>
      </c>
      <c r="Q85" s="25">
        <v>7.04</v>
      </c>
      <c r="R85" s="25">
        <v>7.92</v>
      </c>
      <c r="S85" s="25">
        <v>8.8000000000000007</v>
      </c>
      <c r="T85" s="25">
        <v>9.68</v>
      </c>
      <c r="U85" s="28">
        <v>10.56</v>
      </c>
      <c r="V85" s="29">
        <v>1.1499999999999999</v>
      </c>
      <c r="W85" s="28">
        <v>11.44</v>
      </c>
      <c r="X85" s="28">
        <v>12.32</v>
      </c>
      <c r="Y85" s="28">
        <v>13.2</v>
      </c>
      <c r="Z85" s="28">
        <v>14.08</v>
      </c>
      <c r="AA85" s="28">
        <v>14.96</v>
      </c>
      <c r="AB85" s="28">
        <v>15.84</v>
      </c>
      <c r="AC85" s="28">
        <v>16.72</v>
      </c>
      <c r="AD85" s="25">
        <v>17.600000000000001</v>
      </c>
      <c r="AE85" s="25">
        <v>18.48</v>
      </c>
      <c r="AF85" s="25">
        <v>19.36</v>
      </c>
      <c r="AH85" s="128">
        <v>40</v>
      </c>
      <c r="AI85" s="129">
        <v>49</v>
      </c>
      <c r="AJ85" s="41">
        <v>31</v>
      </c>
      <c r="AK85" s="43">
        <v>0</v>
      </c>
      <c r="AL85" s="24" t="s">
        <v>93</v>
      </c>
      <c r="AM85" s="24" t="str">
        <f t="shared" si="56"/>
        <v>B-12-40-49</v>
      </c>
      <c r="AN85" s="25">
        <v>76</v>
      </c>
      <c r="AO85" s="25">
        <v>114</v>
      </c>
      <c r="AP85" s="25">
        <v>152</v>
      </c>
      <c r="AQ85" s="25">
        <v>190</v>
      </c>
      <c r="AR85" s="25">
        <v>228</v>
      </c>
      <c r="AS85" s="25">
        <v>266</v>
      </c>
      <c r="AT85" s="25">
        <v>288.8</v>
      </c>
      <c r="AU85" s="25">
        <v>324.89999999999998</v>
      </c>
      <c r="AV85" s="25">
        <v>361</v>
      </c>
      <c r="AW85" s="25">
        <v>397.1</v>
      </c>
      <c r="AX85" s="28">
        <v>433.2</v>
      </c>
      <c r="AY85" s="29">
        <v>1.1499999999999999</v>
      </c>
      <c r="AZ85" s="28">
        <v>469.3</v>
      </c>
      <c r="BA85" s="28">
        <v>505.4</v>
      </c>
      <c r="BB85" s="28">
        <v>541.5</v>
      </c>
      <c r="BC85" s="28">
        <v>577.6</v>
      </c>
      <c r="BD85" s="28">
        <v>613.70000000000005</v>
      </c>
      <c r="BE85" s="28">
        <v>649.79999999999995</v>
      </c>
      <c r="BF85" s="28">
        <v>685.9</v>
      </c>
      <c r="BG85" s="25">
        <v>722</v>
      </c>
      <c r="BH85" s="25">
        <v>758.1</v>
      </c>
      <c r="BI85" s="25">
        <v>794.2</v>
      </c>
      <c r="BJ85" s="25">
        <v>830.3</v>
      </c>
      <c r="BK85" s="25">
        <v>866.4</v>
      </c>
      <c r="BL85" s="49"/>
      <c r="BM85" s="128">
        <v>40</v>
      </c>
      <c r="BN85" s="129">
        <v>49</v>
      </c>
      <c r="BO85" s="41">
        <v>31</v>
      </c>
      <c r="BP85" s="43">
        <v>0</v>
      </c>
      <c r="BQ85" s="24" t="s">
        <v>93</v>
      </c>
      <c r="BR85" s="24" t="str">
        <f t="shared" si="57"/>
        <v>B-12-BASE-40-49</v>
      </c>
      <c r="BS85" s="119">
        <v>127.52</v>
      </c>
      <c r="BT85" s="119">
        <v>191.28</v>
      </c>
      <c r="BU85" s="119">
        <v>255.04</v>
      </c>
      <c r="BV85" s="119">
        <v>318.8</v>
      </c>
      <c r="BW85" s="119">
        <v>382.56</v>
      </c>
      <c r="BX85" s="119">
        <v>446.32</v>
      </c>
      <c r="BY85" s="119">
        <v>484.56</v>
      </c>
      <c r="BZ85" s="119">
        <v>545.13</v>
      </c>
      <c r="CA85" s="119">
        <v>605.70000000000005</v>
      </c>
      <c r="CB85" s="119">
        <v>666.27</v>
      </c>
      <c r="CC85" s="120">
        <v>726.84</v>
      </c>
      <c r="CD85" s="29">
        <v>100</v>
      </c>
      <c r="CE85" s="120">
        <v>787.41</v>
      </c>
      <c r="CF85" s="120">
        <v>847.98</v>
      </c>
      <c r="CG85" s="120">
        <v>908.55</v>
      </c>
      <c r="CH85" s="120">
        <v>969.12</v>
      </c>
      <c r="CI85" s="120">
        <v>1029.69</v>
      </c>
      <c r="CJ85" s="120">
        <v>1090.26</v>
      </c>
      <c r="CK85" s="120">
        <v>1150.83</v>
      </c>
      <c r="CL85" s="119">
        <v>1211.4000000000001</v>
      </c>
      <c r="CM85" s="119">
        <v>1271.97</v>
      </c>
      <c r="CN85" s="119">
        <v>1332.54</v>
      </c>
      <c r="CO85" s="119">
        <v>1393.11</v>
      </c>
      <c r="CP85" s="119">
        <v>1453.68</v>
      </c>
      <c r="CQ85" s="49"/>
      <c r="CR85" s="131">
        <v>40</v>
      </c>
      <c r="CS85" s="132">
        <v>49</v>
      </c>
      <c r="CT85" s="41">
        <v>31</v>
      </c>
      <c r="CU85" s="43">
        <v>0</v>
      </c>
      <c r="CV85" s="24" t="s">
        <v>93</v>
      </c>
      <c r="CW85" s="24" t="str">
        <f t="shared" si="58"/>
        <v>A-18-NH-40-49</v>
      </c>
      <c r="CX85" s="25">
        <v>1.58</v>
      </c>
      <c r="CY85" s="25">
        <v>2.37</v>
      </c>
      <c r="CZ85" s="25">
        <v>3.16</v>
      </c>
      <c r="DA85" s="25">
        <v>3.95</v>
      </c>
      <c r="DB85" s="25">
        <v>4.74</v>
      </c>
      <c r="DC85" s="25">
        <v>5.53</v>
      </c>
      <c r="DD85" s="25">
        <v>6.32</v>
      </c>
      <c r="DE85" s="25">
        <v>7.11</v>
      </c>
      <c r="DF85" s="25">
        <v>7.9</v>
      </c>
      <c r="DG85" s="25">
        <v>8.69</v>
      </c>
      <c r="DH85" s="28">
        <v>9.48</v>
      </c>
      <c r="DI85" s="29">
        <v>1.1499999999999999</v>
      </c>
      <c r="DJ85" s="28">
        <v>10.27</v>
      </c>
      <c r="DK85" s="28">
        <v>11.06</v>
      </c>
      <c r="DL85" s="28">
        <v>11.85</v>
      </c>
      <c r="DM85" s="28">
        <v>12.64</v>
      </c>
      <c r="DN85" s="28">
        <v>13.43</v>
      </c>
      <c r="DO85" s="28">
        <v>14.22</v>
      </c>
      <c r="DP85" s="28">
        <v>15.01</v>
      </c>
      <c r="DQ85" s="25">
        <v>15.8</v>
      </c>
      <c r="DR85" s="25">
        <v>16.59</v>
      </c>
      <c r="DS85" s="25">
        <v>17.38</v>
      </c>
      <c r="DT85" s="49"/>
      <c r="DU85" s="145">
        <v>40</v>
      </c>
      <c r="DV85" s="146">
        <v>49</v>
      </c>
      <c r="DW85" s="41">
        <v>31</v>
      </c>
      <c r="DX85" s="43">
        <v>0</v>
      </c>
      <c r="DY85" s="24" t="s">
        <v>93</v>
      </c>
      <c r="DZ85" s="24" t="str">
        <f t="shared" si="59"/>
        <v>A-18-NH-40-49</v>
      </c>
      <c r="EA85" s="25">
        <v>1.76</v>
      </c>
      <c r="EB85" s="25">
        <v>2.64</v>
      </c>
      <c r="EC85" s="25">
        <v>3.52</v>
      </c>
      <c r="ED85" s="25">
        <v>4.4000000000000004</v>
      </c>
      <c r="EE85" s="25">
        <v>5.28</v>
      </c>
      <c r="EF85" s="25">
        <v>6.16</v>
      </c>
      <c r="EG85" s="25">
        <v>7.04</v>
      </c>
      <c r="EH85" s="25">
        <v>7.92</v>
      </c>
      <c r="EI85" s="25">
        <v>8.8000000000000007</v>
      </c>
      <c r="EJ85" s="25">
        <v>9.68</v>
      </c>
      <c r="EK85" s="28">
        <v>10.56</v>
      </c>
      <c r="EL85" s="29">
        <v>1.1499999999999999</v>
      </c>
      <c r="EM85" s="28">
        <v>11.44</v>
      </c>
      <c r="EN85" s="28">
        <v>12.32</v>
      </c>
      <c r="EO85" s="28">
        <v>13.2</v>
      </c>
      <c r="EP85" s="28">
        <v>14.08</v>
      </c>
      <c r="EQ85" s="28">
        <v>14.96</v>
      </c>
      <c r="ER85" s="28">
        <v>15.84</v>
      </c>
      <c r="ES85" s="28">
        <v>16.72</v>
      </c>
      <c r="ET85" s="25">
        <v>17.600000000000001</v>
      </c>
      <c r="EU85" s="25">
        <v>18.48</v>
      </c>
      <c r="EV85" s="25">
        <v>19.36</v>
      </c>
      <c r="EW85" s="49"/>
      <c r="EX85" s="145">
        <v>40</v>
      </c>
      <c r="EY85" s="146">
        <v>49</v>
      </c>
      <c r="EZ85" s="41">
        <v>31</v>
      </c>
      <c r="FA85" s="43">
        <v>0</v>
      </c>
      <c r="FB85" s="24" t="s">
        <v>93</v>
      </c>
      <c r="FC85" s="24" t="str">
        <f t="shared" si="60"/>
        <v>A-18-NH-40-49</v>
      </c>
      <c r="FD85" s="25">
        <v>1.34</v>
      </c>
      <c r="FE85" s="25">
        <v>2.0099999999999998</v>
      </c>
      <c r="FF85" s="25">
        <v>2.68</v>
      </c>
      <c r="FG85" s="25">
        <v>3.35</v>
      </c>
      <c r="FH85" s="25">
        <v>4.0199999999999996</v>
      </c>
      <c r="FI85" s="25">
        <v>4.6900000000000004</v>
      </c>
      <c r="FJ85" s="25">
        <v>5.36</v>
      </c>
      <c r="FK85" s="25">
        <v>6.03</v>
      </c>
      <c r="FL85" s="25">
        <v>6.7</v>
      </c>
      <c r="FM85" s="25">
        <v>7.37</v>
      </c>
      <c r="FN85" s="28">
        <v>8.0399999999999991</v>
      </c>
      <c r="FO85" s="29">
        <v>1.1499999999999999</v>
      </c>
      <c r="FP85" s="28">
        <v>8.7100000000000009</v>
      </c>
      <c r="FQ85" s="28">
        <v>9.3800000000000008</v>
      </c>
      <c r="FR85" s="28">
        <v>10.050000000000001</v>
      </c>
      <c r="FS85" s="28">
        <v>10.72</v>
      </c>
      <c r="FT85" s="28">
        <v>11.39</v>
      </c>
      <c r="FU85" s="28">
        <v>12.06</v>
      </c>
      <c r="FV85" s="28">
        <v>12.73</v>
      </c>
      <c r="FW85" s="25">
        <v>13.4</v>
      </c>
      <c r="FX85" s="25">
        <v>14.07</v>
      </c>
      <c r="FY85" s="25">
        <v>14.74</v>
      </c>
      <c r="FZ85" s="49"/>
      <c r="GA85" s="145">
        <v>40</v>
      </c>
      <c r="GB85" s="146">
        <v>49</v>
      </c>
      <c r="GC85" s="41">
        <v>31</v>
      </c>
      <c r="GD85" s="43">
        <v>0</v>
      </c>
      <c r="GE85" s="24" t="s">
        <v>93</v>
      </c>
      <c r="GF85" s="24" t="str">
        <f t="shared" si="61"/>
        <v>B-12-BASE-40-49</v>
      </c>
      <c r="GG85" s="119">
        <v>62</v>
      </c>
      <c r="GH85" s="119">
        <v>93</v>
      </c>
      <c r="GI85" s="119">
        <v>124</v>
      </c>
      <c r="GJ85" s="119">
        <v>155</v>
      </c>
      <c r="GK85" s="119">
        <v>186</v>
      </c>
      <c r="GL85" s="119">
        <v>217</v>
      </c>
      <c r="GM85" s="119">
        <v>235.6</v>
      </c>
      <c r="GN85" s="119">
        <v>265.05</v>
      </c>
      <c r="GO85" s="119">
        <v>294.5</v>
      </c>
      <c r="GP85" s="119">
        <v>323.95</v>
      </c>
      <c r="GQ85" s="120">
        <v>353.4</v>
      </c>
      <c r="GR85" s="29">
        <v>1.1499999999999999</v>
      </c>
      <c r="GS85" s="120">
        <v>382.85</v>
      </c>
      <c r="GT85" s="120">
        <v>412.3</v>
      </c>
      <c r="GU85" s="120">
        <v>441.75</v>
      </c>
      <c r="GV85" s="120">
        <v>471.2</v>
      </c>
      <c r="GW85" s="120">
        <v>500.65</v>
      </c>
      <c r="GX85" s="120">
        <v>530.1</v>
      </c>
      <c r="GY85" s="120">
        <v>559.54999999999995</v>
      </c>
      <c r="GZ85" s="119">
        <v>589</v>
      </c>
      <c r="HA85" s="119">
        <v>618.45000000000005</v>
      </c>
      <c r="HB85" s="119">
        <v>647.9</v>
      </c>
      <c r="HC85" s="119">
        <v>677.35</v>
      </c>
      <c r="HD85" s="119">
        <v>706.8</v>
      </c>
      <c r="HE85" s="49"/>
      <c r="HF85" s="145">
        <v>40</v>
      </c>
      <c r="HG85" s="146">
        <v>49</v>
      </c>
      <c r="HH85" s="41">
        <v>31</v>
      </c>
      <c r="HI85" s="43">
        <v>0</v>
      </c>
      <c r="HJ85" s="24" t="s">
        <v>93</v>
      </c>
      <c r="HK85" s="24" t="str">
        <f t="shared" si="62"/>
        <v>A-18-NH-40-49</v>
      </c>
      <c r="HL85" s="25">
        <v>1.46</v>
      </c>
      <c r="HM85" s="25">
        <v>2.19</v>
      </c>
      <c r="HN85" s="25">
        <v>2.92</v>
      </c>
      <c r="HO85" s="25">
        <v>3.65</v>
      </c>
      <c r="HP85" s="25">
        <v>4.38</v>
      </c>
      <c r="HQ85" s="25">
        <v>5.1100000000000003</v>
      </c>
      <c r="HR85" s="25">
        <v>5.84</v>
      </c>
      <c r="HS85" s="25">
        <v>6.57</v>
      </c>
      <c r="HT85" s="25">
        <v>7.3</v>
      </c>
      <c r="HU85" s="25">
        <v>8.0299999999999994</v>
      </c>
      <c r="HV85" s="28">
        <v>8.76</v>
      </c>
      <c r="HW85" s="29">
        <v>100</v>
      </c>
      <c r="HX85" s="28">
        <v>9.49</v>
      </c>
      <c r="HY85" s="28">
        <v>10.220000000000001</v>
      </c>
      <c r="HZ85" s="28">
        <v>10.95</v>
      </c>
      <c r="IA85" s="28">
        <v>11.68</v>
      </c>
      <c r="IB85" s="28">
        <v>12.41</v>
      </c>
      <c r="IC85" s="28">
        <v>13.14</v>
      </c>
      <c r="ID85" s="28">
        <v>13.87</v>
      </c>
      <c r="IE85" s="25">
        <v>14.6</v>
      </c>
      <c r="IF85" s="25">
        <v>15.33</v>
      </c>
      <c r="IG85" s="25">
        <v>16.059999999999999</v>
      </c>
      <c r="IH85" s="49"/>
      <c r="II85" s="151">
        <v>40</v>
      </c>
      <c r="IJ85" s="152">
        <v>49</v>
      </c>
      <c r="IK85" s="41">
        <v>31</v>
      </c>
      <c r="IL85" s="43">
        <v>0</v>
      </c>
      <c r="IM85" s="24" t="s">
        <v>93</v>
      </c>
      <c r="IN85" s="24" t="str">
        <f t="shared" si="63"/>
        <v>A-18-NH-40-49</v>
      </c>
      <c r="IO85" s="165">
        <v>99999</v>
      </c>
      <c r="IP85" s="25">
        <v>99999</v>
      </c>
      <c r="IQ85" s="25">
        <v>99999</v>
      </c>
      <c r="IR85" s="25">
        <v>99999</v>
      </c>
      <c r="IS85" s="25">
        <v>99999</v>
      </c>
      <c r="IT85" s="25">
        <v>99999</v>
      </c>
      <c r="IU85" s="25">
        <v>99999</v>
      </c>
      <c r="IV85" s="25">
        <v>99999</v>
      </c>
      <c r="IW85" s="25">
        <v>99999</v>
      </c>
      <c r="IX85" s="25">
        <v>99999</v>
      </c>
      <c r="IY85" s="28">
        <v>99999</v>
      </c>
      <c r="IZ85" s="29">
        <v>100</v>
      </c>
      <c r="JA85" s="165">
        <v>99999</v>
      </c>
      <c r="JB85" s="25">
        <v>99999</v>
      </c>
      <c r="JC85" s="25">
        <v>99999</v>
      </c>
      <c r="JD85" s="25">
        <v>99999</v>
      </c>
      <c r="JE85" s="25">
        <v>99999</v>
      </c>
      <c r="JF85" s="25">
        <v>99999</v>
      </c>
      <c r="JG85" s="25">
        <v>99999</v>
      </c>
      <c r="JH85" s="25">
        <v>99999</v>
      </c>
      <c r="JI85" s="25">
        <v>99999</v>
      </c>
      <c r="JJ85" s="25">
        <v>99999</v>
      </c>
      <c r="JK85" s="49"/>
      <c r="JL85" s="151">
        <v>40</v>
      </c>
      <c r="JM85" s="152">
        <v>49</v>
      </c>
      <c r="JN85" s="41">
        <v>31</v>
      </c>
      <c r="JO85" s="43">
        <v>0</v>
      </c>
      <c r="JP85" s="24" t="s">
        <v>93</v>
      </c>
      <c r="JQ85" s="24" t="str">
        <f t="shared" si="64"/>
        <v>B-12-BASE-40-49</v>
      </c>
      <c r="JR85" s="119">
        <v>76</v>
      </c>
      <c r="JS85" s="119">
        <v>114</v>
      </c>
      <c r="JT85" s="119">
        <v>152</v>
      </c>
      <c r="JU85" s="119">
        <v>190</v>
      </c>
      <c r="JV85" s="119">
        <v>228</v>
      </c>
      <c r="JW85" s="119">
        <v>266</v>
      </c>
      <c r="JX85" s="119">
        <v>288.8</v>
      </c>
      <c r="JY85" s="119">
        <v>324.89999999999998</v>
      </c>
      <c r="JZ85" s="119">
        <v>361</v>
      </c>
      <c r="KA85" s="119">
        <v>397.1</v>
      </c>
      <c r="KB85" s="120">
        <v>433.2</v>
      </c>
      <c r="KC85" s="29">
        <v>1.1499999999999999</v>
      </c>
      <c r="KD85" s="120">
        <v>469.3</v>
      </c>
      <c r="KE85" s="120">
        <v>505.4</v>
      </c>
      <c r="KF85" s="120">
        <v>541.5</v>
      </c>
      <c r="KG85" s="120">
        <v>577.6</v>
      </c>
      <c r="KH85" s="120">
        <v>613.70000000000005</v>
      </c>
      <c r="KI85" s="120">
        <v>649.79999999999995</v>
      </c>
      <c r="KJ85" s="120">
        <v>685.9</v>
      </c>
      <c r="KK85" s="119">
        <v>722</v>
      </c>
      <c r="KL85" s="119">
        <v>758.1</v>
      </c>
      <c r="KM85" s="119">
        <v>794.2</v>
      </c>
      <c r="KN85" s="119">
        <v>830.3</v>
      </c>
      <c r="KO85" s="119">
        <v>866.4</v>
      </c>
      <c r="KP85" s="49"/>
      <c r="KQ85" s="151">
        <v>40</v>
      </c>
      <c r="KR85" s="152">
        <v>49</v>
      </c>
      <c r="KS85" s="41">
        <v>31</v>
      </c>
      <c r="KT85" s="43">
        <v>0</v>
      </c>
      <c r="KU85" s="24" t="s">
        <v>93</v>
      </c>
      <c r="KV85" s="24" t="str">
        <f t="shared" si="65"/>
        <v>A-18-NH-40-49</v>
      </c>
      <c r="KW85" s="25">
        <v>1.46</v>
      </c>
      <c r="KX85" s="25">
        <v>2.19</v>
      </c>
      <c r="KY85" s="25">
        <v>2.92</v>
      </c>
      <c r="KZ85" s="25">
        <v>3.65</v>
      </c>
      <c r="LA85" s="25">
        <v>4.38</v>
      </c>
      <c r="LB85" s="25">
        <v>5.1100000000000003</v>
      </c>
      <c r="LC85" s="25">
        <v>5.84</v>
      </c>
      <c r="LD85" s="25">
        <v>6.57</v>
      </c>
      <c r="LE85" s="25">
        <v>7.3</v>
      </c>
      <c r="LF85" s="25">
        <v>8.0299999999999994</v>
      </c>
      <c r="LG85" s="28">
        <v>8.76</v>
      </c>
      <c r="LH85" s="29">
        <v>100</v>
      </c>
      <c r="LI85" s="28">
        <v>9.49</v>
      </c>
      <c r="LJ85" s="28">
        <v>10.220000000000001</v>
      </c>
      <c r="LK85" s="28">
        <v>10.95</v>
      </c>
      <c r="LL85" s="28">
        <v>11.68</v>
      </c>
      <c r="LM85" s="28">
        <v>12.41</v>
      </c>
      <c r="LN85" s="28">
        <v>13.14</v>
      </c>
      <c r="LO85" s="28">
        <v>13.87</v>
      </c>
      <c r="LP85" s="25">
        <v>14.6</v>
      </c>
      <c r="LQ85" s="25">
        <v>15.33</v>
      </c>
      <c r="LR85" s="25">
        <v>16.059999999999999</v>
      </c>
      <c r="LS85" s="49"/>
    </row>
    <row r="86" spans="5:331" ht="14.4">
      <c r="E86" s="128">
        <v>50</v>
      </c>
      <c r="F86" s="129">
        <v>54</v>
      </c>
      <c r="G86" s="41">
        <v>51</v>
      </c>
      <c r="H86" s="43">
        <v>0</v>
      </c>
      <c r="I86" s="24" t="s">
        <v>94</v>
      </c>
      <c r="J86" s="24" t="str">
        <f t="shared" si="55"/>
        <v>A-18-NH-50-54</v>
      </c>
      <c r="K86" s="25">
        <v>5.04</v>
      </c>
      <c r="L86" s="25">
        <v>7.56</v>
      </c>
      <c r="M86" s="25">
        <v>10.08</v>
      </c>
      <c r="N86" s="25">
        <v>12.6</v>
      </c>
      <c r="O86" s="25">
        <v>15.12</v>
      </c>
      <c r="P86" s="25">
        <v>17.64</v>
      </c>
      <c r="Q86" s="25">
        <v>20.16</v>
      </c>
      <c r="R86" s="25">
        <v>22.68</v>
      </c>
      <c r="S86" s="25">
        <v>25.2</v>
      </c>
      <c r="T86" s="25">
        <v>27.72</v>
      </c>
      <c r="U86" s="28">
        <v>30.24</v>
      </c>
      <c r="V86" s="29">
        <v>1.1499999999999999</v>
      </c>
      <c r="W86" s="28">
        <v>32.76</v>
      </c>
      <c r="X86" s="28">
        <v>35.28</v>
      </c>
      <c r="Y86" s="28">
        <v>37.799999999999997</v>
      </c>
      <c r="Z86" s="28">
        <v>40.32</v>
      </c>
      <c r="AA86" s="28">
        <v>42.84</v>
      </c>
      <c r="AB86" s="28">
        <v>45.36</v>
      </c>
      <c r="AC86" s="28">
        <v>47.88</v>
      </c>
      <c r="AD86" s="25">
        <v>50.4</v>
      </c>
      <c r="AE86" s="25">
        <v>52.92</v>
      </c>
      <c r="AF86" s="25">
        <v>55.44</v>
      </c>
      <c r="AH86" s="128">
        <v>50</v>
      </c>
      <c r="AI86" s="129">
        <v>54</v>
      </c>
      <c r="AJ86" s="41">
        <v>51</v>
      </c>
      <c r="AK86" s="43">
        <v>0</v>
      </c>
      <c r="AL86" s="24" t="s">
        <v>94</v>
      </c>
      <c r="AM86" s="24" t="str">
        <f t="shared" si="56"/>
        <v>B-12-50-54</v>
      </c>
      <c r="AN86" s="25">
        <v>124</v>
      </c>
      <c r="AO86" s="25">
        <v>186</v>
      </c>
      <c r="AP86" s="25">
        <v>248</v>
      </c>
      <c r="AQ86" s="25">
        <v>310</v>
      </c>
      <c r="AR86" s="25">
        <v>372</v>
      </c>
      <c r="AS86" s="25">
        <v>434</v>
      </c>
      <c r="AT86" s="25">
        <v>471.2</v>
      </c>
      <c r="AU86" s="25">
        <v>530.1</v>
      </c>
      <c r="AV86" s="25">
        <v>589</v>
      </c>
      <c r="AW86" s="25">
        <v>647.9</v>
      </c>
      <c r="AX86" s="28">
        <v>706.8</v>
      </c>
      <c r="AY86" s="29">
        <v>1.1499999999999999</v>
      </c>
      <c r="AZ86" s="28">
        <v>765.7</v>
      </c>
      <c r="BA86" s="28">
        <v>824.6</v>
      </c>
      <c r="BB86" s="28">
        <v>883.5</v>
      </c>
      <c r="BC86" s="28">
        <v>942.4</v>
      </c>
      <c r="BD86" s="28">
        <v>1001.3</v>
      </c>
      <c r="BE86" s="28">
        <v>1060.2</v>
      </c>
      <c r="BF86" s="28">
        <v>1119.0999999999999</v>
      </c>
      <c r="BG86" s="25">
        <v>1178</v>
      </c>
      <c r="BH86" s="25">
        <v>1236.9000000000001</v>
      </c>
      <c r="BI86" s="25">
        <v>1295.8</v>
      </c>
      <c r="BJ86" s="25">
        <v>1354.7</v>
      </c>
      <c r="BK86" s="25">
        <v>1413.6</v>
      </c>
      <c r="BL86" s="49"/>
      <c r="BM86" s="128">
        <v>50</v>
      </c>
      <c r="BN86" s="129">
        <v>54</v>
      </c>
      <c r="BO86" s="41">
        <v>51</v>
      </c>
      <c r="BP86" s="43">
        <v>0</v>
      </c>
      <c r="BQ86" s="24" t="s">
        <v>94</v>
      </c>
      <c r="BR86" s="24" t="str">
        <f t="shared" si="57"/>
        <v>B-12-BASE-50-54</v>
      </c>
      <c r="BS86" s="119">
        <v>186.56</v>
      </c>
      <c r="BT86" s="119">
        <v>279.83999999999997</v>
      </c>
      <c r="BU86" s="119">
        <v>373.12</v>
      </c>
      <c r="BV86" s="119">
        <v>466.4</v>
      </c>
      <c r="BW86" s="119">
        <v>559.67999999999995</v>
      </c>
      <c r="BX86" s="119">
        <v>652.96</v>
      </c>
      <c r="BY86" s="119">
        <v>708.96</v>
      </c>
      <c r="BZ86" s="119">
        <v>797.58</v>
      </c>
      <c r="CA86" s="119">
        <v>886.2</v>
      </c>
      <c r="CB86" s="119">
        <v>974.82</v>
      </c>
      <c r="CC86" s="120">
        <v>1063.44</v>
      </c>
      <c r="CD86" s="29">
        <v>100</v>
      </c>
      <c r="CE86" s="120">
        <v>1152.06</v>
      </c>
      <c r="CF86" s="120">
        <v>1240.68</v>
      </c>
      <c r="CG86" s="120">
        <v>1329.3</v>
      </c>
      <c r="CH86" s="120">
        <v>1417.92</v>
      </c>
      <c r="CI86" s="120">
        <v>1506.54</v>
      </c>
      <c r="CJ86" s="120">
        <v>1595.16</v>
      </c>
      <c r="CK86" s="120">
        <v>1683.78</v>
      </c>
      <c r="CL86" s="119">
        <v>1772.4</v>
      </c>
      <c r="CM86" s="119">
        <v>1861.02</v>
      </c>
      <c r="CN86" s="119">
        <v>1949.64</v>
      </c>
      <c r="CO86" s="119">
        <v>2038.26</v>
      </c>
      <c r="CP86" s="119">
        <v>2126.88</v>
      </c>
      <c r="CQ86" s="49"/>
      <c r="CR86" s="131">
        <v>50</v>
      </c>
      <c r="CS86" s="132">
        <v>54</v>
      </c>
      <c r="CT86" s="41">
        <v>51</v>
      </c>
      <c r="CU86" s="43">
        <v>0</v>
      </c>
      <c r="CV86" s="24" t="s">
        <v>94</v>
      </c>
      <c r="CW86" s="24" t="str">
        <f t="shared" si="58"/>
        <v>A-18-NH-50-54</v>
      </c>
      <c r="CX86" s="25">
        <v>4.5599999999999996</v>
      </c>
      <c r="CY86" s="25">
        <v>6.84</v>
      </c>
      <c r="CZ86" s="25">
        <v>9.1199999999999992</v>
      </c>
      <c r="DA86" s="25">
        <v>11.4</v>
      </c>
      <c r="DB86" s="25">
        <v>13.68</v>
      </c>
      <c r="DC86" s="25">
        <v>15.96</v>
      </c>
      <c r="DD86" s="25">
        <v>18.239999999999998</v>
      </c>
      <c r="DE86" s="25">
        <v>20.52</v>
      </c>
      <c r="DF86" s="25">
        <v>22.8</v>
      </c>
      <c r="DG86" s="25">
        <v>25.08</v>
      </c>
      <c r="DH86" s="28">
        <v>27.36</v>
      </c>
      <c r="DI86" s="29">
        <v>1.1499999999999999</v>
      </c>
      <c r="DJ86" s="28">
        <v>29.64</v>
      </c>
      <c r="DK86" s="28">
        <v>31.92</v>
      </c>
      <c r="DL86" s="28">
        <v>34.200000000000003</v>
      </c>
      <c r="DM86" s="28">
        <v>36.479999999999997</v>
      </c>
      <c r="DN86" s="28">
        <v>38.76</v>
      </c>
      <c r="DO86" s="28">
        <v>41.04</v>
      </c>
      <c r="DP86" s="28">
        <v>43.32</v>
      </c>
      <c r="DQ86" s="25">
        <v>45.6</v>
      </c>
      <c r="DR86" s="25">
        <v>47.88</v>
      </c>
      <c r="DS86" s="25">
        <v>50.16</v>
      </c>
      <c r="DT86" s="49"/>
      <c r="DU86" s="145">
        <v>50</v>
      </c>
      <c r="DV86" s="146">
        <v>54</v>
      </c>
      <c r="DW86" s="41">
        <v>51</v>
      </c>
      <c r="DX86" s="43">
        <v>0</v>
      </c>
      <c r="DY86" s="24" t="s">
        <v>94</v>
      </c>
      <c r="DZ86" s="24" t="str">
        <f t="shared" si="59"/>
        <v>A-18-NH-50-54</v>
      </c>
      <c r="EA86" s="25">
        <v>5.04</v>
      </c>
      <c r="EB86" s="25">
        <v>7.56</v>
      </c>
      <c r="EC86" s="25">
        <v>10.08</v>
      </c>
      <c r="ED86" s="25">
        <v>12.6</v>
      </c>
      <c r="EE86" s="25">
        <v>15.12</v>
      </c>
      <c r="EF86" s="25">
        <v>17.64</v>
      </c>
      <c r="EG86" s="25">
        <v>20.16</v>
      </c>
      <c r="EH86" s="25">
        <v>22.68</v>
      </c>
      <c r="EI86" s="25">
        <v>25.2</v>
      </c>
      <c r="EJ86" s="25">
        <v>27.72</v>
      </c>
      <c r="EK86" s="28">
        <v>30.24</v>
      </c>
      <c r="EL86" s="29">
        <v>1.1499999999999999</v>
      </c>
      <c r="EM86" s="28">
        <v>32.76</v>
      </c>
      <c r="EN86" s="28">
        <v>35.28</v>
      </c>
      <c r="EO86" s="28">
        <v>37.799999999999997</v>
      </c>
      <c r="EP86" s="28">
        <v>40.32</v>
      </c>
      <c r="EQ86" s="28">
        <v>42.84</v>
      </c>
      <c r="ER86" s="28">
        <v>45.36</v>
      </c>
      <c r="ES86" s="28">
        <v>47.88</v>
      </c>
      <c r="ET86" s="25">
        <v>50.4</v>
      </c>
      <c r="EU86" s="25">
        <v>52.92</v>
      </c>
      <c r="EV86" s="25">
        <v>55.44</v>
      </c>
      <c r="EW86" s="49"/>
      <c r="EX86" s="145">
        <v>50</v>
      </c>
      <c r="EY86" s="146">
        <v>54</v>
      </c>
      <c r="EZ86" s="41">
        <v>51</v>
      </c>
      <c r="FA86" s="43">
        <v>0</v>
      </c>
      <c r="FB86" s="24" t="s">
        <v>94</v>
      </c>
      <c r="FC86" s="24" t="str">
        <f t="shared" si="60"/>
        <v>A-18-NH-50-54</v>
      </c>
      <c r="FD86" s="25">
        <v>3.86</v>
      </c>
      <c r="FE86" s="25">
        <v>5.79</v>
      </c>
      <c r="FF86" s="25">
        <v>7.72</v>
      </c>
      <c r="FG86" s="25">
        <v>9.65</v>
      </c>
      <c r="FH86" s="25">
        <v>11.58</v>
      </c>
      <c r="FI86" s="25">
        <v>13.51</v>
      </c>
      <c r="FJ86" s="25">
        <v>15.44</v>
      </c>
      <c r="FK86" s="25">
        <v>17.37</v>
      </c>
      <c r="FL86" s="25">
        <v>19.3</v>
      </c>
      <c r="FM86" s="25">
        <v>21.23</v>
      </c>
      <c r="FN86" s="28">
        <v>23.16</v>
      </c>
      <c r="FO86" s="29">
        <v>1.1499999999999999</v>
      </c>
      <c r="FP86" s="28">
        <v>25.09</v>
      </c>
      <c r="FQ86" s="28">
        <v>27.02</v>
      </c>
      <c r="FR86" s="28">
        <v>28.95</v>
      </c>
      <c r="FS86" s="28">
        <v>30.88</v>
      </c>
      <c r="FT86" s="28">
        <v>32.81</v>
      </c>
      <c r="FU86" s="28">
        <v>34.74</v>
      </c>
      <c r="FV86" s="28">
        <v>36.67</v>
      </c>
      <c r="FW86" s="25">
        <v>38.6</v>
      </c>
      <c r="FX86" s="25">
        <v>40.53</v>
      </c>
      <c r="FY86" s="25">
        <v>42.46</v>
      </c>
      <c r="FZ86" s="49"/>
      <c r="GA86" s="145">
        <v>50</v>
      </c>
      <c r="GB86" s="146">
        <v>54</v>
      </c>
      <c r="GC86" s="41">
        <v>51</v>
      </c>
      <c r="GD86" s="43">
        <v>0</v>
      </c>
      <c r="GE86" s="24" t="s">
        <v>94</v>
      </c>
      <c r="GF86" s="24" t="str">
        <f t="shared" si="61"/>
        <v>B-12-BASE-50-54</v>
      </c>
      <c r="GG86" s="119">
        <v>102</v>
      </c>
      <c r="GH86" s="119">
        <v>153</v>
      </c>
      <c r="GI86" s="119">
        <v>204</v>
      </c>
      <c r="GJ86" s="119">
        <v>255</v>
      </c>
      <c r="GK86" s="119">
        <v>306</v>
      </c>
      <c r="GL86" s="119">
        <v>357</v>
      </c>
      <c r="GM86" s="119">
        <v>387.6</v>
      </c>
      <c r="GN86" s="119">
        <v>436.05</v>
      </c>
      <c r="GO86" s="119">
        <v>484.5</v>
      </c>
      <c r="GP86" s="119">
        <v>532.95000000000005</v>
      </c>
      <c r="GQ86" s="120">
        <v>581.4</v>
      </c>
      <c r="GR86" s="29">
        <v>1.1499999999999999</v>
      </c>
      <c r="GS86" s="120">
        <v>629.85</v>
      </c>
      <c r="GT86" s="120">
        <v>678.3</v>
      </c>
      <c r="GU86" s="120">
        <v>726.75</v>
      </c>
      <c r="GV86" s="120">
        <v>775.2</v>
      </c>
      <c r="GW86" s="120">
        <v>823.65</v>
      </c>
      <c r="GX86" s="120">
        <v>872.1</v>
      </c>
      <c r="GY86" s="120">
        <v>920.55</v>
      </c>
      <c r="GZ86" s="119">
        <v>969</v>
      </c>
      <c r="HA86" s="119">
        <v>1017.45</v>
      </c>
      <c r="HB86" s="119">
        <v>1065.9000000000001</v>
      </c>
      <c r="HC86" s="119">
        <v>1114.3499999999999</v>
      </c>
      <c r="HD86" s="119">
        <v>1162.8</v>
      </c>
      <c r="HE86" s="49"/>
      <c r="HF86" s="145">
        <v>50</v>
      </c>
      <c r="HG86" s="146">
        <v>54</v>
      </c>
      <c r="HH86" s="41">
        <v>51</v>
      </c>
      <c r="HI86" s="43">
        <v>0</v>
      </c>
      <c r="HJ86" s="24" t="s">
        <v>94</v>
      </c>
      <c r="HK86" s="24" t="str">
        <f t="shared" si="62"/>
        <v>A-18-NH-50-54</v>
      </c>
      <c r="HL86" s="25">
        <v>4.18</v>
      </c>
      <c r="HM86" s="25">
        <v>6.27</v>
      </c>
      <c r="HN86" s="25">
        <v>8.36</v>
      </c>
      <c r="HO86" s="25">
        <v>10.45</v>
      </c>
      <c r="HP86" s="25">
        <v>12.54</v>
      </c>
      <c r="HQ86" s="25">
        <v>14.63</v>
      </c>
      <c r="HR86" s="25">
        <v>16.72</v>
      </c>
      <c r="HS86" s="25">
        <v>18.809999999999999</v>
      </c>
      <c r="HT86" s="25">
        <v>20.9</v>
      </c>
      <c r="HU86" s="25">
        <v>22.99</v>
      </c>
      <c r="HV86" s="28">
        <v>25.08</v>
      </c>
      <c r="HW86" s="29">
        <v>100</v>
      </c>
      <c r="HX86" s="28">
        <v>27.17</v>
      </c>
      <c r="HY86" s="28">
        <v>29.26</v>
      </c>
      <c r="HZ86" s="28">
        <v>31.35</v>
      </c>
      <c r="IA86" s="28">
        <v>33.44</v>
      </c>
      <c r="IB86" s="28">
        <v>35.53</v>
      </c>
      <c r="IC86" s="28">
        <v>37.619999999999997</v>
      </c>
      <c r="ID86" s="28">
        <v>39.71</v>
      </c>
      <c r="IE86" s="25">
        <v>41.8</v>
      </c>
      <c r="IF86" s="25">
        <v>43.89</v>
      </c>
      <c r="IG86" s="25">
        <v>45.98</v>
      </c>
      <c r="IH86" s="49"/>
      <c r="II86" s="151">
        <v>50</v>
      </c>
      <c r="IJ86" s="152">
        <v>54</v>
      </c>
      <c r="IK86" s="41">
        <v>51</v>
      </c>
      <c r="IL86" s="43">
        <v>0</v>
      </c>
      <c r="IM86" s="24" t="s">
        <v>94</v>
      </c>
      <c r="IN86" s="24" t="str">
        <f t="shared" si="63"/>
        <v>A-18-NH-50-54</v>
      </c>
      <c r="IO86" s="165">
        <v>99999</v>
      </c>
      <c r="IP86" s="25">
        <v>99999</v>
      </c>
      <c r="IQ86" s="25">
        <v>99999</v>
      </c>
      <c r="IR86" s="25">
        <v>99999</v>
      </c>
      <c r="IS86" s="25">
        <v>99999</v>
      </c>
      <c r="IT86" s="25">
        <v>99999</v>
      </c>
      <c r="IU86" s="25">
        <v>99999</v>
      </c>
      <c r="IV86" s="25">
        <v>99999</v>
      </c>
      <c r="IW86" s="25">
        <v>99999</v>
      </c>
      <c r="IX86" s="25">
        <v>99999</v>
      </c>
      <c r="IY86" s="28">
        <v>99999</v>
      </c>
      <c r="IZ86" s="29">
        <v>100</v>
      </c>
      <c r="JA86" s="165">
        <v>99999</v>
      </c>
      <c r="JB86" s="25">
        <v>99999</v>
      </c>
      <c r="JC86" s="25">
        <v>99999</v>
      </c>
      <c r="JD86" s="25">
        <v>99999</v>
      </c>
      <c r="JE86" s="25">
        <v>99999</v>
      </c>
      <c r="JF86" s="25">
        <v>99999</v>
      </c>
      <c r="JG86" s="25">
        <v>99999</v>
      </c>
      <c r="JH86" s="25">
        <v>99999</v>
      </c>
      <c r="JI86" s="25">
        <v>99999</v>
      </c>
      <c r="JJ86" s="25">
        <v>99999</v>
      </c>
      <c r="JK86" s="49"/>
      <c r="JL86" s="151">
        <v>50</v>
      </c>
      <c r="JM86" s="152">
        <v>54</v>
      </c>
      <c r="JN86" s="41">
        <v>51</v>
      </c>
      <c r="JO86" s="43">
        <v>0</v>
      </c>
      <c r="JP86" s="24" t="s">
        <v>94</v>
      </c>
      <c r="JQ86" s="24" t="str">
        <f t="shared" si="64"/>
        <v>B-12-BASE-50-54</v>
      </c>
      <c r="JR86" s="119">
        <v>124</v>
      </c>
      <c r="JS86" s="119">
        <v>186</v>
      </c>
      <c r="JT86" s="119">
        <v>248</v>
      </c>
      <c r="JU86" s="119">
        <v>310</v>
      </c>
      <c r="JV86" s="119">
        <v>372</v>
      </c>
      <c r="JW86" s="119">
        <v>434</v>
      </c>
      <c r="JX86" s="119">
        <v>471.2</v>
      </c>
      <c r="JY86" s="119">
        <v>530.1</v>
      </c>
      <c r="JZ86" s="119">
        <v>589</v>
      </c>
      <c r="KA86" s="119">
        <v>647.9</v>
      </c>
      <c r="KB86" s="120">
        <v>706.8</v>
      </c>
      <c r="KC86" s="29">
        <v>1.1499999999999999</v>
      </c>
      <c r="KD86" s="120">
        <v>765.7</v>
      </c>
      <c r="KE86" s="120">
        <v>824.6</v>
      </c>
      <c r="KF86" s="120">
        <v>883.5</v>
      </c>
      <c r="KG86" s="120">
        <v>942.4</v>
      </c>
      <c r="KH86" s="120">
        <v>1001.3</v>
      </c>
      <c r="KI86" s="120">
        <v>1060.2</v>
      </c>
      <c r="KJ86" s="120">
        <v>1119.0999999999999</v>
      </c>
      <c r="KK86" s="119">
        <v>1178</v>
      </c>
      <c r="KL86" s="119">
        <v>1236.9000000000001</v>
      </c>
      <c r="KM86" s="119">
        <v>1295.8</v>
      </c>
      <c r="KN86" s="119">
        <v>1354.7</v>
      </c>
      <c r="KO86" s="119">
        <v>1413.6</v>
      </c>
      <c r="KP86" s="49"/>
      <c r="KQ86" s="151">
        <v>50</v>
      </c>
      <c r="KR86" s="152">
        <v>54</v>
      </c>
      <c r="KS86" s="41">
        <v>51</v>
      </c>
      <c r="KT86" s="43">
        <v>0</v>
      </c>
      <c r="KU86" s="24" t="s">
        <v>94</v>
      </c>
      <c r="KV86" s="24" t="str">
        <f t="shared" si="65"/>
        <v>A-18-NH-50-54</v>
      </c>
      <c r="KW86" s="25">
        <v>4.18</v>
      </c>
      <c r="KX86" s="25">
        <v>6.27</v>
      </c>
      <c r="KY86" s="25">
        <v>8.36</v>
      </c>
      <c r="KZ86" s="25">
        <v>10.45</v>
      </c>
      <c r="LA86" s="25">
        <v>12.54</v>
      </c>
      <c r="LB86" s="25">
        <v>14.63</v>
      </c>
      <c r="LC86" s="25">
        <v>16.72</v>
      </c>
      <c r="LD86" s="25">
        <v>18.809999999999999</v>
      </c>
      <c r="LE86" s="25">
        <v>20.9</v>
      </c>
      <c r="LF86" s="25">
        <v>22.99</v>
      </c>
      <c r="LG86" s="28">
        <v>25.08</v>
      </c>
      <c r="LH86" s="29">
        <v>100</v>
      </c>
      <c r="LI86" s="28">
        <v>27.17</v>
      </c>
      <c r="LJ86" s="28">
        <v>29.26</v>
      </c>
      <c r="LK86" s="28">
        <v>31.35</v>
      </c>
      <c r="LL86" s="28">
        <v>33.44</v>
      </c>
      <c r="LM86" s="28">
        <v>35.53</v>
      </c>
      <c r="LN86" s="28">
        <v>37.619999999999997</v>
      </c>
      <c r="LO86" s="28">
        <v>39.71</v>
      </c>
      <c r="LP86" s="25">
        <v>41.8</v>
      </c>
      <c r="LQ86" s="25">
        <v>43.89</v>
      </c>
      <c r="LR86" s="25">
        <v>45.98</v>
      </c>
      <c r="LS86" s="49"/>
    </row>
    <row r="87" spans="5:331" ht="14.4">
      <c r="E87" s="128">
        <v>55</v>
      </c>
      <c r="F87" s="129">
        <v>59</v>
      </c>
      <c r="G87" s="41">
        <v>71</v>
      </c>
      <c r="H87" s="43">
        <v>0</v>
      </c>
      <c r="I87" s="24" t="s">
        <v>95</v>
      </c>
      <c r="J87" s="24" t="str">
        <f t="shared" si="55"/>
        <v>A-18-NH-55-59</v>
      </c>
      <c r="K87" s="25">
        <v>10.24</v>
      </c>
      <c r="L87" s="25">
        <v>15.36</v>
      </c>
      <c r="M87" s="25">
        <v>20.48</v>
      </c>
      <c r="N87" s="25">
        <v>25.6</v>
      </c>
      <c r="O87" s="25">
        <v>30.72</v>
      </c>
      <c r="P87" s="25">
        <v>35.840000000000003</v>
      </c>
      <c r="Q87" s="25">
        <v>40.96</v>
      </c>
      <c r="R87" s="25">
        <v>46.08</v>
      </c>
      <c r="S87" s="25">
        <v>51.2</v>
      </c>
      <c r="T87" s="25">
        <v>56.32</v>
      </c>
      <c r="U87" s="28">
        <v>61.44</v>
      </c>
      <c r="V87" s="29">
        <v>1.2</v>
      </c>
      <c r="W87" s="28">
        <v>66.56</v>
      </c>
      <c r="X87" s="28">
        <v>71.680000000000007</v>
      </c>
      <c r="Y87" s="28">
        <v>76.8</v>
      </c>
      <c r="Z87" s="28">
        <v>81.92</v>
      </c>
      <c r="AA87" s="28">
        <v>87.04</v>
      </c>
      <c r="AB87" s="28">
        <v>92.16</v>
      </c>
      <c r="AC87" s="28">
        <v>97.28</v>
      </c>
      <c r="AD87" s="25">
        <v>102.4</v>
      </c>
      <c r="AE87" s="25">
        <v>107.52</v>
      </c>
      <c r="AF87" s="25">
        <v>112.64</v>
      </c>
      <c r="AH87" s="128">
        <v>55</v>
      </c>
      <c r="AI87" s="129">
        <v>59</v>
      </c>
      <c r="AJ87" s="41">
        <v>71</v>
      </c>
      <c r="AK87" s="43">
        <v>0</v>
      </c>
      <c r="AL87" s="24" t="s">
        <v>95</v>
      </c>
      <c r="AM87" s="24" t="str">
        <f t="shared" si="56"/>
        <v>B-12-55-59</v>
      </c>
      <c r="AN87" s="25">
        <v>170</v>
      </c>
      <c r="AO87" s="25">
        <v>255</v>
      </c>
      <c r="AP87" s="25">
        <v>340</v>
      </c>
      <c r="AQ87" s="25">
        <v>425</v>
      </c>
      <c r="AR87" s="25">
        <v>510</v>
      </c>
      <c r="AS87" s="25">
        <v>595</v>
      </c>
      <c r="AT87" s="25">
        <v>646</v>
      </c>
      <c r="AU87" s="25">
        <v>726.75</v>
      </c>
      <c r="AV87" s="25">
        <v>807.5</v>
      </c>
      <c r="AW87" s="25">
        <v>888.25</v>
      </c>
      <c r="AX87" s="28">
        <v>969</v>
      </c>
      <c r="AY87" s="29">
        <v>1.2</v>
      </c>
      <c r="AZ87" s="28">
        <v>1049.75</v>
      </c>
      <c r="BA87" s="28">
        <v>1130.5</v>
      </c>
      <c r="BB87" s="28">
        <v>1211.25</v>
      </c>
      <c r="BC87" s="28">
        <v>1292</v>
      </c>
      <c r="BD87" s="28">
        <v>1372.75</v>
      </c>
      <c r="BE87" s="28">
        <v>1453.5</v>
      </c>
      <c r="BF87" s="28">
        <v>1534.25</v>
      </c>
      <c r="BG87" s="25">
        <v>1615</v>
      </c>
      <c r="BH87" s="25">
        <v>1695.75</v>
      </c>
      <c r="BI87" s="25">
        <v>1776.5</v>
      </c>
      <c r="BJ87" s="25">
        <v>1857.25</v>
      </c>
      <c r="BK87" s="25">
        <v>1938</v>
      </c>
      <c r="BL87" s="49"/>
      <c r="BM87" s="128">
        <v>55</v>
      </c>
      <c r="BN87" s="129">
        <v>59</v>
      </c>
      <c r="BO87" s="41">
        <v>71</v>
      </c>
      <c r="BP87" s="43">
        <v>0</v>
      </c>
      <c r="BQ87" s="24" t="s">
        <v>95</v>
      </c>
      <c r="BR87" s="24" t="str">
        <f t="shared" si="57"/>
        <v>B-12-BASE-55-59</v>
      </c>
      <c r="BS87" s="119">
        <v>231.9</v>
      </c>
      <c r="BT87" s="119">
        <v>347.85</v>
      </c>
      <c r="BU87" s="119">
        <v>463.8</v>
      </c>
      <c r="BV87" s="119">
        <v>579.75</v>
      </c>
      <c r="BW87" s="119">
        <v>695.7</v>
      </c>
      <c r="BX87" s="119">
        <v>811.65</v>
      </c>
      <c r="BY87" s="119">
        <v>881.2</v>
      </c>
      <c r="BZ87" s="119">
        <v>991.35</v>
      </c>
      <c r="CA87" s="119">
        <v>1101.5</v>
      </c>
      <c r="CB87" s="119">
        <v>1211.6500000000001</v>
      </c>
      <c r="CC87" s="120">
        <v>1321.8</v>
      </c>
      <c r="CD87" s="29">
        <v>100</v>
      </c>
      <c r="CE87" s="120">
        <v>1431.95</v>
      </c>
      <c r="CF87" s="120">
        <v>1542.1</v>
      </c>
      <c r="CG87" s="120">
        <v>1652.25</v>
      </c>
      <c r="CH87" s="120">
        <v>1762.4</v>
      </c>
      <c r="CI87" s="120">
        <v>1872.55</v>
      </c>
      <c r="CJ87" s="120">
        <v>1982.7</v>
      </c>
      <c r="CK87" s="120">
        <v>2092.85</v>
      </c>
      <c r="CL87" s="119">
        <v>2203</v>
      </c>
      <c r="CM87" s="119">
        <v>2313.15</v>
      </c>
      <c r="CN87" s="119">
        <v>2423.3000000000002</v>
      </c>
      <c r="CO87" s="119">
        <v>2533.4499999999998</v>
      </c>
      <c r="CP87" s="119">
        <v>2643.6</v>
      </c>
      <c r="CQ87" s="49"/>
      <c r="CR87" s="131">
        <v>55</v>
      </c>
      <c r="CS87" s="132">
        <v>59</v>
      </c>
      <c r="CT87" s="41">
        <v>71</v>
      </c>
      <c r="CU87" s="43">
        <v>0</v>
      </c>
      <c r="CV87" s="24" t="s">
        <v>95</v>
      </c>
      <c r="CW87" s="24" t="str">
        <f t="shared" si="58"/>
        <v>A-18-NH-55-59</v>
      </c>
      <c r="CX87" s="25">
        <v>9.2799999999999994</v>
      </c>
      <c r="CY87" s="25">
        <v>13.92</v>
      </c>
      <c r="CZ87" s="25">
        <v>18.559999999999999</v>
      </c>
      <c r="DA87" s="25">
        <v>23.2</v>
      </c>
      <c r="DB87" s="25">
        <v>27.84</v>
      </c>
      <c r="DC87" s="25">
        <v>32.479999999999997</v>
      </c>
      <c r="DD87" s="25">
        <v>37.119999999999997</v>
      </c>
      <c r="DE87" s="25">
        <v>41.76</v>
      </c>
      <c r="DF87" s="25">
        <v>46.4</v>
      </c>
      <c r="DG87" s="25">
        <v>51.04</v>
      </c>
      <c r="DH87" s="28">
        <v>55.68</v>
      </c>
      <c r="DI87" s="29">
        <v>1.2</v>
      </c>
      <c r="DJ87" s="28">
        <v>60.32</v>
      </c>
      <c r="DK87" s="28">
        <v>64.959999999999994</v>
      </c>
      <c r="DL87" s="28">
        <v>69.599999999999994</v>
      </c>
      <c r="DM87" s="28">
        <v>74.239999999999995</v>
      </c>
      <c r="DN87" s="28">
        <v>78.88</v>
      </c>
      <c r="DO87" s="28">
        <v>83.52</v>
      </c>
      <c r="DP87" s="28">
        <v>88.16</v>
      </c>
      <c r="DQ87" s="25">
        <v>92.8</v>
      </c>
      <c r="DR87" s="25">
        <v>97.44</v>
      </c>
      <c r="DS87" s="25">
        <v>102.08</v>
      </c>
      <c r="DT87" s="49"/>
      <c r="DU87" s="145">
        <v>55</v>
      </c>
      <c r="DV87" s="146">
        <v>59</v>
      </c>
      <c r="DW87" s="41">
        <v>71</v>
      </c>
      <c r="DX87" s="43">
        <v>0</v>
      </c>
      <c r="DY87" s="24" t="s">
        <v>95</v>
      </c>
      <c r="DZ87" s="24" t="str">
        <f t="shared" si="59"/>
        <v>A-18-NH-55-59</v>
      </c>
      <c r="EA87" s="25">
        <v>10.24</v>
      </c>
      <c r="EB87" s="25">
        <v>15.36</v>
      </c>
      <c r="EC87" s="25">
        <v>20.48</v>
      </c>
      <c r="ED87" s="25">
        <v>25.6</v>
      </c>
      <c r="EE87" s="25">
        <v>30.72</v>
      </c>
      <c r="EF87" s="25">
        <v>35.840000000000003</v>
      </c>
      <c r="EG87" s="25">
        <v>40.96</v>
      </c>
      <c r="EH87" s="25">
        <v>46.08</v>
      </c>
      <c r="EI87" s="25">
        <v>51.2</v>
      </c>
      <c r="EJ87" s="25">
        <v>56.32</v>
      </c>
      <c r="EK87" s="28">
        <v>61.44</v>
      </c>
      <c r="EL87" s="29">
        <v>1.2</v>
      </c>
      <c r="EM87" s="28">
        <v>66.56</v>
      </c>
      <c r="EN87" s="28">
        <v>71.680000000000007</v>
      </c>
      <c r="EO87" s="28">
        <v>76.8</v>
      </c>
      <c r="EP87" s="28">
        <v>81.92</v>
      </c>
      <c r="EQ87" s="28">
        <v>87.04</v>
      </c>
      <c r="ER87" s="28">
        <v>92.16</v>
      </c>
      <c r="ES87" s="28">
        <v>97.28</v>
      </c>
      <c r="ET87" s="25">
        <v>102.4</v>
      </c>
      <c r="EU87" s="25">
        <v>107.52</v>
      </c>
      <c r="EV87" s="25">
        <v>112.64</v>
      </c>
      <c r="EW87" s="49"/>
      <c r="EX87" s="145">
        <v>55</v>
      </c>
      <c r="EY87" s="146">
        <v>59</v>
      </c>
      <c r="EZ87" s="41">
        <v>71</v>
      </c>
      <c r="FA87" s="43">
        <v>0</v>
      </c>
      <c r="FB87" s="24" t="s">
        <v>95</v>
      </c>
      <c r="FC87" s="24" t="str">
        <f t="shared" si="60"/>
        <v>A-18-NH-55-59</v>
      </c>
      <c r="FD87" s="25">
        <v>7.84</v>
      </c>
      <c r="FE87" s="25">
        <v>11.76</v>
      </c>
      <c r="FF87" s="25">
        <v>15.68</v>
      </c>
      <c r="FG87" s="25">
        <v>19.600000000000001</v>
      </c>
      <c r="FH87" s="25">
        <v>23.52</v>
      </c>
      <c r="FI87" s="25">
        <v>27.44</v>
      </c>
      <c r="FJ87" s="25">
        <v>31.36</v>
      </c>
      <c r="FK87" s="25">
        <v>35.28</v>
      </c>
      <c r="FL87" s="25">
        <v>39.200000000000003</v>
      </c>
      <c r="FM87" s="25">
        <v>43.12</v>
      </c>
      <c r="FN87" s="28">
        <v>47.04</v>
      </c>
      <c r="FO87" s="29">
        <v>1.2</v>
      </c>
      <c r="FP87" s="28">
        <v>50.96</v>
      </c>
      <c r="FQ87" s="28">
        <v>54.88</v>
      </c>
      <c r="FR87" s="28">
        <v>58.8</v>
      </c>
      <c r="FS87" s="28">
        <v>62.72</v>
      </c>
      <c r="FT87" s="28">
        <v>66.64</v>
      </c>
      <c r="FU87" s="28">
        <v>70.56</v>
      </c>
      <c r="FV87" s="28">
        <v>74.48</v>
      </c>
      <c r="FW87" s="25">
        <v>78.400000000000006</v>
      </c>
      <c r="FX87" s="25">
        <v>82.32</v>
      </c>
      <c r="FY87" s="25">
        <v>86.24</v>
      </c>
      <c r="FZ87" s="49"/>
      <c r="GA87" s="145">
        <v>55</v>
      </c>
      <c r="GB87" s="146">
        <v>59</v>
      </c>
      <c r="GC87" s="41">
        <v>71</v>
      </c>
      <c r="GD87" s="43">
        <v>0</v>
      </c>
      <c r="GE87" s="24" t="s">
        <v>95</v>
      </c>
      <c r="GF87" s="24" t="str">
        <f t="shared" si="61"/>
        <v>B-12-BASE-55-59</v>
      </c>
      <c r="GG87" s="119">
        <v>142</v>
      </c>
      <c r="GH87" s="119">
        <v>213</v>
      </c>
      <c r="GI87" s="119">
        <v>284</v>
      </c>
      <c r="GJ87" s="119">
        <v>355</v>
      </c>
      <c r="GK87" s="119">
        <v>426</v>
      </c>
      <c r="GL87" s="119">
        <v>497</v>
      </c>
      <c r="GM87" s="119">
        <v>539.6</v>
      </c>
      <c r="GN87" s="119">
        <v>607.04999999999995</v>
      </c>
      <c r="GO87" s="119">
        <v>674.5</v>
      </c>
      <c r="GP87" s="119">
        <v>741.95</v>
      </c>
      <c r="GQ87" s="120">
        <v>809.4</v>
      </c>
      <c r="GR87" s="29">
        <v>1.2</v>
      </c>
      <c r="GS87" s="120">
        <v>876.85</v>
      </c>
      <c r="GT87" s="120">
        <v>944.3</v>
      </c>
      <c r="GU87" s="120">
        <v>1011.75</v>
      </c>
      <c r="GV87" s="120">
        <v>1079.2</v>
      </c>
      <c r="GW87" s="120">
        <v>1146.6500000000001</v>
      </c>
      <c r="GX87" s="120">
        <v>1214.0999999999999</v>
      </c>
      <c r="GY87" s="120">
        <v>1281.55</v>
      </c>
      <c r="GZ87" s="119">
        <v>1349</v>
      </c>
      <c r="HA87" s="119">
        <v>1416.45</v>
      </c>
      <c r="HB87" s="119">
        <v>1483.9</v>
      </c>
      <c r="HC87" s="119">
        <v>1551.35</v>
      </c>
      <c r="HD87" s="119">
        <v>1618.8</v>
      </c>
      <c r="HE87" s="49"/>
      <c r="HF87" s="145">
        <v>55</v>
      </c>
      <c r="HG87" s="146">
        <v>59</v>
      </c>
      <c r="HH87" s="41">
        <v>71</v>
      </c>
      <c r="HI87" s="43">
        <v>0</v>
      </c>
      <c r="HJ87" s="24" t="s">
        <v>95</v>
      </c>
      <c r="HK87" s="24" t="str">
        <f t="shared" si="62"/>
        <v>A-18-NH-55-59</v>
      </c>
      <c r="HL87" s="25">
        <v>8.5</v>
      </c>
      <c r="HM87" s="25">
        <v>12.75</v>
      </c>
      <c r="HN87" s="25">
        <v>17</v>
      </c>
      <c r="HO87" s="25">
        <v>21.25</v>
      </c>
      <c r="HP87" s="25">
        <v>25.5</v>
      </c>
      <c r="HQ87" s="25">
        <v>29.75</v>
      </c>
      <c r="HR87" s="25">
        <v>34</v>
      </c>
      <c r="HS87" s="25">
        <v>38.25</v>
      </c>
      <c r="HT87" s="25">
        <v>42.5</v>
      </c>
      <c r="HU87" s="25">
        <v>46.75</v>
      </c>
      <c r="HV87" s="28">
        <v>51</v>
      </c>
      <c r="HW87" s="29">
        <v>100</v>
      </c>
      <c r="HX87" s="28">
        <v>55.25</v>
      </c>
      <c r="HY87" s="28">
        <v>59.5</v>
      </c>
      <c r="HZ87" s="28">
        <v>63.75</v>
      </c>
      <c r="IA87" s="28">
        <v>68</v>
      </c>
      <c r="IB87" s="28">
        <v>72.25</v>
      </c>
      <c r="IC87" s="28">
        <v>76.5</v>
      </c>
      <c r="ID87" s="28">
        <v>80.75</v>
      </c>
      <c r="IE87" s="25">
        <v>85</v>
      </c>
      <c r="IF87" s="25">
        <v>89.25</v>
      </c>
      <c r="IG87" s="25">
        <v>93.5</v>
      </c>
      <c r="IH87" s="49"/>
      <c r="II87" s="151">
        <v>55</v>
      </c>
      <c r="IJ87" s="152">
        <v>59</v>
      </c>
      <c r="IK87" s="41">
        <v>71</v>
      </c>
      <c r="IL87" s="43">
        <v>0</v>
      </c>
      <c r="IM87" s="24" t="s">
        <v>95</v>
      </c>
      <c r="IN87" s="24" t="str">
        <f t="shared" si="63"/>
        <v>A-18-NH-55-59</v>
      </c>
      <c r="IO87" s="165">
        <v>99999</v>
      </c>
      <c r="IP87" s="25">
        <v>99999</v>
      </c>
      <c r="IQ87" s="25">
        <v>99999</v>
      </c>
      <c r="IR87" s="25">
        <v>99999</v>
      </c>
      <c r="IS87" s="25">
        <v>99999</v>
      </c>
      <c r="IT87" s="25">
        <v>99999</v>
      </c>
      <c r="IU87" s="25">
        <v>99999</v>
      </c>
      <c r="IV87" s="25">
        <v>99999</v>
      </c>
      <c r="IW87" s="25">
        <v>99999</v>
      </c>
      <c r="IX87" s="25">
        <v>99999</v>
      </c>
      <c r="IY87" s="28">
        <v>99999</v>
      </c>
      <c r="IZ87" s="29">
        <v>100</v>
      </c>
      <c r="JA87" s="165">
        <v>99999</v>
      </c>
      <c r="JB87" s="25">
        <v>99999</v>
      </c>
      <c r="JC87" s="25">
        <v>99999</v>
      </c>
      <c r="JD87" s="25">
        <v>99999</v>
      </c>
      <c r="JE87" s="25">
        <v>99999</v>
      </c>
      <c r="JF87" s="25">
        <v>99999</v>
      </c>
      <c r="JG87" s="25">
        <v>99999</v>
      </c>
      <c r="JH87" s="25">
        <v>99999</v>
      </c>
      <c r="JI87" s="25">
        <v>99999</v>
      </c>
      <c r="JJ87" s="25">
        <v>99999</v>
      </c>
      <c r="JK87" s="49"/>
      <c r="JL87" s="151">
        <v>55</v>
      </c>
      <c r="JM87" s="152">
        <v>59</v>
      </c>
      <c r="JN87" s="41">
        <v>71</v>
      </c>
      <c r="JO87" s="43">
        <v>0</v>
      </c>
      <c r="JP87" s="24" t="s">
        <v>95</v>
      </c>
      <c r="JQ87" s="24" t="str">
        <f t="shared" si="64"/>
        <v>B-12-BASE-55-59</v>
      </c>
      <c r="JR87" s="119">
        <v>170</v>
      </c>
      <c r="JS87" s="119">
        <v>255</v>
      </c>
      <c r="JT87" s="119">
        <v>340</v>
      </c>
      <c r="JU87" s="119">
        <v>425</v>
      </c>
      <c r="JV87" s="119">
        <v>510</v>
      </c>
      <c r="JW87" s="119">
        <v>595</v>
      </c>
      <c r="JX87" s="119">
        <v>646</v>
      </c>
      <c r="JY87" s="119">
        <v>726.75</v>
      </c>
      <c r="JZ87" s="119">
        <v>807.5</v>
      </c>
      <c r="KA87" s="119">
        <v>888.25</v>
      </c>
      <c r="KB87" s="120">
        <v>969</v>
      </c>
      <c r="KC87" s="29">
        <v>1.2</v>
      </c>
      <c r="KD87" s="120">
        <v>1049.75</v>
      </c>
      <c r="KE87" s="120">
        <v>1130.5</v>
      </c>
      <c r="KF87" s="120">
        <v>1211.25</v>
      </c>
      <c r="KG87" s="120">
        <v>1292</v>
      </c>
      <c r="KH87" s="120">
        <v>1372.75</v>
      </c>
      <c r="KI87" s="120">
        <v>1453.5</v>
      </c>
      <c r="KJ87" s="120">
        <v>1534.25</v>
      </c>
      <c r="KK87" s="119">
        <v>1615</v>
      </c>
      <c r="KL87" s="119">
        <v>1695.75</v>
      </c>
      <c r="KM87" s="119">
        <v>1776.5</v>
      </c>
      <c r="KN87" s="119">
        <v>1857.25</v>
      </c>
      <c r="KO87" s="119">
        <v>1938</v>
      </c>
      <c r="KP87" s="49"/>
      <c r="KQ87" s="151">
        <v>55</v>
      </c>
      <c r="KR87" s="152">
        <v>59</v>
      </c>
      <c r="KS87" s="41">
        <v>71</v>
      </c>
      <c r="KT87" s="43">
        <v>0</v>
      </c>
      <c r="KU87" s="24" t="s">
        <v>95</v>
      </c>
      <c r="KV87" s="24" t="str">
        <f t="shared" si="65"/>
        <v>A-18-NH-55-59</v>
      </c>
      <c r="KW87" s="25">
        <v>8.5</v>
      </c>
      <c r="KX87" s="25">
        <v>12.75</v>
      </c>
      <c r="KY87" s="25">
        <v>17</v>
      </c>
      <c r="KZ87" s="25">
        <v>21.25</v>
      </c>
      <c r="LA87" s="25">
        <v>25.5</v>
      </c>
      <c r="LB87" s="25">
        <v>29.75</v>
      </c>
      <c r="LC87" s="25">
        <v>34</v>
      </c>
      <c r="LD87" s="25">
        <v>38.25</v>
      </c>
      <c r="LE87" s="25">
        <v>42.5</v>
      </c>
      <c r="LF87" s="25">
        <v>46.75</v>
      </c>
      <c r="LG87" s="28">
        <v>51</v>
      </c>
      <c r="LH87" s="29">
        <v>100</v>
      </c>
      <c r="LI87" s="28">
        <v>55.25</v>
      </c>
      <c r="LJ87" s="28">
        <v>59.5</v>
      </c>
      <c r="LK87" s="28">
        <v>63.75</v>
      </c>
      <c r="LL87" s="28">
        <v>68</v>
      </c>
      <c r="LM87" s="28">
        <v>72.25</v>
      </c>
      <c r="LN87" s="28">
        <v>76.5</v>
      </c>
      <c r="LO87" s="28">
        <v>80.75</v>
      </c>
      <c r="LP87" s="25">
        <v>85</v>
      </c>
      <c r="LQ87" s="25">
        <v>89.25</v>
      </c>
      <c r="LR87" s="25">
        <v>93.5</v>
      </c>
      <c r="LS87" s="49"/>
    </row>
    <row r="88" spans="5:331" ht="14.4">
      <c r="E88" s="128">
        <v>60</v>
      </c>
      <c r="F88" s="129">
        <v>64</v>
      </c>
      <c r="G88" s="41">
        <v>92</v>
      </c>
      <c r="H88" s="43">
        <v>0</v>
      </c>
      <c r="I88" s="24" t="s">
        <v>96</v>
      </c>
      <c r="J88" s="24" t="str">
        <f t="shared" si="55"/>
        <v>A-18-NH-60-64</v>
      </c>
      <c r="K88" s="25">
        <v>18.600000000000001</v>
      </c>
      <c r="L88" s="25">
        <v>27.9</v>
      </c>
      <c r="M88" s="25">
        <v>37.200000000000003</v>
      </c>
      <c r="N88" s="25">
        <v>46.5</v>
      </c>
      <c r="O88" s="25">
        <v>55.8</v>
      </c>
      <c r="P88" s="25">
        <v>65.099999999999994</v>
      </c>
      <c r="Q88" s="25">
        <v>74.400000000000006</v>
      </c>
      <c r="R88" s="25">
        <v>83.7</v>
      </c>
      <c r="S88" s="25">
        <v>93</v>
      </c>
      <c r="T88" s="25">
        <v>102.3</v>
      </c>
      <c r="U88" s="28">
        <v>111.6</v>
      </c>
      <c r="V88" s="29">
        <v>1.25</v>
      </c>
      <c r="W88" s="28">
        <v>120.9</v>
      </c>
      <c r="X88" s="28">
        <v>130.19999999999999</v>
      </c>
      <c r="Y88" s="28">
        <v>139.5</v>
      </c>
      <c r="Z88" s="28">
        <v>148.80000000000001</v>
      </c>
      <c r="AA88" s="28">
        <v>158.1</v>
      </c>
      <c r="AB88" s="28">
        <v>167.4</v>
      </c>
      <c r="AC88" s="28">
        <v>176.7</v>
      </c>
      <c r="AD88" s="25">
        <v>186</v>
      </c>
      <c r="AE88" s="25">
        <v>195.3</v>
      </c>
      <c r="AF88" s="25">
        <v>204.6</v>
      </c>
      <c r="AH88" s="128">
        <v>60</v>
      </c>
      <c r="AI88" s="129">
        <v>64</v>
      </c>
      <c r="AJ88" s="41">
        <v>92</v>
      </c>
      <c r="AK88" s="43">
        <v>0</v>
      </c>
      <c r="AL88" s="24" t="s">
        <v>96</v>
      </c>
      <c r="AM88" s="24" t="str">
        <f t="shared" si="56"/>
        <v>B-12-60-64</v>
      </c>
      <c r="AN88" s="25">
        <v>222</v>
      </c>
      <c r="AO88" s="25">
        <v>333</v>
      </c>
      <c r="AP88" s="25">
        <v>444</v>
      </c>
      <c r="AQ88" s="25">
        <v>555</v>
      </c>
      <c r="AR88" s="25">
        <v>666</v>
      </c>
      <c r="AS88" s="25">
        <v>777</v>
      </c>
      <c r="AT88" s="25">
        <v>843.6</v>
      </c>
      <c r="AU88" s="25">
        <v>949.05</v>
      </c>
      <c r="AV88" s="25">
        <v>1054.5</v>
      </c>
      <c r="AW88" s="25">
        <v>1159.95</v>
      </c>
      <c r="AX88" s="28">
        <v>1265.4000000000001</v>
      </c>
      <c r="AY88" s="29">
        <v>1.25</v>
      </c>
      <c r="AZ88" s="28">
        <v>1370.85</v>
      </c>
      <c r="BA88" s="28">
        <v>1476.3</v>
      </c>
      <c r="BB88" s="28">
        <v>1581.75</v>
      </c>
      <c r="BC88" s="28">
        <v>1687.2</v>
      </c>
      <c r="BD88" s="28">
        <v>1792.65</v>
      </c>
      <c r="BE88" s="28">
        <v>1898.1</v>
      </c>
      <c r="BF88" s="28">
        <v>2003.55</v>
      </c>
      <c r="BG88" s="25">
        <v>2109</v>
      </c>
      <c r="BH88" s="25">
        <v>2214.4499999999998</v>
      </c>
      <c r="BI88" s="25">
        <v>2319.9</v>
      </c>
      <c r="BJ88" s="25">
        <v>2425.35</v>
      </c>
      <c r="BK88" s="25">
        <v>2530.8000000000002</v>
      </c>
      <c r="BL88" s="49"/>
      <c r="BM88" s="128">
        <v>60</v>
      </c>
      <c r="BN88" s="129">
        <v>64</v>
      </c>
      <c r="BO88" s="41">
        <v>92</v>
      </c>
      <c r="BP88" s="43">
        <v>0</v>
      </c>
      <c r="BQ88" s="24" t="s">
        <v>96</v>
      </c>
      <c r="BR88" s="24" t="str">
        <f t="shared" si="57"/>
        <v>B-12-BASE-60-64</v>
      </c>
      <c r="BS88" s="119">
        <v>281.7</v>
      </c>
      <c r="BT88" s="119">
        <v>422.55</v>
      </c>
      <c r="BU88" s="119">
        <v>563.4</v>
      </c>
      <c r="BV88" s="119">
        <v>704.25</v>
      </c>
      <c r="BW88" s="119">
        <v>845.1</v>
      </c>
      <c r="BX88" s="119">
        <v>985.95</v>
      </c>
      <c r="BY88" s="119">
        <v>1070.48</v>
      </c>
      <c r="BZ88" s="119">
        <v>1204.29</v>
      </c>
      <c r="CA88" s="119">
        <v>1338.1</v>
      </c>
      <c r="CB88" s="119">
        <v>1471.91</v>
      </c>
      <c r="CC88" s="120">
        <v>1605.72</v>
      </c>
      <c r="CD88" s="29">
        <v>100</v>
      </c>
      <c r="CE88" s="120">
        <v>1739.53</v>
      </c>
      <c r="CF88" s="120">
        <v>1873.34</v>
      </c>
      <c r="CG88" s="120">
        <v>2007.15</v>
      </c>
      <c r="CH88" s="120">
        <v>2140.96</v>
      </c>
      <c r="CI88" s="120">
        <v>2274.77</v>
      </c>
      <c r="CJ88" s="120">
        <v>2408.58</v>
      </c>
      <c r="CK88" s="120">
        <v>2542.39</v>
      </c>
      <c r="CL88" s="119">
        <v>2676.2</v>
      </c>
      <c r="CM88" s="119">
        <v>2810.01</v>
      </c>
      <c r="CN88" s="119">
        <v>2943.82</v>
      </c>
      <c r="CO88" s="119">
        <v>3077.63</v>
      </c>
      <c r="CP88" s="119">
        <v>3211.44</v>
      </c>
      <c r="CQ88" s="49"/>
      <c r="CR88" s="131">
        <v>60</v>
      </c>
      <c r="CS88" s="132">
        <v>64</v>
      </c>
      <c r="CT88" s="41">
        <v>92</v>
      </c>
      <c r="CU88" s="43">
        <v>0</v>
      </c>
      <c r="CV88" s="24" t="s">
        <v>96</v>
      </c>
      <c r="CW88" s="24" t="str">
        <f t="shared" si="58"/>
        <v>A-18-NH-60-64</v>
      </c>
      <c r="CX88" s="25">
        <v>16.86</v>
      </c>
      <c r="CY88" s="25">
        <v>25.29</v>
      </c>
      <c r="CZ88" s="25">
        <v>33.72</v>
      </c>
      <c r="DA88" s="25">
        <v>42.15</v>
      </c>
      <c r="DB88" s="25">
        <v>50.58</v>
      </c>
      <c r="DC88" s="25">
        <v>59.01</v>
      </c>
      <c r="DD88" s="25">
        <v>67.44</v>
      </c>
      <c r="DE88" s="25">
        <v>75.87</v>
      </c>
      <c r="DF88" s="25">
        <v>84.3</v>
      </c>
      <c r="DG88" s="25">
        <v>92.73</v>
      </c>
      <c r="DH88" s="28">
        <v>101.16</v>
      </c>
      <c r="DI88" s="29">
        <v>1.25</v>
      </c>
      <c r="DJ88" s="28">
        <v>109.59</v>
      </c>
      <c r="DK88" s="28">
        <v>118.02</v>
      </c>
      <c r="DL88" s="28">
        <v>126.45</v>
      </c>
      <c r="DM88" s="28">
        <v>134.88</v>
      </c>
      <c r="DN88" s="28">
        <v>143.31</v>
      </c>
      <c r="DO88" s="28">
        <v>151.74</v>
      </c>
      <c r="DP88" s="28">
        <v>160.16999999999999</v>
      </c>
      <c r="DQ88" s="25">
        <v>168.6</v>
      </c>
      <c r="DR88" s="25">
        <v>177.03</v>
      </c>
      <c r="DS88" s="25">
        <v>185.46</v>
      </c>
      <c r="DT88" s="49"/>
      <c r="DU88" s="145">
        <v>60</v>
      </c>
      <c r="DV88" s="146">
        <v>64</v>
      </c>
      <c r="DW88" s="41">
        <v>92</v>
      </c>
      <c r="DX88" s="43">
        <v>0</v>
      </c>
      <c r="DY88" s="24" t="s">
        <v>96</v>
      </c>
      <c r="DZ88" s="24" t="str">
        <f t="shared" si="59"/>
        <v>A-18-NH-60-64</v>
      </c>
      <c r="EA88" s="25">
        <v>18.600000000000001</v>
      </c>
      <c r="EB88" s="25">
        <v>27.9</v>
      </c>
      <c r="EC88" s="25">
        <v>37.200000000000003</v>
      </c>
      <c r="ED88" s="25">
        <v>46.5</v>
      </c>
      <c r="EE88" s="25">
        <v>55.8</v>
      </c>
      <c r="EF88" s="25">
        <v>65.099999999999994</v>
      </c>
      <c r="EG88" s="25">
        <v>74.400000000000006</v>
      </c>
      <c r="EH88" s="25">
        <v>83.7</v>
      </c>
      <c r="EI88" s="25">
        <v>93</v>
      </c>
      <c r="EJ88" s="25">
        <v>102.3</v>
      </c>
      <c r="EK88" s="28">
        <v>111.6</v>
      </c>
      <c r="EL88" s="29">
        <v>1.25</v>
      </c>
      <c r="EM88" s="28">
        <v>120.9</v>
      </c>
      <c r="EN88" s="28">
        <v>130.19999999999999</v>
      </c>
      <c r="EO88" s="28">
        <v>139.5</v>
      </c>
      <c r="EP88" s="28">
        <v>148.80000000000001</v>
      </c>
      <c r="EQ88" s="28">
        <v>158.1</v>
      </c>
      <c r="ER88" s="28">
        <v>167.4</v>
      </c>
      <c r="ES88" s="28">
        <v>176.7</v>
      </c>
      <c r="ET88" s="25">
        <v>186</v>
      </c>
      <c r="EU88" s="25">
        <v>195.3</v>
      </c>
      <c r="EV88" s="25">
        <v>204.6</v>
      </c>
      <c r="EW88" s="49"/>
      <c r="EX88" s="145">
        <v>60</v>
      </c>
      <c r="EY88" s="146">
        <v>64</v>
      </c>
      <c r="EZ88" s="41">
        <v>92</v>
      </c>
      <c r="FA88" s="43">
        <v>0</v>
      </c>
      <c r="FB88" s="24" t="s">
        <v>96</v>
      </c>
      <c r="FC88" s="24" t="str">
        <f t="shared" si="60"/>
        <v>A-18-NH-60-64</v>
      </c>
      <c r="FD88" s="25">
        <v>14.26</v>
      </c>
      <c r="FE88" s="25">
        <v>21.39</v>
      </c>
      <c r="FF88" s="25">
        <v>28.52</v>
      </c>
      <c r="FG88" s="25">
        <v>35.65</v>
      </c>
      <c r="FH88" s="25">
        <v>42.78</v>
      </c>
      <c r="FI88" s="25">
        <v>49.91</v>
      </c>
      <c r="FJ88" s="25">
        <v>57.04</v>
      </c>
      <c r="FK88" s="25">
        <v>64.17</v>
      </c>
      <c r="FL88" s="25">
        <v>71.3</v>
      </c>
      <c r="FM88" s="25">
        <v>78.430000000000007</v>
      </c>
      <c r="FN88" s="28">
        <v>85.56</v>
      </c>
      <c r="FO88" s="29">
        <v>1.25</v>
      </c>
      <c r="FP88" s="28">
        <v>92.69</v>
      </c>
      <c r="FQ88" s="28">
        <v>99.82</v>
      </c>
      <c r="FR88" s="28">
        <v>106.95</v>
      </c>
      <c r="FS88" s="28">
        <v>114.08</v>
      </c>
      <c r="FT88" s="28">
        <v>121.21</v>
      </c>
      <c r="FU88" s="28">
        <v>128.34</v>
      </c>
      <c r="FV88" s="28">
        <v>135.47</v>
      </c>
      <c r="FW88" s="25">
        <v>142.6</v>
      </c>
      <c r="FX88" s="25">
        <v>149.72999999999999</v>
      </c>
      <c r="FY88" s="25">
        <v>156.86000000000001</v>
      </c>
      <c r="FZ88" s="49"/>
      <c r="GA88" s="145">
        <v>60</v>
      </c>
      <c r="GB88" s="146">
        <v>64</v>
      </c>
      <c r="GC88" s="41">
        <v>92</v>
      </c>
      <c r="GD88" s="43">
        <v>0</v>
      </c>
      <c r="GE88" s="24" t="s">
        <v>96</v>
      </c>
      <c r="GF88" s="24" t="str">
        <f t="shared" si="61"/>
        <v>B-12-BASE-60-64</v>
      </c>
      <c r="GG88" s="119">
        <v>184</v>
      </c>
      <c r="GH88" s="119">
        <v>276</v>
      </c>
      <c r="GI88" s="119">
        <v>368</v>
      </c>
      <c r="GJ88" s="119">
        <v>460</v>
      </c>
      <c r="GK88" s="119">
        <v>552</v>
      </c>
      <c r="GL88" s="119">
        <v>644</v>
      </c>
      <c r="GM88" s="119">
        <v>699.2</v>
      </c>
      <c r="GN88" s="119">
        <v>786.6</v>
      </c>
      <c r="GO88" s="119">
        <v>874</v>
      </c>
      <c r="GP88" s="119">
        <v>961.4</v>
      </c>
      <c r="GQ88" s="120">
        <v>1048.8</v>
      </c>
      <c r="GR88" s="29">
        <v>1.25</v>
      </c>
      <c r="GS88" s="120">
        <v>1136.2</v>
      </c>
      <c r="GT88" s="120">
        <v>1223.5999999999999</v>
      </c>
      <c r="GU88" s="120">
        <v>1311</v>
      </c>
      <c r="GV88" s="120">
        <v>1398.4</v>
      </c>
      <c r="GW88" s="120">
        <v>1485.8</v>
      </c>
      <c r="GX88" s="120">
        <v>1573.2</v>
      </c>
      <c r="GY88" s="120">
        <v>1660.6</v>
      </c>
      <c r="GZ88" s="119">
        <v>1748</v>
      </c>
      <c r="HA88" s="119">
        <v>1835.4</v>
      </c>
      <c r="HB88" s="119">
        <v>1922.8</v>
      </c>
      <c r="HC88" s="119">
        <v>2010.2</v>
      </c>
      <c r="HD88" s="119">
        <v>2097.6</v>
      </c>
      <c r="HE88" s="49"/>
      <c r="HF88" s="145">
        <v>60</v>
      </c>
      <c r="HG88" s="146">
        <v>64</v>
      </c>
      <c r="HH88" s="41">
        <v>92</v>
      </c>
      <c r="HI88" s="43">
        <v>0</v>
      </c>
      <c r="HJ88" s="24" t="s">
        <v>96</v>
      </c>
      <c r="HK88" s="24" t="str">
        <f t="shared" si="62"/>
        <v>A-18-NH-60-64</v>
      </c>
      <c r="HL88" s="25">
        <v>15.46</v>
      </c>
      <c r="HM88" s="25">
        <v>23.19</v>
      </c>
      <c r="HN88" s="25">
        <v>30.92</v>
      </c>
      <c r="HO88" s="25">
        <v>38.65</v>
      </c>
      <c r="HP88" s="25">
        <v>46.38</v>
      </c>
      <c r="HQ88" s="25">
        <v>54.11</v>
      </c>
      <c r="HR88" s="25">
        <v>61.84</v>
      </c>
      <c r="HS88" s="25">
        <v>69.569999999999993</v>
      </c>
      <c r="HT88" s="25">
        <v>77.3</v>
      </c>
      <c r="HU88" s="25">
        <v>85.03</v>
      </c>
      <c r="HV88" s="28">
        <v>92.76</v>
      </c>
      <c r="HW88" s="29">
        <v>100</v>
      </c>
      <c r="HX88" s="28">
        <v>100.49</v>
      </c>
      <c r="HY88" s="28">
        <v>108.22</v>
      </c>
      <c r="HZ88" s="28">
        <v>115.95</v>
      </c>
      <c r="IA88" s="28">
        <v>123.68</v>
      </c>
      <c r="IB88" s="28">
        <v>131.41</v>
      </c>
      <c r="IC88" s="28">
        <v>139.13999999999999</v>
      </c>
      <c r="ID88" s="28">
        <v>146.87</v>
      </c>
      <c r="IE88" s="25">
        <v>154.6</v>
      </c>
      <c r="IF88" s="25">
        <v>162.33000000000001</v>
      </c>
      <c r="IG88" s="25">
        <v>170.06</v>
      </c>
      <c r="IH88" s="49"/>
      <c r="II88" s="151">
        <v>60</v>
      </c>
      <c r="IJ88" s="152">
        <v>64</v>
      </c>
      <c r="IK88" s="41">
        <v>92</v>
      </c>
      <c r="IL88" s="43">
        <v>0</v>
      </c>
      <c r="IM88" s="24" t="s">
        <v>96</v>
      </c>
      <c r="IN88" s="24" t="str">
        <f t="shared" si="63"/>
        <v>A-18-NH-60-64</v>
      </c>
      <c r="IO88" s="162">
        <v>13.1</v>
      </c>
      <c r="IP88" s="25">
        <v>19.649999999999999</v>
      </c>
      <c r="IQ88" s="25">
        <v>26.2</v>
      </c>
      <c r="IR88" s="25">
        <v>32.75</v>
      </c>
      <c r="IS88" s="25">
        <v>39.299999999999997</v>
      </c>
      <c r="IT88" s="25">
        <v>45.85</v>
      </c>
      <c r="IU88" s="25">
        <v>52.4</v>
      </c>
      <c r="IV88" s="25">
        <v>58.95</v>
      </c>
      <c r="IW88" s="25">
        <v>65.5</v>
      </c>
      <c r="IX88" s="25">
        <v>72.05</v>
      </c>
      <c r="IY88" s="28">
        <v>78.599999999999994</v>
      </c>
      <c r="IZ88" s="29">
        <v>1.25</v>
      </c>
      <c r="JA88" s="162">
        <v>85.15</v>
      </c>
      <c r="JB88" s="25">
        <v>91.7</v>
      </c>
      <c r="JC88" s="25">
        <v>98.25</v>
      </c>
      <c r="JD88" s="25">
        <v>104.8</v>
      </c>
      <c r="JE88" s="25">
        <v>111.35</v>
      </c>
      <c r="JF88" s="25">
        <v>117.9</v>
      </c>
      <c r="JG88" s="25">
        <v>124.45</v>
      </c>
      <c r="JH88" s="25">
        <v>131</v>
      </c>
      <c r="JI88" s="25">
        <v>137.55000000000001</v>
      </c>
      <c r="JJ88" s="25">
        <v>144.1</v>
      </c>
      <c r="JK88" s="49"/>
      <c r="JL88" s="151">
        <v>60</v>
      </c>
      <c r="JM88" s="152">
        <v>64</v>
      </c>
      <c r="JN88" s="41">
        <v>92</v>
      </c>
      <c r="JO88" s="43">
        <v>0</v>
      </c>
      <c r="JP88" s="24" t="s">
        <v>96</v>
      </c>
      <c r="JQ88" s="24" t="str">
        <f t="shared" si="64"/>
        <v>B-12-BASE-60-64</v>
      </c>
      <c r="JR88" s="119">
        <v>222</v>
      </c>
      <c r="JS88" s="119">
        <v>333</v>
      </c>
      <c r="JT88" s="119">
        <v>444</v>
      </c>
      <c r="JU88" s="119">
        <v>555</v>
      </c>
      <c r="JV88" s="119">
        <v>666</v>
      </c>
      <c r="JW88" s="119">
        <v>777</v>
      </c>
      <c r="JX88" s="119">
        <v>843.6</v>
      </c>
      <c r="JY88" s="119">
        <v>949.05</v>
      </c>
      <c r="JZ88" s="119">
        <v>1054.5</v>
      </c>
      <c r="KA88" s="119">
        <v>1159.95</v>
      </c>
      <c r="KB88" s="120">
        <v>1265.4000000000001</v>
      </c>
      <c r="KC88" s="29">
        <v>1.25</v>
      </c>
      <c r="KD88" s="120">
        <v>1370.85</v>
      </c>
      <c r="KE88" s="120">
        <v>1476.3</v>
      </c>
      <c r="KF88" s="120">
        <v>1581.75</v>
      </c>
      <c r="KG88" s="120">
        <v>1687.2</v>
      </c>
      <c r="KH88" s="120">
        <v>1792.65</v>
      </c>
      <c r="KI88" s="120">
        <v>1898.1</v>
      </c>
      <c r="KJ88" s="120">
        <v>2003.55</v>
      </c>
      <c r="KK88" s="119">
        <v>2109</v>
      </c>
      <c r="KL88" s="119">
        <v>2214.4499999999998</v>
      </c>
      <c r="KM88" s="119">
        <v>2319.9</v>
      </c>
      <c r="KN88" s="119">
        <v>2425.35</v>
      </c>
      <c r="KO88" s="119">
        <v>2530.8000000000002</v>
      </c>
      <c r="KP88" s="49"/>
      <c r="KQ88" s="151">
        <v>60</v>
      </c>
      <c r="KR88" s="152">
        <v>64</v>
      </c>
      <c r="KS88" s="41">
        <v>92</v>
      </c>
      <c r="KT88" s="43">
        <v>0</v>
      </c>
      <c r="KU88" s="24" t="s">
        <v>96</v>
      </c>
      <c r="KV88" s="24" t="str">
        <f t="shared" si="65"/>
        <v>A-18-NH-60-64</v>
      </c>
      <c r="KW88" s="25">
        <v>15.46</v>
      </c>
      <c r="KX88" s="25">
        <v>23.19</v>
      </c>
      <c r="KY88" s="25">
        <v>30.92</v>
      </c>
      <c r="KZ88" s="25">
        <v>38.65</v>
      </c>
      <c r="LA88" s="25">
        <v>46.38</v>
      </c>
      <c r="LB88" s="25">
        <v>54.11</v>
      </c>
      <c r="LC88" s="25">
        <v>61.84</v>
      </c>
      <c r="LD88" s="25">
        <v>69.569999999999993</v>
      </c>
      <c r="LE88" s="25">
        <v>77.3</v>
      </c>
      <c r="LF88" s="25">
        <v>85.03</v>
      </c>
      <c r="LG88" s="28">
        <v>92.76</v>
      </c>
      <c r="LH88" s="29">
        <v>100</v>
      </c>
      <c r="LI88" s="28">
        <v>100.49</v>
      </c>
      <c r="LJ88" s="28">
        <v>108.22</v>
      </c>
      <c r="LK88" s="28">
        <v>115.95</v>
      </c>
      <c r="LL88" s="28">
        <v>123.68</v>
      </c>
      <c r="LM88" s="28">
        <v>131.41</v>
      </c>
      <c r="LN88" s="28">
        <v>139.13999999999999</v>
      </c>
      <c r="LO88" s="28">
        <v>146.87</v>
      </c>
      <c r="LP88" s="25">
        <v>154.6</v>
      </c>
      <c r="LQ88" s="25">
        <v>162.33000000000001</v>
      </c>
      <c r="LR88" s="25">
        <v>170.06</v>
      </c>
      <c r="LS88" s="49"/>
    </row>
    <row r="89" spans="5:331" ht="14.4">
      <c r="E89" s="128">
        <v>65</v>
      </c>
      <c r="F89" s="129">
        <v>69</v>
      </c>
      <c r="G89" s="41">
        <v>112</v>
      </c>
      <c r="H89" s="43">
        <v>0</v>
      </c>
      <c r="I89" s="24" t="s">
        <v>97</v>
      </c>
      <c r="J89" s="24" t="str">
        <f t="shared" si="55"/>
        <v>A-18-NH-65-69</v>
      </c>
      <c r="K89" s="25">
        <v>35.020000000000003</v>
      </c>
      <c r="L89" s="25">
        <v>52.53</v>
      </c>
      <c r="M89" s="25">
        <v>70.040000000000006</v>
      </c>
      <c r="N89" s="25">
        <v>87.55</v>
      </c>
      <c r="O89" s="25">
        <v>105.06</v>
      </c>
      <c r="P89" s="25">
        <v>122.57</v>
      </c>
      <c r="Q89" s="25">
        <v>140.08000000000001</v>
      </c>
      <c r="R89" s="25">
        <v>157.59</v>
      </c>
      <c r="S89" s="25">
        <v>175.1</v>
      </c>
      <c r="T89" s="25">
        <v>192.61</v>
      </c>
      <c r="U89" s="28">
        <v>210.12</v>
      </c>
      <c r="V89" s="29">
        <v>1.25</v>
      </c>
      <c r="W89" s="28">
        <v>227.63</v>
      </c>
      <c r="X89" s="28">
        <v>245.14</v>
      </c>
      <c r="Y89" s="28">
        <v>262.64999999999998</v>
      </c>
      <c r="Z89" s="28">
        <v>280.16000000000003</v>
      </c>
      <c r="AA89" s="28">
        <v>297.67</v>
      </c>
      <c r="AB89" s="28">
        <v>315.18</v>
      </c>
      <c r="AC89" s="28">
        <v>332.69</v>
      </c>
      <c r="AD89" s="25">
        <v>350.2</v>
      </c>
      <c r="AE89" s="25">
        <v>367.71</v>
      </c>
      <c r="AF89" s="25">
        <v>385.22</v>
      </c>
      <c r="AH89" s="128">
        <v>65</v>
      </c>
      <c r="AI89" s="129">
        <v>69</v>
      </c>
      <c r="AJ89" s="41">
        <v>112</v>
      </c>
      <c r="AK89" s="43">
        <v>0</v>
      </c>
      <c r="AL89" s="24" t="s">
        <v>97</v>
      </c>
      <c r="AM89" s="24" t="str">
        <f t="shared" si="56"/>
        <v>B-12-65-69</v>
      </c>
      <c r="AN89" s="25">
        <v>272</v>
      </c>
      <c r="AO89" s="25">
        <v>408</v>
      </c>
      <c r="AP89" s="25">
        <v>544</v>
      </c>
      <c r="AQ89" s="25">
        <v>680</v>
      </c>
      <c r="AR89" s="25">
        <v>816</v>
      </c>
      <c r="AS89" s="25">
        <v>952</v>
      </c>
      <c r="AT89" s="25">
        <v>1033.5999999999999</v>
      </c>
      <c r="AU89" s="25">
        <v>1162.8</v>
      </c>
      <c r="AV89" s="25">
        <v>1292</v>
      </c>
      <c r="AW89" s="25">
        <v>1421.2</v>
      </c>
      <c r="AX89" s="28">
        <v>1550.4</v>
      </c>
      <c r="AY89" s="29">
        <v>1.25</v>
      </c>
      <c r="AZ89" s="28">
        <v>1679.6</v>
      </c>
      <c r="BA89" s="28">
        <v>1808.8</v>
      </c>
      <c r="BB89" s="28">
        <v>1938</v>
      </c>
      <c r="BC89" s="28">
        <v>2067.1999999999998</v>
      </c>
      <c r="BD89" s="28">
        <v>2196.4</v>
      </c>
      <c r="BE89" s="28">
        <v>2325.6</v>
      </c>
      <c r="BF89" s="28">
        <v>2454.8000000000002</v>
      </c>
      <c r="BG89" s="25">
        <v>2584</v>
      </c>
      <c r="BH89" s="25">
        <v>2713.2</v>
      </c>
      <c r="BI89" s="25">
        <v>2842.4</v>
      </c>
      <c r="BJ89" s="25">
        <v>2971.6</v>
      </c>
      <c r="BK89" s="25">
        <v>3100.8</v>
      </c>
      <c r="BL89" s="49"/>
      <c r="BM89" s="128">
        <v>65</v>
      </c>
      <c r="BN89" s="129">
        <v>69</v>
      </c>
      <c r="BO89" s="41">
        <v>112</v>
      </c>
      <c r="BP89" s="43">
        <v>0</v>
      </c>
      <c r="BQ89" s="24" t="s">
        <v>97</v>
      </c>
      <c r="BR89" s="24" t="str">
        <f t="shared" si="57"/>
        <v>B-12-BASE-65-69</v>
      </c>
      <c r="BS89" s="119">
        <v>325.3</v>
      </c>
      <c r="BT89" s="119">
        <v>487.95</v>
      </c>
      <c r="BU89" s="119">
        <v>650.6</v>
      </c>
      <c r="BV89" s="119">
        <v>813.25</v>
      </c>
      <c r="BW89" s="119">
        <v>975.9</v>
      </c>
      <c r="BX89" s="119">
        <v>1138.55</v>
      </c>
      <c r="BY89" s="119">
        <v>1236.1600000000001</v>
      </c>
      <c r="BZ89" s="119">
        <v>1390.68</v>
      </c>
      <c r="CA89" s="119">
        <v>1545.2</v>
      </c>
      <c r="CB89" s="119">
        <v>1699.72</v>
      </c>
      <c r="CC89" s="120">
        <v>1854.24</v>
      </c>
      <c r="CD89" s="29">
        <v>100</v>
      </c>
      <c r="CE89" s="120">
        <v>2008.76</v>
      </c>
      <c r="CF89" s="120">
        <v>2163.2800000000002</v>
      </c>
      <c r="CG89" s="120">
        <v>2317.8000000000002</v>
      </c>
      <c r="CH89" s="120">
        <v>2472.3200000000002</v>
      </c>
      <c r="CI89" s="120">
        <v>2626.84</v>
      </c>
      <c r="CJ89" s="120">
        <v>2781.36</v>
      </c>
      <c r="CK89" s="120">
        <v>2935.88</v>
      </c>
      <c r="CL89" s="119">
        <v>3090.4</v>
      </c>
      <c r="CM89" s="119">
        <v>3244.92</v>
      </c>
      <c r="CN89" s="119">
        <v>3399.44</v>
      </c>
      <c r="CO89" s="119">
        <v>3553.96</v>
      </c>
      <c r="CP89" s="119">
        <v>3708.48</v>
      </c>
      <c r="CQ89" s="49"/>
      <c r="CR89" s="131">
        <v>65</v>
      </c>
      <c r="CS89" s="132">
        <v>69</v>
      </c>
      <c r="CT89" s="41">
        <v>112</v>
      </c>
      <c r="CU89" s="43">
        <v>0</v>
      </c>
      <c r="CV89" s="24" t="s">
        <v>97</v>
      </c>
      <c r="CW89" s="24" t="str">
        <f t="shared" si="58"/>
        <v>A-18-NH-65-69</v>
      </c>
      <c r="CX89" s="25">
        <v>31.74</v>
      </c>
      <c r="CY89" s="25">
        <v>47.61</v>
      </c>
      <c r="CZ89" s="25">
        <v>63.48</v>
      </c>
      <c r="DA89" s="25">
        <v>79.349999999999994</v>
      </c>
      <c r="DB89" s="25">
        <v>95.22</v>
      </c>
      <c r="DC89" s="25">
        <v>111.09</v>
      </c>
      <c r="DD89" s="25">
        <v>126.96</v>
      </c>
      <c r="DE89" s="25">
        <v>142.83000000000001</v>
      </c>
      <c r="DF89" s="25">
        <v>158.69999999999999</v>
      </c>
      <c r="DG89" s="25">
        <v>174.57</v>
      </c>
      <c r="DH89" s="28">
        <v>190.44</v>
      </c>
      <c r="DI89" s="29">
        <v>1.25</v>
      </c>
      <c r="DJ89" s="28">
        <v>206.31</v>
      </c>
      <c r="DK89" s="28">
        <v>222.18</v>
      </c>
      <c r="DL89" s="28">
        <v>238.05</v>
      </c>
      <c r="DM89" s="28">
        <v>253.92</v>
      </c>
      <c r="DN89" s="28">
        <v>269.79000000000002</v>
      </c>
      <c r="DO89" s="28">
        <v>285.66000000000003</v>
      </c>
      <c r="DP89" s="28">
        <v>301.52999999999997</v>
      </c>
      <c r="DQ89" s="25">
        <v>317.39999999999998</v>
      </c>
      <c r="DR89" s="25">
        <v>333.27</v>
      </c>
      <c r="DS89" s="25">
        <v>349.14</v>
      </c>
      <c r="DT89" s="49"/>
      <c r="DU89" s="145">
        <v>65</v>
      </c>
      <c r="DV89" s="146">
        <v>69</v>
      </c>
      <c r="DW89" s="41">
        <v>112</v>
      </c>
      <c r="DX89" s="43">
        <v>0</v>
      </c>
      <c r="DY89" s="24" t="s">
        <v>97</v>
      </c>
      <c r="DZ89" s="24" t="str">
        <f t="shared" si="59"/>
        <v>A-18-NH-65-69</v>
      </c>
      <c r="EA89" s="25">
        <v>35.020000000000003</v>
      </c>
      <c r="EB89" s="25">
        <v>52.53</v>
      </c>
      <c r="EC89" s="25">
        <v>70.040000000000006</v>
      </c>
      <c r="ED89" s="25">
        <v>87.55</v>
      </c>
      <c r="EE89" s="25">
        <v>105.06</v>
      </c>
      <c r="EF89" s="25">
        <v>122.57</v>
      </c>
      <c r="EG89" s="25">
        <v>140.08000000000001</v>
      </c>
      <c r="EH89" s="25">
        <v>157.59</v>
      </c>
      <c r="EI89" s="25">
        <v>175.1</v>
      </c>
      <c r="EJ89" s="25">
        <v>192.61</v>
      </c>
      <c r="EK89" s="28">
        <v>210.12</v>
      </c>
      <c r="EL89" s="29">
        <v>1.25</v>
      </c>
      <c r="EM89" s="28">
        <v>227.63</v>
      </c>
      <c r="EN89" s="28">
        <v>245.14</v>
      </c>
      <c r="EO89" s="28">
        <v>262.64999999999998</v>
      </c>
      <c r="EP89" s="28">
        <v>280.16000000000003</v>
      </c>
      <c r="EQ89" s="28">
        <v>297.67</v>
      </c>
      <c r="ER89" s="28">
        <v>315.18</v>
      </c>
      <c r="ES89" s="28">
        <v>332.69</v>
      </c>
      <c r="ET89" s="25">
        <v>350.2</v>
      </c>
      <c r="EU89" s="25">
        <v>367.71</v>
      </c>
      <c r="EV89" s="25">
        <v>385.22</v>
      </c>
      <c r="EW89" s="49"/>
      <c r="EX89" s="145">
        <v>65</v>
      </c>
      <c r="EY89" s="146">
        <v>69</v>
      </c>
      <c r="EZ89" s="41">
        <v>112</v>
      </c>
      <c r="FA89" s="43">
        <v>0</v>
      </c>
      <c r="FB89" s="24" t="s">
        <v>97</v>
      </c>
      <c r="FC89" s="24" t="str">
        <f t="shared" si="60"/>
        <v>A-18-NH-65-69</v>
      </c>
      <c r="FD89" s="25">
        <v>26.84</v>
      </c>
      <c r="FE89" s="25">
        <v>40.26</v>
      </c>
      <c r="FF89" s="25">
        <v>53.68</v>
      </c>
      <c r="FG89" s="25">
        <v>67.099999999999994</v>
      </c>
      <c r="FH89" s="25">
        <v>80.52</v>
      </c>
      <c r="FI89" s="25">
        <v>93.94</v>
      </c>
      <c r="FJ89" s="25">
        <v>107.36</v>
      </c>
      <c r="FK89" s="25">
        <v>120.78</v>
      </c>
      <c r="FL89" s="25">
        <v>134.19999999999999</v>
      </c>
      <c r="FM89" s="25">
        <v>147.62</v>
      </c>
      <c r="FN89" s="28">
        <v>161.04</v>
      </c>
      <c r="FO89" s="29">
        <v>1.25</v>
      </c>
      <c r="FP89" s="28">
        <v>174.46</v>
      </c>
      <c r="FQ89" s="28">
        <v>187.88</v>
      </c>
      <c r="FR89" s="28">
        <v>201.3</v>
      </c>
      <c r="FS89" s="28">
        <v>214.72</v>
      </c>
      <c r="FT89" s="28">
        <v>228.14</v>
      </c>
      <c r="FU89" s="28">
        <v>241.56</v>
      </c>
      <c r="FV89" s="28">
        <v>254.98</v>
      </c>
      <c r="FW89" s="25">
        <v>268.39999999999998</v>
      </c>
      <c r="FX89" s="25">
        <v>281.82</v>
      </c>
      <c r="FY89" s="25">
        <v>295.24</v>
      </c>
      <c r="FZ89" s="49"/>
      <c r="GA89" s="145">
        <v>65</v>
      </c>
      <c r="GB89" s="146">
        <v>69</v>
      </c>
      <c r="GC89" s="41">
        <v>112</v>
      </c>
      <c r="GD89" s="43">
        <v>0</v>
      </c>
      <c r="GE89" s="24" t="s">
        <v>97</v>
      </c>
      <c r="GF89" s="24" t="str">
        <f t="shared" si="61"/>
        <v>B-12-BASE-65-69</v>
      </c>
      <c r="GG89" s="119">
        <v>224</v>
      </c>
      <c r="GH89" s="119">
        <v>336</v>
      </c>
      <c r="GI89" s="119">
        <v>448</v>
      </c>
      <c r="GJ89" s="119">
        <v>560</v>
      </c>
      <c r="GK89" s="119">
        <v>672</v>
      </c>
      <c r="GL89" s="119">
        <v>784</v>
      </c>
      <c r="GM89" s="119">
        <v>851.2</v>
      </c>
      <c r="GN89" s="119">
        <v>957.6</v>
      </c>
      <c r="GO89" s="119">
        <v>1064</v>
      </c>
      <c r="GP89" s="119">
        <v>1170.4000000000001</v>
      </c>
      <c r="GQ89" s="120">
        <v>1276.8</v>
      </c>
      <c r="GR89" s="29">
        <v>1.25</v>
      </c>
      <c r="GS89" s="120">
        <v>1383.2</v>
      </c>
      <c r="GT89" s="120">
        <v>1489.6</v>
      </c>
      <c r="GU89" s="120">
        <v>1596</v>
      </c>
      <c r="GV89" s="120">
        <v>1702.4</v>
      </c>
      <c r="GW89" s="120">
        <v>1808.8</v>
      </c>
      <c r="GX89" s="120">
        <v>1915.2</v>
      </c>
      <c r="GY89" s="120">
        <v>2021.6</v>
      </c>
      <c r="GZ89" s="119">
        <v>2128</v>
      </c>
      <c r="HA89" s="119">
        <v>2234.4</v>
      </c>
      <c r="HB89" s="119">
        <v>2340.8000000000002</v>
      </c>
      <c r="HC89" s="119">
        <v>2447.1999999999998</v>
      </c>
      <c r="HD89" s="119">
        <v>2553.6</v>
      </c>
      <c r="HE89" s="49"/>
      <c r="HF89" s="145">
        <v>65</v>
      </c>
      <c r="HG89" s="146">
        <v>69</v>
      </c>
      <c r="HH89" s="41">
        <v>112</v>
      </c>
      <c r="HI89" s="43">
        <v>0</v>
      </c>
      <c r="HJ89" s="24" t="s">
        <v>97</v>
      </c>
      <c r="HK89" s="24" t="str">
        <f t="shared" si="62"/>
        <v>A-18-NH-65-69</v>
      </c>
      <c r="HL89" s="25">
        <v>29.12</v>
      </c>
      <c r="HM89" s="25">
        <v>43.68</v>
      </c>
      <c r="HN89" s="25">
        <v>58.24</v>
      </c>
      <c r="HO89" s="25">
        <v>72.8</v>
      </c>
      <c r="HP89" s="25">
        <v>87.36</v>
      </c>
      <c r="HQ89" s="25">
        <v>101.92</v>
      </c>
      <c r="HR89" s="25">
        <v>116.48</v>
      </c>
      <c r="HS89" s="25">
        <v>131.04</v>
      </c>
      <c r="HT89" s="25">
        <v>145.6</v>
      </c>
      <c r="HU89" s="25">
        <v>160.16</v>
      </c>
      <c r="HV89" s="28">
        <v>174.72</v>
      </c>
      <c r="HW89" s="29">
        <v>100</v>
      </c>
      <c r="HX89" s="28">
        <v>189.28</v>
      </c>
      <c r="HY89" s="28">
        <v>203.84</v>
      </c>
      <c r="HZ89" s="28">
        <v>218.4</v>
      </c>
      <c r="IA89" s="28">
        <v>232.96</v>
      </c>
      <c r="IB89" s="28">
        <v>247.52</v>
      </c>
      <c r="IC89" s="28">
        <v>262.08</v>
      </c>
      <c r="ID89" s="28">
        <v>276.64</v>
      </c>
      <c r="IE89" s="25">
        <v>291.2</v>
      </c>
      <c r="IF89" s="25">
        <v>305.76</v>
      </c>
      <c r="IG89" s="25">
        <v>320.32</v>
      </c>
      <c r="IH89" s="49"/>
      <c r="II89" s="151">
        <v>65</v>
      </c>
      <c r="IJ89" s="152">
        <v>69</v>
      </c>
      <c r="IK89" s="41">
        <v>112</v>
      </c>
      <c r="IL89" s="43">
        <v>0</v>
      </c>
      <c r="IM89" s="24" t="s">
        <v>97</v>
      </c>
      <c r="IN89" s="24" t="str">
        <f t="shared" si="63"/>
        <v>A-18-NH-65-69</v>
      </c>
      <c r="IO89" s="25">
        <v>24.66</v>
      </c>
      <c r="IP89" s="25">
        <v>36.99</v>
      </c>
      <c r="IQ89" s="25">
        <v>49.32</v>
      </c>
      <c r="IR89" s="25">
        <v>61.65</v>
      </c>
      <c r="IS89" s="25">
        <v>73.98</v>
      </c>
      <c r="IT89" s="25">
        <v>86.31</v>
      </c>
      <c r="IU89" s="25">
        <v>98.64</v>
      </c>
      <c r="IV89" s="25">
        <v>110.97</v>
      </c>
      <c r="IW89" s="25">
        <v>123.3</v>
      </c>
      <c r="IX89" s="25">
        <v>135.63</v>
      </c>
      <c r="IY89" s="28">
        <v>147.96</v>
      </c>
      <c r="IZ89" s="29">
        <v>1.25</v>
      </c>
      <c r="JA89" s="25">
        <v>160.29</v>
      </c>
      <c r="JB89" s="25">
        <v>172.62</v>
      </c>
      <c r="JC89" s="25">
        <v>184.95</v>
      </c>
      <c r="JD89" s="25">
        <v>197.28</v>
      </c>
      <c r="JE89" s="25">
        <v>209.61</v>
      </c>
      <c r="JF89" s="25">
        <v>221.94</v>
      </c>
      <c r="JG89" s="25">
        <v>234.27</v>
      </c>
      <c r="JH89" s="25">
        <v>246.6</v>
      </c>
      <c r="JI89" s="25">
        <v>258.93</v>
      </c>
      <c r="JJ89" s="25">
        <v>271.26</v>
      </c>
      <c r="JK89" s="49"/>
      <c r="JL89" s="151">
        <v>65</v>
      </c>
      <c r="JM89" s="152">
        <v>69</v>
      </c>
      <c r="JN89" s="41">
        <v>112</v>
      </c>
      <c r="JO89" s="43">
        <v>0</v>
      </c>
      <c r="JP89" s="24" t="s">
        <v>97</v>
      </c>
      <c r="JQ89" s="24" t="str">
        <f t="shared" si="64"/>
        <v>B-12-BASE-65-69</v>
      </c>
      <c r="JR89" s="119">
        <v>272</v>
      </c>
      <c r="JS89" s="119">
        <v>408</v>
      </c>
      <c r="JT89" s="119">
        <v>544</v>
      </c>
      <c r="JU89" s="119">
        <v>680</v>
      </c>
      <c r="JV89" s="119">
        <v>816</v>
      </c>
      <c r="JW89" s="119">
        <v>952</v>
      </c>
      <c r="JX89" s="119">
        <v>1033.5999999999999</v>
      </c>
      <c r="JY89" s="119">
        <v>1162.8</v>
      </c>
      <c r="JZ89" s="119">
        <v>1292</v>
      </c>
      <c r="KA89" s="119">
        <v>1421.2</v>
      </c>
      <c r="KB89" s="120">
        <v>1550.4</v>
      </c>
      <c r="KC89" s="29">
        <v>1.25</v>
      </c>
      <c r="KD89" s="120">
        <v>1679.6</v>
      </c>
      <c r="KE89" s="120">
        <v>1808.8</v>
      </c>
      <c r="KF89" s="120">
        <v>1938</v>
      </c>
      <c r="KG89" s="120">
        <v>2067.1999999999998</v>
      </c>
      <c r="KH89" s="120">
        <v>2196.4</v>
      </c>
      <c r="KI89" s="120">
        <v>2325.6</v>
      </c>
      <c r="KJ89" s="120">
        <v>2454.8000000000002</v>
      </c>
      <c r="KK89" s="119">
        <v>2584</v>
      </c>
      <c r="KL89" s="119">
        <v>2713.2</v>
      </c>
      <c r="KM89" s="119">
        <v>2842.4</v>
      </c>
      <c r="KN89" s="119">
        <v>2971.6</v>
      </c>
      <c r="KO89" s="119">
        <v>3100.8</v>
      </c>
      <c r="KP89" s="49"/>
      <c r="KQ89" s="151">
        <v>65</v>
      </c>
      <c r="KR89" s="152">
        <v>69</v>
      </c>
      <c r="KS89" s="41">
        <v>112</v>
      </c>
      <c r="KT89" s="43">
        <v>0</v>
      </c>
      <c r="KU89" s="24" t="s">
        <v>97</v>
      </c>
      <c r="KV89" s="24" t="str">
        <f t="shared" si="65"/>
        <v>A-18-NH-65-69</v>
      </c>
      <c r="KW89" s="25">
        <v>29.12</v>
      </c>
      <c r="KX89" s="25">
        <v>43.68</v>
      </c>
      <c r="KY89" s="25">
        <v>58.24</v>
      </c>
      <c r="KZ89" s="25">
        <v>72.8</v>
      </c>
      <c r="LA89" s="25">
        <v>87.36</v>
      </c>
      <c r="LB89" s="25">
        <v>101.92</v>
      </c>
      <c r="LC89" s="25">
        <v>116.48</v>
      </c>
      <c r="LD89" s="25">
        <v>131.04</v>
      </c>
      <c r="LE89" s="25">
        <v>145.6</v>
      </c>
      <c r="LF89" s="25">
        <v>160.16</v>
      </c>
      <c r="LG89" s="28">
        <v>174.72</v>
      </c>
      <c r="LH89" s="29">
        <v>100</v>
      </c>
      <c r="LI89" s="28">
        <v>189.28</v>
      </c>
      <c r="LJ89" s="28">
        <v>203.84</v>
      </c>
      <c r="LK89" s="28">
        <v>218.4</v>
      </c>
      <c r="LL89" s="28">
        <v>232.96</v>
      </c>
      <c r="LM89" s="28">
        <v>247.52</v>
      </c>
      <c r="LN89" s="28">
        <v>262.08</v>
      </c>
      <c r="LO89" s="28">
        <v>276.64</v>
      </c>
      <c r="LP89" s="25">
        <v>291.2</v>
      </c>
      <c r="LQ89" s="25">
        <v>305.76</v>
      </c>
      <c r="LR89" s="25">
        <v>320.32</v>
      </c>
      <c r="LS89" s="49"/>
    </row>
    <row r="90" spans="5:331">
      <c r="E90" s="128">
        <v>70</v>
      </c>
      <c r="F90" s="129">
        <v>74</v>
      </c>
      <c r="G90" s="41">
        <v>132</v>
      </c>
      <c r="H90" s="43">
        <v>0</v>
      </c>
      <c r="I90" s="24" t="s">
        <v>98</v>
      </c>
      <c r="J90" s="24" t="str">
        <f t="shared" si="55"/>
        <v>A-18-NH-70-74</v>
      </c>
      <c r="K90" s="25">
        <v>60.2</v>
      </c>
      <c r="L90" s="25">
        <v>90.3</v>
      </c>
      <c r="M90" s="25">
        <v>120.4</v>
      </c>
      <c r="N90" s="25">
        <v>150.5</v>
      </c>
      <c r="O90" s="25">
        <v>180.6</v>
      </c>
      <c r="P90" s="25">
        <v>210.7</v>
      </c>
      <c r="Q90" s="25">
        <v>240.8</v>
      </c>
      <c r="R90" s="25">
        <v>270.89999999999998</v>
      </c>
      <c r="S90" s="25">
        <v>301</v>
      </c>
      <c r="T90" s="25">
        <v>331.1</v>
      </c>
      <c r="U90" s="28">
        <v>361.2</v>
      </c>
      <c r="V90" s="30" t="s">
        <v>265</v>
      </c>
      <c r="W90" s="28">
        <v>391.3</v>
      </c>
      <c r="X90" s="28">
        <v>421.4</v>
      </c>
      <c r="Y90" s="28">
        <v>451.5</v>
      </c>
      <c r="Z90" s="28">
        <v>481.6</v>
      </c>
      <c r="AA90" s="28">
        <v>511.7</v>
      </c>
      <c r="AB90" s="28">
        <v>541.79999999999995</v>
      </c>
      <c r="AC90" s="28">
        <v>571.9</v>
      </c>
      <c r="AD90" s="25">
        <v>602</v>
      </c>
      <c r="AE90" s="25">
        <v>632.1</v>
      </c>
      <c r="AF90" s="25">
        <v>662.2</v>
      </c>
      <c r="AH90" s="128">
        <v>70</v>
      </c>
      <c r="AI90" s="129">
        <v>74</v>
      </c>
      <c r="AJ90" s="41">
        <v>132</v>
      </c>
      <c r="AK90" s="43">
        <v>0</v>
      </c>
      <c r="AL90" s="24" t="s">
        <v>98</v>
      </c>
      <c r="AM90" s="24" t="str">
        <f t="shared" si="56"/>
        <v>B-12-70-74</v>
      </c>
      <c r="AN90" s="25">
        <v>320</v>
      </c>
      <c r="AO90" s="25">
        <v>480</v>
      </c>
      <c r="AP90" s="25">
        <v>640</v>
      </c>
      <c r="AQ90" s="25">
        <v>800</v>
      </c>
      <c r="AR90" s="25">
        <v>960</v>
      </c>
      <c r="AS90" s="25">
        <v>1120</v>
      </c>
      <c r="AT90" s="25">
        <v>1216</v>
      </c>
      <c r="AU90" s="25">
        <v>1368</v>
      </c>
      <c r="AV90" s="25">
        <v>1520</v>
      </c>
      <c r="AW90" s="25">
        <v>1672</v>
      </c>
      <c r="AX90" s="28">
        <v>1824</v>
      </c>
      <c r="AY90" s="30" t="s">
        <v>265</v>
      </c>
      <c r="AZ90" s="28">
        <v>1976</v>
      </c>
      <c r="BA90" s="28">
        <v>2128</v>
      </c>
      <c r="BB90" s="28">
        <v>2280</v>
      </c>
      <c r="BC90" s="28">
        <v>2432</v>
      </c>
      <c r="BD90" s="28">
        <v>2584</v>
      </c>
      <c r="BE90" s="28">
        <v>2736</v>
      </c>
      <c r="BF90" s="28">
        <v>2888</v>
      </c>
      <c r="BG90" s="25">
        <v>3040</v>
      </c>
      <c r="BH90" s="25">
        <v>3192</v>
      </c>
      <c r="BI90" s="25">
        <v>3344</v>
      </c>
      <c r="BJ90" s="25">
        <v>3496</v>
      </c>
      <c r="BK90" s="25">
        <v>3648</v>
      </c>
      <c r="BL90" s="49"/>
      <c r="BM90" s="128">
        <v>70</v>
      </c>
      <c r="BN90" s="129">
        <v>74</v>
      </c>
      <c r="BO90" s="41">
        <v>132</v>
      </c>
      <c r="BP90" s="43">
        <v>0</v>
      </c>
      <c r="BQ90" s="24" t="s">
        <v>98</v>
      </c>
      <c r="BR90" s="24" t="str">
        <f t="shared" si="57"/>
        <v>B-12-BASE-70-74</v>
      </c>
      <c r="BS90" s="119">
        <v>364.9</v>
      </c>
      <c r="BT90" s="119">
        <v>547.35</v>
      </c>
      <c r="BU90" s="119">
        <v>729.8</v>
      </c>
      <c r="BV90" s="119">
        <v>912.25</v>
      </c>
      <c r="BW90" s="119">
        <v>1094.7</v>
      </c>
      <c r="BX90" s="119">
        <v>1277.1500000000001</v>
      </c>
      <c r="BY90" s="119">
        <v>1386.64</v>
      </c>
      <c r="BZ90" s="119">
        <v>1559.97</v>
      </c>
      <c r="CA90" s="119">
        <v>1733.3</v>
      </c>
      <c r="CB90" s="119">
        <v>1906.63</v>
      </c>
      <c r="CC90" s="120">
        <v>2079.96</v>
      </c>
      <c r="CD90" s="30" t="s">
        <v>265</v>
      </c>
      <c r="CE90" s="120">
        <v>2253.29</v>
      </c>
      <c r="CF90" s="120">
        <v>2426.62</v>
      </c>
      <c r="CG90" s="120">
        <v>2599.9499999999998</v>
      </c>
      <c r="CH90" s="120">
        <v>2773.28</v>
      </c>
      <c r="CI90" s="120">
        <v>2946.61</v>
      </c>
      <c r="CJ90" s="120">
        <v>3119.94</v>
      </c>
      <c r="CK90" s="120">
        <v>3293.27</v>
      </c>
      <c r="CL90" s="119">
        <v>3466.6</v>
      </c>
      <c r="CM90" s="119">
        <v>3639.93</v>
      </c>
      <c r="CN90" s="119">
        <v>3813.26</v>
      </c>
      <c r="CO90" s="119">
        <v>3986.59</v>
      </c>
      <c r="CP90" s="119">
        <v>4159.92</v>
      </c>
      <c r="CQ90" s="49"/>
      <c r="CR90" s="131">
        <v>70</v>
      </c>
      <c r="CS90" s="132">
        <v>74</v>
      </c>
      <c r="CT90" s="41">
        <v>132</v>
      </c>
      <c r="CU90" s="43">
        <v>0</v>
      </c>
      <c r="CV90" s="24" t="s">
        <v>98</v>
      </c>
      <c r="CW90" s="24" t="str">
        <f t="shared" si="58"/>
        <v>A-18-NH-70-74</v>
      </c>
      <c r="CX90" s="25">
        <v>54.56</v>
      </c>
      <c r="CY90" s="25">
        <v>81.84</v>
      </c>
      <c r="CZ90" s="25">
        <v>109.12</v>
      </c>
      <c r="DA90" s="25">
        <v>136.4</v>
      </c>
      <c r="DB90" s="25">
        <v>163.68</v>
      </c>
      <c r="DC90" s="25">
        <v>190.96</v>
      </c>
      <c r="DD90" s="25">
        <v>218.24</v>
      </c>
      <c r="DE90" s="25">
        <v>245.52</v>
      </c>
      <c r="DF90" s="25">
        <v>272.8</v>
      </c>
      <c r="DG90" s="25">
        <v>300.08</v>
      </c>
      <c r="DH90" s="28">
        <v>327.36</v>
      </c>
      <c r="DI90" s="30" t="s">
        <v>265</v>
      </c>
      <c r="DJ90" s="28">
        <v>354.64</v>
      </c>
      <c r="DK90" s="28">
        <v>381.92</v>
      </c>
      <c r="DL90" s="28">
        <v>409.2</v>
      </c>
      <c r="DM90" s="28">
        <v>436.48</v>
      </c>
      <c r="DN90" s="28">
        <v>463.76</v>
      </c>
      <c r="DO90" s="28">
        <v>491.04</v>
      </c>
      <c r="DP90" s="28">
        <v>518.32000000000005</v>
      </c>
      <c r="DQ90" s="25">
        <v>545.6</v>
      </c>
      <c r="DR90" s="25">
        <v>572.88</v>
      </c>
      <c r="DS90" s="25">
        <v>600.16</v>
      </c>
      <c r="DT90" s="49"/>
      <c r="DU90" s="145">
        <v>70</v>
      </c>
      <c r="DV90" s="146">
        <v>74</v>
      </c>
      <c r="DW90" s="41">
        <v>132</v>
      </c>
      <c r="DX90" s="43">
        <v>0</v>
      </c>
      <c r="DY90" s="24" t="s">
        <v>98</v>
      </c>
      <c r="DZ90" s="24" t="str">
        <f t="shared" si="59"/>
        <v>A-18-NH-70-74</v>
      </c>
      <c r="EA90" s="25">
        <v>60.2</v>
      </c>
      <c r="EB90" s="25">
        <v>90.3</v>
      </c>
      <c r="EC90" s="25">
        <v>120.4</v>
      </c>
      <c r="ED90" s="25">
        <v>150.5</v>
      </c>
      <c r="EE90" s="25">
        <v>180.6</v>
      </c>
      <c r="EF90" s="25">
        <v>210.7</v>
      </c>
      <c r="EG90" s="25">
        <v>240.8</v>
      </c>
      <c r="EH90" s="25">
        <v>270.89999999999998</v>
      </c>
      <c r="EI90" s="25">
        <v>301</v>
      </c>
      <c r="EJ90" s="25">
        <v>331.1</v>
      </c>
      <c r="EK90" s="28">
        <v>361.2</v>
      </c>
      <c r="EL90" s="30" t="s">
        <v>265</v>
      </c>
      <c r="EM90" s="28">
        <v>391.3</v>
      </c>
      <c r="EN90" s="28">
        <v>421.4</v>
      </c>
      <c r="EO90" s="28">
        <v>451.5</v>
      </c>
      <c r="EP90" s="28">
        <v>481.6</v>
      </c>
      <c r="EQ90" s="28">
        <v>511.7</v>
      </c>
      <c r="ER90" s="28">
        <v>541.79999999999995</v>
      </c>
      <c r="ES90" s="28">
        <v>571.9</v>
      </c>
      <c r="ET90" s="25">
        <v>602</v>
      </c>
      <c r="EU90" s="25">
        <v>632.1</v>
      </c>
      <c r="EV90" s="25">
        <v>662.2</v>
      </c>
      <c r="EW90" s="49"/>
      <c r="EX90" s="145">
        <v>70</v>
      </c>
      <c r="EY90" s="146">
        <v>74</v>
      </c>
      <c r="EZ90" s="41">
        <v>132</v>
      </c>
      <c r="FA90" s="43">
        <v>0</v>
      </c>
      <c r="FB90" s="24" t="s">
        <v>98</v>
      </c>
      <c r="FC90" s="24" t="str">
        <f t="shared" si="60"/>
        <v>A-18-NH-70-74</v>
      </c>
      <c r="FD90" s="25">
        <v>46.12</v>
      </c>
      <c r="FE90" s="25">
        <v>69.180000000000007</v>
      </c>
      <c r="FF90" s="25">
        <v>92.24</v>
      </c>
      <c r="FG90" s="25">
        <v>115.3</v>
      </c>
      <c r="FH90" s="25">
        <v>138.36000000000001</v>
      </c>
      <c r="FI90" s="25">
        <v>161.41999999999999</v>
      </c>
      <c r="FJ90" s="25">
        <v>184.48</v>
      </c>
      <c r="FK90" s="25">
        <v>207.54</v>
      </c>
      <c r="FL90" s="25">
        <v>230.6</v>
      </c>
      <c r="FM90" s="25">
        <v>253.66</v>
      </c>
      <c r="FN90" s="28">
        <v>276.72000000000003</v>
      </c>
      <c r="FO90" s="30" t="s">
        <v>265</v>
      </c>
      <c r="FP90" s="28">
        <v>299.77999999999997</v>
      </c>
      <c r="FQ90" s="28">
        <v>322.83999999999997</v>
      </c>
      <c r="FR90" s="28">
        <v>345.9</v>
      </c>
      <c r="FS90" s="28">
        <v>368.96</v>
      </c>
      <c r="FT90" s="28">
        <v>392.02</v>
      </c>
      <c r="FU90" s="28">
        <v>415.08</v>
      </c>
      <c r="FV90" s="28">
        <v>438.14</v>
      </c>
      <c r="FW90" s="25">
        <v>461.2</v>
      </c>
      <c r="FX90" s="25">
        <v>484.26</v>
      </c>
      <c r="FY90" s="25">
        <v>507.32</v>
      </c>
      <c r="FZ90" s="49"/>
      <c r="GA90" s="145">
        <v>70</v>
      </c>
      <c r="GB90" s="146">
        <v>74</v>
      </c>
      <c r="GC90" s="41">
        <v>132</v>
      </c>
      <c r="GD90" s="43">
        <v>0</v>
      </c>
      <c r="GE90" s="24" t="s">
        <v>98</v>
      </c>
      <c r="GF90" s="24" t="str">
        <f t="shared" si="61"/>
        <v>B-12-BASE-70-74</v>
      </c>
      <c r="GG90" s="119">
        <v>264</v>
      </c>
      <c r="GH90" s="119">
        <v>396</v>
      </c>
      <c r="GI90" s="119">
        <v>528</v>
      </c>
      <c r="GJ90" s="119">
        <v>660</v>
      </c>
      <c r="GK90" s="119">
        <v>792</v>
      </c>
      <c r="GL90" s="119">
        <v>924</v>
      </c>
      <c r="GM90" s="119">
        <v>1003.2</v>
      </c>
      <c r="GN90" s="119">
        <v>1128.5999999999999</v>
      </c>
      <c r="GO90" s="119">
        <v>1254</v>
      </c>
      <c r="GP90" s="119">
        <v>1379.4</v>
      </c>
      <c r="GQ90" s="120">
        <v>1504.8</v>
      </c>
      <c r="GR90" s="30" t="s">
        <v>265</v>
      </c>
      <c r="GS90" s="120">
        <v>1630.2</v>
      </c>
      <c r="GT90" s="120">
        <v>1755.6</v>
      </c>
      <c r="GU90" s="120">
        <v>1881</v>
      </c>
      <c r="GV90" s="120">
        <v>2006.4</v>
      </c>
      <c r="GW90" s="120">
        <v>2131.8000000000002</v>
      </c>
      <c r="GX90" s="120">
        <v>2257.1999999999998</v>
      </c>
      <c r="GY90" s="120">
        <v>2382.6</v>
      </c>
      <c r="GZ90" s="119">
        <v>2508</v>
      </c>
      <c r="HA90" s="119">
        <v>2633.4</v>
      </c>
      <c r="HB90" s="119">
        <v>2758.8</v>
      </c>
      <c r="HC90" s="119">
        <v>2884.2</v>
      </c>
      <c r="HD90" s="119">
        <v>3009.6</v>
      </c>
      <c r="HE90" s="49"/>
      <c r="HF90" s="145">
        <v>70</v>
      </c>
      <c r="HG90" s="146">
        <v>74</v>
      </c>
      <c r="HH90" s="41">
        <v>132</v>
      </c>
      <c r="HI90" s="43">
        <v>0</v>
      </c>
      <c r="HJ90" s="24" t="s">
        <v>98</v>
      </c>
      <c r="HK90" s="24" t="str">
        <f t="shared" si="62"/>
        <v>A-18-NH-70-74</v>
      </c>
      <c r="HL90" s="25">
        <v>50.04</v>
      </c>
      <c r="HM90" s="25">
        <v>75.06</v>
      </c>
      <c r="HN90" s="25">
        <v>100.08</v>
      </c>
      <c r="HO90" s="25">
        <v>125.1</v>
      </c>
      <c r="HP90" s="25">
        <v>150.12</v>
      </c>
      <c r="HQ90" s="25">
        <v>175.14</v>
      </c>
      <c r="HR90" s="25">
        <v>200.16</v>
      </c>
      <c r="HS90" s="25">
        <v>225.18</v>
      </c>
      <c r="HT90" s="25">
        <v>250.2</v>
      </c>
      <c r="HU90" s="25">
        <v>275.22000000000003</v>
      </c>
      <c r="HV90" s="28">
        <v>300.24</v>
      </c>
      <c r="HW90" s="30" t="s">
        <v>265</v>
      </c>
      <c r="HX90" s="28">
        <v>325.26</v>
      </c>
      <c r="HY90" s="28">
        <v>350.28</v>
      </c>
      <c r="HZ90" s="28">
        <v>375.3</v>
      </c>
      <c r="IA90" s="28">
        <v>400.32</v>
      </c>
      <c r="IB90" s="28">
        <v>425.34</v>
      </c>
      <c r="IC90" s="28">
        <v>450.36</v>
      </c>
      <c r="ID90" s="28">
        <v>475.38</v>
      </c>
      <c r="IE90" s="25">
        <v>500.4</v>
      </c>
      <c r="IF90" s="25">
        <v>525.41999999999996</v>
      </c>
      <c r="IG90" s="25">
        <v>550.44000000000005</v>
      </c>
      <c r="IH90" s="49"/>
      <c r="II90" s="151">
        <v>70</v>
      </c>
      <c r="IJ90" s="152">
        <v>74</v>
      </c>
      <c r="IK90" s="41">
        <v>132</v>
      </c>
      <c r="IL90" s="43">
        <v>0</v>
      </c>
      <c r="IM90" s="24" t="s">
        <v>98</v>
      </c>
      <c r="IN90" s="24" t="str">
        <f t="shared" si="63"/>
        <v>A-18-NH-70-74</v>
      </c>
      <c r="IO90" s="25">
        <v>42.4</v>
      </c>
      <c r="IP90" s="25">
        <v>63.6</v>
      </c>
      <c r="IQ90" s="25">
        <v>84.8</v>
      </c>
      <c r="IR90" s="25">
        <v>106</v>
      </c>
      <c r="IS90" s="25">
        <v>127.2</v>
      </c>
      <c r="IT90" s="25">
        <v>148.4</v>
      </c>
      <c r="IU90" s="25">
        <v>169.6</v>
      </c>
      <c r="IV90" s="25">
        <v>190.8</v>
      </c>
      <c r="IW90" s="25">
        <v>212</v>
      </c>
      <c r="IX90" s="25">
        <v>233.2</v>
      </c>
      <c r="IY90" s="28">
        <v>254.4</v>
      </c>
      <c r="IZ90" s="30" t="s">
        <v>265</v>
      </c>
      <c r="JA90" s="25">
        <v>275.60000000000002</v>
      </c>
      <c r="JB90" s="25">
        <v>296.8</v>
      </c>
      <c r="JC90" s="25">
        <v>318</v>
      </c>
      <c r="JD90" s="25">
        <v>339.2</v>
      </c>
      <c r="JE90" s="25">
        <v>360.4</v>
      </c>
      <c r="JF90" s="25">
        <v>381.6</v>
      </c>
      <c r="JG90" s="25">
        <v>402.8</v>
      </c>
      <c r="JH90" s="25">
        <v>424</v>
      </c>
      <c r="JI90" s="25">
        <v>445.2</v>
      </c>
      <c r="JJ90" s="25">
        <v>466.4</v>
      </c>
      <c r="JK90" s="49"/>
      <c r="JL90" s="151">
        <v>70</v>
      </c>
      <c r="JM90" s="152">
        <v>74</v>
      </c>
      <c r="JN90" s="41">
        <v>132</v>
      </c>
      <c r="JO90" s="43">
        <v>0</v>
      </c>
      <c r="JP90" s="24" t="s">
        <v>98</v>
      </c>
      <c r="JQ90" s="24" t="str">
        <f t="shared" si="64"/>
        <v>B-12-BASE-70-74</v>
      </c>
      <c r="JR90" s="119">
        <v>320</v>
      </c>
      <c r="JS90" s="119">
        <v>480</v>
      </c>
      <c r="JT90" s="119">
        <v>640</v>
      </c>
      <c r="JU90" s="119">
        <v>800</v>
      </c>
      <c r="JV90" s="119">
        <v>960</v>
      </c>
      <c r="JW90" s="119">
        <v>1120</v>
      </c>
      <c r="JX90" s="119">
        <v>1216</v>
      </c>
      <c r="JY90" s="119">
        <v>1368</v>
      </c>
      <c r="JZ90" s="119">
        <v>1520</v>
      </c>
      <c r="KA90" s="119">
        <v>1672</v>
      </c>
      <c r="KB90" s="120">
        <v>1824</v>
      </c>
      <c r="KC90" s="30" t="s">
        <v>265</v>
      </c>
      <c r="KD90" s="120">
        <v>1976</v>
      </c>
      <c r="KE90" s="120">
        <v>2128</v>
      </c>
      <c r="KF90" s="120">
        <v>2280</v>
      </c>
      <c r="KG90" s="120">
        <v>2432</v>
      </c>
      <c r="KH90" s="120">
        <v>2584</v>
      </c>
      <c r="KI90" s="120">
        <v>2736</v>
      </c>
      <c r="KJ90" s="120">
        <v>2888</v>
      </c>
      <c r="KK90" s="119">
        <v>3040</v>
      </c>
      <c r="KL90" s="119">
        <v>3192</v>
      </c>
      <c r="KM90" s="119">
        <v>3344</v>
      </c>
      <c r="KN90" s="119">
        <v>3496</v>
      </c>
      <c r="KO90" s="119">
        <v>3648</v>
      </c>
      <c r="KP90" s="49"/>
      <c r="KQ90" s="151">
        <v>70</v>
      </c>
      <c r="KR90" s="152">
        <v>74</v>
      </c>
      <c r="KS90" s="41">
        <v>132</v>
      </c>
      <c r="KT90" s="43">
        <v>0</v>
      </c>
      <c r="KU90" s="24" t="s">
        <v>98</v>
      </c>
      <c r="KV90" s="24" t="str">
        <f t="shared" si="65"/>
        <v>A-18-NH-70-74</v>
      </c>
      <c r="KW90" s="25">
        <v>50.04</v>
      </c>
      <c r="KX90" s="25">
        <v>75.06</v>
      </c>
      <c r="KY90" s="25">
        <v>100.08</v>
      </c>
      <c r="KZ90" s="25">
        <v>125.1</v>
      </c>
      <c r="LA90" s="25">
        <v>150.12</v>
      </c>
      <c r="LB90" s="25">
        <v>175.14</v>
      </c>
      <c r="LC90" s="25">
        <v>200.16</v>
      </c>
      <c r="LD90" s="25">
        <v>225.18</v>
      </c>
      <c r="LE90" s="25">
        <v>250.2</v>
      </c>
      <c r="LF90" s="25">
        <v>275.22000000000003</v>
      </c>
      <c r="LG90" s="28">
        <v>300.24</v>
      </c>
      <c r="LH90" s="30" t="s">
        <v>265</v>
      </c>
      <c r="LI90" s="28">
        <v>325.26</v>
      </c>
      <c r="LJ90" s="28">
        <v>350.28</v>
      </c>
      <c r="LK90" s="28">
        <v>375.3</v>
      </c>
      <c r="LL90" s="28">
        <v>400.32</v>
      </c>
      <c r="LM90" s="28">
        <v>425.34</v>
      </c>
      <c r="LN90" s="28">
        <v>450.36</v>
      </c>
      <c r="LO90" s="28">
        <v>475.38</v>
      </c>
      <c r="LP90" s="25">
        <v>500.4</v>
      </c>
      <c r="LQ90" s="25">
        <v>525.41999999999996</v>
      </c>
      <c r="LR90" s="25">
        <v>550.44000000000005</v>
      </c>
      <c r="LS90" s="49"/>
    </row>
    <row r="91" spans="5:331">
      <c r="E91" s="128">
        <v>75</v>
      </c>
      <c r="F91" s="129">
        <v>79</v>
      </c>
      <c r="G91" s="41">
        <v>153</v>
      </c>
      <c r="H91" s="43">
        <v>0</v>
      </c>
      <c r="I91" s="24" t="s">
        <v>99</v>
      </c>
      <c r="J91" s="24" t="str">
        <f t="shared" si="55"/>
        <v>A-18-NH-75-79</v>
      </c>
      <c r="K91" s="25">
        <v>98.52</v>
      </c>
      <c r="L91" s="25">
        <v>147.78</v>
      </c>
      <c r="M91" s="25">
        <v>197.04</v>
      </c>
      <c r="N91" s="25">
        <v>246.3</v>
      </c>
      <c r="O91" s="25">
        <v>295.56</v>
      </c>
      <c r="P91" s="25">
        <v>344.82</v>
      </c>
      <c r="Q91" s="25">
        <v>394.08</v>
      </c>
      <c r="R91" s="25">
        <v>443.34</v>
      </c>
      <c r="S91" s="25">
        <v>492.6</v>
      </c>
      <c r="T91" s="25">
        <v>541.86</v>
      </c>
      <c r="U91" s="28">
        <v>591.12</v>
      </c>
      <c r="V91" s="30" t="s">
        <v>265</v>
      </c>
      <c r="W91" s="28">
        <v>640.38</v>
      </c>
      <c r="X91" s="28">
        <v>689.64</v>
      </c>
      <c r="Y91" s="28">
        <v>738.9</v>
      </c>
      <c r="Z91" s="28">
        <v>788.16</v>
      </c>
      <c r="AA91" s="28">
        <v>837.42</v>
      </c>
      <c r="AB91" s="28">
        <v>886.68</v>
      </c>
      <c r="AC91" s="28">
        <v>935.94</v>
      </c>
      <c r="AD91" s="25">
        <v>985.2</v>
      </c>
      <c r="AE91" s="25">
        <v>1034.46</v>
      </c>
      <c r="AF91" s="25">
        <v>1083.72</v>
      </c>
      <c r="AH91" s="128">
        <v>75</v>
      </c>
      <c r="AI91" s="129">
        <v>79</v>
      </c>
      <c r="AJ91" s="41">
        <v>153</v>
      </c>
      <c r="AK91" s="43">
        <v>0</v>
      </c>
      <c r="AL91" s="24" t="s">
        <v>99</v>
      </c>
      <c r="AM91" s="24" t="str">
        <f t="shared" si="56"/>
        <v>B-12-75-79</v>
      </c>
      <c r="AN91" s="25">
        <v>370</v>
      </c>
      <c r="AO91" s="25">
        <v>555</v>
      </c>
      <c r="AP91" s="25">
        <v>740</v>
      </c>
      <c r="AQ91" s="25">
        <v>925</v>
      </c>
      <c r="AR91" s="25">
        <v>1110</v>
      </c>
      <c r="AS91" s="25">
        <v>1295</v>
      </c>
      <c r="AT91" s="25">
        <v>1406</v>
      </c>
      <c r="AU91" s="25">
        <v>1581.75</v>
      </c>
      <c r="AV91" s="25">
        <v>1757.5</v>
      </c>
      <c r="AW91" s="25">
        <v>1933.25</v>
      </c>
      <c r="AX91" s="28">
        <v>2109</v>
      </c>
      <c r="AY91" s="30" t="s">
        <v>265</v>
      </c>
      <c r="AZ91" s="28">
        <v>2284.75</v>
      </c>
      <c r="BA91" s="28">
        <v>2460.5</v>
      </c>
      <c r="BB91" s="28">
        <v>2636.25</v>
      </c>
      <c r="BC91" s="28">
        <v>2812</v>
      </c>
      <c r="BD91" s="28">
        <v>2987.75</v>
      </c>
      <c r="BE91" s="28">
        <v>3163.5</v>
      </c>
      <c r="BF91" s="28">
        <v>3339.25</v>
      </c>
      <c r="BG91" s="25">
        <v>3515</v>
      </c>
      <c r="BH91" s="25">
        <v>3690.75</v>
      </c>
      <c r="BI91" s="25">
        <v>3866.5</v>
      </c>
      <c r="BJ91" s="25">
        <v>4042.25</v>
      </c>
      <c r="BK91" s="25">
        <v>4218</v>
      </c>
      <c r="BL91" s="49"/>
      <c r="BM91" s="128">
        <v>75</v>
      </c>
      <c r="BN91" s="129">
        <v>79</v>
      </c>
      <c r="BO91" s="41">
        <v>153</v>
      </c>
      <c r="BP91" s="43">
        <v>0</v>
      </c>
      <c r="BQ91" s="24" t="s">
        <v>99</v>
      </c>
      <c r="BR91" s="24" t="str">
        <f t="shared" si="57"/>
        <v>B-12-BASE-75-79</v>
      </c>
      <c r="BS91" s="119">
        <v>392.56</v>
      </c>
      <c r="BT91" s="119">
        <v>588.84</v>
      </c>
      <c r="BU91" s="119">
        <v>785.12</v>
      </c>
      <c r="BV91" s="119">
        <v>981.4</v>
      </c>
      <c r="BW91" s="119">
        <v>1177.68</v>
      </c>
      <c r="BX91" s="119">
        <v>1373.96</v>
      </c>
      <c r="BY91" s="119">
        <v>1491.76</v>
      </c>
      <c r="BZ91" s="119">
        <v>1678.23</v>
      </c>
      <c r="CA91" s="119">
        <v>1864.7</v>
      </c>
      <c r="CB91" s="119">
        <v>2051.17</v>
      </c>
      <c r="CC91" s="120">
        <v>2237.64</v>
      </c>
      <c r="CD91" s="30" t="s">
        <v>265</v>
      </c>
      <c r="CE91" s="120">
        <v>2424.11</v>
      </c>
      <c r="CF91" s="120">
        <v>2610.58</v>
      </c>
      <c r="CG91" s="120">
        <v>2797.05</v>
      </c>
      <c r="CH91" s="120">
        <v>2983.52</v>
      </c>
      <c r="CI91" s="120">
        <v>3169.99</v>
      </c>
      <c r="CJ91" s="120">
        <v>3356.46</v>
      </c>
      <c r="CK91" s="120">
        <v>3542.93</v>
      </c>
      <c r="CL91" s="119">
        <v>3729.4</v>
      </c>
      <c r="CM91" s="119">
        <v>3915.87</v>
      </c>
      <c r="CN91" s="119">
        <v>4102.34</v>
      </c>
      <c r="CO91" s="119">
        <v>4288.8100000000004</v>
      </c>
      <c r="CP91" s="119">
        <v>4475.28</v>
      </c>
      <c r="CQ91" s="49"/>
      <c r="CR91" s="131">
        <v>75</v>
      </c>
      <c r="CS91" s="132">
        <v>79</v>
      </c>
      <c r="CT91" s="41">
        <v>153</v>
      </c>
      <c r="CU91" s="43">
        <v>0</v>
      </c>
      <c r="CV91" s="24" t="s">
        <v>99</v>
      </c>
      <c r="CW91" s="24" t="str">
        <f t="shared" si="58"/>
        <v>A-18-NH-75-79</v>
      </c>
      <c r="CX91" s="25">
        <v>89.26</v>
      </c>
      <c r="CY91" s="25">
        <v>133.88999999999999</v>
      </c>
      <c r="CZ91" s="25">
        <v>178.52</v>
      </c>
      <c r="DA91" s="25">
        <v>223.15</v>
      </c>
      <c r="DB91" s="25">
        <v>267.77999999999997</v>
      </c>
      <c r="DC91" s="25">
        <v>312.41000000000003</v>
      </c>
      <c r="DD91" s="25">
        <v>357.04</v>
      </c>
      <c r="DE91" s="25">
        <v>401.67</v>
      </c>
      <c r="DF91" s="25">
        <v>446.3</v>
      </c>
      <c r="DG91" s="25">
        <v>490.93</v>
      </c>
      <c r="DH91" s="28">
        <v>535.55999999999995</v>
      </c>
      <c r="DI91" s="30" t="s">
        <v>265</v>
      </c>
      <c r="DJ91" s="28">
        <v>580.19000000000005</v>
      </c>
      <c r="DK91" s="28">
        <v>624.82000000000005</v>
      </c>
      <c r="DL91" s="28">
        <v>669.45</v>
      </c>
      <c r="DM91" s="28">
        <v>714.08</v>
      </c>
      <c r="DN91" s="28">
        <v>758.71</v>
      </c>
      <c r="DO91" s="28">
        <v>803.34</v>
      </c>
      <c r="DP91" s="28">
        <v>847.97</v>
      </c>
      <c r="DQ91" s="25">
        <v>892.6</v>
      </c>
      <c r="DR91" s="25">
        <v>937.23</v>
      </c>
      <c r="DS91" s="25">
        <v>981.86</v>
      </c>
      <c r="DT91" s="49"/>
      <c r="DU91" s="145">
        <v>75</v>
      </c>
      <c r="DV91" s="146">
        <v>79</v>
      </c>
      <c r="DW91" s="41">
        <v>153</v>
      </c>
      <c r="DX91" s="43">
        <v>0</v>
      </c>
      <c r="DY91" s="24" t="s">
        <v>99</v>
      </c>
      <c r="DZ91" s="24" t="str">
        <f t="shared" si="59"/>
        <v>A-18-NH-75-79</v>
      </c>
      <c r="EA91" s="25">
        <v>98.52</v>
      </c>
      <c r="EB91" s="25">
        <v>147.78</v>
      </c>
      <c r="EC91" s="25">
        <v>197.04</v>
      </c>
      <c r="ED91" s="25">
        <v>246.3</v>
      </c>
      <c r="EE91" s="25">
        <v>295.56</v>
      </c>
      <c r="EF91" s="25">
        <v>344.82</v>
      </c>
      <c r="EG91" s="25">
        <v>394.08</v>
      </c>
      <c r="EH91" s="25">
        <v>443.34</v>
      </c>
      <c r="EI91" s="25">
        <v>492.6</v>
      </c>
      <c r="EJ91" s="25">
        <v>541.86</v>
      </c>
      <c r="EK91" s="28">
        <v>591.12</v>
      </c>
      <c r="EL91" s="30" t="s">
        <v>265</v>
      </c>
      <c r="EM91" s="28">
        <v>640.38</v>
      </c>
      <c r="EN91" s="28">
        <v>689.64</v>
      </c>
      <c r="EO91" s="28">
        <v>738.9</v>
      </c>
      <c r="EP91" s="28">
        <v>788.16</v>
      </c>
      <c r="EQ91" s="28">
        <v>837.42</v>
      </c>
      <c r="ER91" s="28">
        <v>886.68</v>
      </c>
      <c r="ES91" s="28">
        <v>935.94</v>
      </c>
      <c r="ET91" s="25">
        <v>985.2</v>
      </c>
      <c r="EU91" s="25">
        <v>1034.46</v>
      </c>
      <c r="EV91" s="25">
        <v>1083.72</v>
      </c>
      <c r="EW91" s="49"/>
      <c r="EX91" s="145">
        <v>75</v>
      </c>
      <c r="EY91" s="146">
        <v>79</v>
      </c>
      <c r="EZ91" s="41">
        <v>153</v>
      </c>
      <c r="FA91" s="43">
        <v>0</v>
      </c>
      <c r="FB91" s="24" t="s">
        <v>99</v>
      </c>
      <c r="FC91" s="24" t="str">
        <f t="shared" si="60"/>
        <v>A-18-NH-75-79</v>
      </c>
      <c r="FD91" s="25">
        <v>75.48</v>
      </c>
      <c r="FE91" s="25">
        <v>113.22</v>
      </c>
      <c r="FF91" s="25">
        <v>150.96</v>
      </c>
      <c r="FG91" s="25">
        <v>188.7</v>
      </c>
      <c r="FH91" s="25">
        <v>226.44</v>
      </c>
      <c r="FI91" s="25">
        <v>264.18</v>
      </c>
      <c r="FJ91" s="25">
        <v>301.92</v>
      </c>
      <c r="FK91" s="25">
        <v>339.66</v>
      </c>
      <c r="FL91" s="25">
        <v>377.4</v>
      </c>
      <c r="FM91" s="25">
        <v>415.14</v>
      </c>
      <c r="FN91" s="28">
        <v>452.88</v>
      </c>
      <c r="FO91" s="30" t="s">
        <v>265</v>
      </c>
      <c r="FP91" s="28">
        <v>490.62</v>
      </c>
      <c r="FQ91" s="28">
        <v>528.36</v>
      </c>
      <c r="FR91" s="28">
        <v>566.1</v>
      </c>
      <c r="FS91" s="28">
        <v>603.84</v>
      </c>
      <c r="FT91" s="28">
        <v>641.58000000000004</v>
      </c>
      <c r="FU91" s="28">
        <v>679.32</v>
      </c>
      <c r="FV91" s="28">
        <v>717.06</v>
      </c>
      <c r="FW91" s="25">
        <v>754.8</v>
      </c>
      <c r="FX91" s="25">
        <v>792.54</v>
      </c>
      <c r="FY91" s="25">
        <v>830.28</v>
      </c>
      <c r="FZ91" s="49"/>
      <c r="GA91" s="145">
        <v>75</v>
      </c>
      <c r="GB91" s="146">
        <v>79</v>
      </c>
      <c r="GC91" s="41">
        <v>153</v>
      </c>
      <c r="GD91" s="43">
        <v>0</v>
      </c>
      <c r="GE91" s="24" t="s">
        <v>99</v>
      </c>
      <c r="GF91" s="24" t="str">
        <f t="shared" si="61"/>
        <v>B-12-BASE-75-79</v>
      </c>
      <c r="GG91" s="119">
        <v>306</v>
      </c>
      <c r="GH91" s="119">
        <v>459</v>
      </c>
      <c r="GI91" s="119">
        <v>612</v>
      </c>
      <c r="GJ91" s="119">
        <v>765</v>
      </c>
      <c r="GK91" s="119">
        <v>918</v>
      </c>
      <c r="GL91" s="119">
        <v>1071</v>
      </c>
      <c r="GM91" s="119">
        <v>1162.8</v>
      </c>
      <c r="GN91" s="119">
        <v>1308.1500000000001</v>
      </c>
      <c r="GO91" s="119">
        <v>1453.5</v>
      </c>
      <c r="GP91" s="119">
        <v>1598.85</v>
      </c>
      <c r="GQ91" s="120">
        <v>1744.2</v>
      </c>
      <c r="GR91" s="30" t="s">
        <v>265</v>
      </c>
      <c r="GS91" s="120">
        <v>1889.55</v>
      </c>
      <c r="GT91" s="120">
        <v>2034.9</v>
      </c>
      <c r="GU91" s="120">
        <v>2180.25</v>
      </c>
      <c r="GV91" s="120">
        <v>2325.6</v>
      </c>
      <c r="GW91" s="120">
        <v>2470.9499999999998</v>
      </c>
      <c r="GX91" s="120">
        <v>2616.3000000000002</v>
      </c>
      <c r="GY91" s="120">
        <v>2761.65</v>
      </c>
      <c r="GZ91" s="119">
        <v>2907</v>
      </c>
      <c r="HA91" s="119">
        <v>3052.35</v>
      </c>
      <c r="HB91" s="119">
        <v>3197.7</v>
      </c>
      <c r="HC91" s="119">
        <v>3343.05</v>
      </c>
      <c r="HD91" s="119">
        <v>3488.4</v>
      </c>
      <c r="HE91" s="49"/>
      <c r="HF91" s="145">
        <v>75</v>
      </c>
      <c r="HG91" s="146">
        <v>79</v>
      </c>
      <c r="HH91" s="41">
        <v>153</v>
      </c>
      <c r="HI91" s="43">
        <v>0</v>
      </c>
      <c r="HJ91" s="24" t="s">
        <v>99</v>
      </c>
      <c r="HK91" s="24" t="str">
        <f t="shared" si="62"/>
        <v>A-18-NH-75-79</v>
      </c>
      <c r="HL91" s="25">
        <v>81.88</v>
      </c>
      <c r="HM91" s="25">
        <v>122.82</v>
      </c>
      <c r="HN91" s="25">
        <v>163.76</v>
      </c>
      <c r="HO91" s="25">
        <v>204.7</v>
      </c>
      <c r="HP91" s="25">
        <v>245.64</v>
      </c>
      <c r="HQ91" s="25">
        <v>286.58</v>
      </c>
      <c r="HR91" s="25">
        <v>327.52</v>
      </c>
      <c r="HS91" s="25">
        <v>368.46</v>
      </c>
      <c r="HT91" s="25">
        <v>409.4</v>
      </c>
      <c r="HU91" s="25">
        <v>450.34</v>
      </c>
      <c r="HV91" s="28">
        <v>491.28</v>
      </c>
      <c r="HW91" s="30" t="s">
        <v>265</v>
      </c>
      <c r="HX91" s="28">
        <v>532.22</v>
      </c>
      <c r="HY91" s="28">
        <v>573.16</v>
      </c>
      <c r="HZ91" s="28">
        <v>614.1</v>
      </c>
      <c r="IA91" s="28">
        <v>655.04</v>
      </c>
      <c r="IB91" s="28">
        <v>695.98</v>
      </c>
      <c r="IC91" s="28">
        <v>736.92</v>
      </c>
      <c r="ID91" s="28">
        <v>777.86</v>
      </c>
      <c r="IE91" s="25">
        <v>818.8</v>
      </c>
      <c r="IF91" s="25">
        <v>859.74</v>
      </c>
      <c r="IG91" s="25">
        <v>900.68</v>
      </c>
      <c r="IH91" s="49"/>
      <c r="II91" s="151">
        <v>75</v>
      </c>
      <c r="IJ91" s="152">
        <v>79</v>
      </c>
      <c r="IK91" s="41">
        <v>153</v>
      </c>
      <c r="IL91" s="43">
        <v>0</v>
      </c>
      <c r="IM91" s="24" t="s">
        <v>99</v>
      </c>
      <c r="IN91" s="24" t="str">
        <f t="shared" si="63"/>
        <v>A-18-NH-75-79</v>
      </c>
      <c r="IO91" s="25">
        <v>69.38</v>
      </c>
      <c r="IP91" s="25">
        <v>104.07</v>
      </c>
      <c r="IQ91" s="25">
        <v>138.76</v>
      </c>
      <c r="IR91" s="25">
        <v>173.45</v>
      </c>
      <c r="IS91" s="25">
        <v>208.14</v>
      </c>
      <c r="IT91" s="25">
        <v>242.83</v>
      </c>
      <c r="IU91" s="25">
        <v>277.52</v>
      </c>
      <c r="IV91" s="25">
        <v>312.20999999999998</v>
      </c>
      <c r="IW91" s="25">
        <v>346.9</v>
      </c>
      <c r="IX91" s="25">
        <v>381.59</v>
      </c>
      <c r="IY91" s="28">
        <v>416.28</v>
      </c>
      <c r="IZ91" s="30" t="s">
        <v>265</v>
      </c>
      <c r="JA91" s="25">
        <v>450.97</v>
      </c>
      <c r="JB91" s="25">
        <v>485.66</v>
      </c>
      <c r="JC91" s="25">
        <v>520.35</v>
      </c>
      <c r="JD91" s="25">
        <v>555.04</v>
      </c>
      <c r="JE91" s="25">
        <v>589.73</v>
      </c>
      <c r="JF91" s="25">
        <v>624.41999999999996</v>
      </c>
      <c r="JG91" s="25">
        <v>659.11</v>
      </c>
      <c r="JH91" s="25">
        <v>693.8</v>
      </c>
      <c r="JI91" s="25">
        <v>728.49</v>
      </c>
      <c r="JJ91" s="25">
        <v>763.18</v>
      </c>
      <c r="JK91" s="49"/>
      <c r="JL91" s="151">
        <v>75</v>
      </c>
      <c r="JM91" s="152">
        <v>79</v>
      </c>
      <c r="JN91" s="41">
        <v>153</v>
      </c>
      <c r="JO91" s="43">
        <v>0</v>
      </c>
      <c r="JP91" s="24" t="s">
        <v>99</v>
      </c>
      <c r="JQ91" s="24" t="str">
        <f t="shared" si="64"/>
        <v>B-12-BASE-75-79</v>
      </c>
      <c r="JR91" s="119">
        <v>370</v>
      </c>
      <c r="JS91" s="119">
        <v>555</v>
      </c>
      <c r="JT91" s="119">
        <v>740</v>
      </c>
      <c r="JU91" s="119">
        <v>925</v>
      </c>
      <c r="JV91" s="119">
        <v>1110</v>
      </c>
      <c r="JW91" s="119">
        <v>1295</v>
      </c>
      <c r="JX91" s="119">
        <v>1406</v>
      </c>
      <c r="JY91" s="119">
        <v>1581.75</v>
      </c>
      <c r="JZ91" s="119">
        <v>1757.5</v>
      </c>
      <c r="KA91" s="119">
        <v>1933.25</v>
      </c>
      <c r="KB91" s="120">
        <v>2109</v>
      </c>
      <c r="KC91" s="30" t="s">
        <v>265</v>
      </c>
      <c r="KD91" s="120">
        <v>2284.75</v>
      </c>
      <c r="KE91" s="120">
        <v>2460.5</v>
      </c>
      <c r="KF91" s="120">
        <v>2636.25</v>
      </c>
      <c r="KG91" s="120">
        <v>2812</v>
      </c>
      <c r="KH91" s="120">
        <v>2987.75</v>
      </c>
      <c r="KI91" s="120">
        <v>3163.5</v>
      </c>
      <c r="KJ91" s="120">
        <v>3339.25</v>
      </c>
      <c r="KK91" s="119">
        <v>3515</v>
      </c>
      <c r="KL91" s="119">
        <v>3690.75</v>
      </c>
      <c r="KM91" s="119">
        <v>3866.5</v>
      </c>
      <c r="KN91" s="119">
        <v>4042.25</v>
      </c>
      <c r="KO91" s="119">
        <v>4218</v>
      </c>
      <c r="KP91" s="49"/>
      <c r="KQ91" s="151">
        <v>75</v>
      </c>
      <c r="KR91" s="152">
        <v>79</v>
      </c>
      <c r="KS91" s="41">
        <v>153</v>
      </c>
      <c r="KT91" s="43">
        <v>0</v>
      </c>
      <c r="KU91" s="24" t="s">
        <v>99</v>
      </c>
      <c r="KV91" s="24" t="str">
        <f t="shared" si="65"/>
        <v>A-18-NH-75-79</v>
      </c>
      <c r="KW91" s="25">
        <v>81.88</v>
      </c>
      <c r="KX91" s="25">
        <v>122.82</v>
      </c>
      <c r="KY91" s="25">
        <v>163.76</v>
      </c>
      <c r="KZ91" s="25">
        <v>204.7</v>
      </c>
      <c r="LA91" s="25">
        <v>245.64</v>
      </c>
      <c r="LB91" s="25">
        <v>286.58</v>
      </c>
      <c r="LC91" s="25">
        <v>327.52</v>
      </c>
      <c r="LD91" s="25">
        <v>368.46</v>
      </c>
      <c r="LE91" s="25">
        <v>409.4</v>
      </c>
      <c r="LF91" s="25">
        <v>450.34</v>
      </c>
      <c r="LG91" s="28">
        <v>491.28</v>
      </c>
      <c r="LH91" s="30" t="s">
        <v>265</v>
      </c>
      <c r="LI91" s="28">
        <v>532.22</v>
      </c>
      <c r="LJ91" s="28">
        <v>573.16</v>
      </c>
      <c r="LK91" s="28">
        <v>614.1</v>
      </c>
      <c r="LL91" s="28">
        <v>655.04</v>
      </c>
      <c r="LM91" s="28">
        <v>695.98</v>
      </c>
      <c r="LN91" s="28">
        <v>736.92</v>
      </c>
      <c r="LO91" s="28">
        <v>777.86</v>
      </c>
      <c r="LP91" s="25">
        <v>818.8</v>
      </c>
      <c r="LQ91" s="25">
        <v>859.74</v>
      </c>
      <c r="LR91" s="25">
        <v>900.68</v>
      </c>
      <c r="LS91" s="49"/>
    </row>
    <row r="92" spans="5:331" ht="13.8" thickBot="1">
      <c r="E92" s="31">
        <v>80</v>
      </c>
      <c r="F92" s="32">
        <v>84</v>
      </c>
      <c r="G92" s="44">
        <v>165</v>
      </c>
      <c r="H92" s="43">
        <v>0</v>
      </c>
      <c r="I92" s="33" t="s">
        <v>100</v>
      </c>
      <c r="J92" s="24" t="str">
        <f t="shared" si="55"/>
        <v>A-18-NH-80-84</v>
      </c>
      <c r="K92" s="34">
        <v>148.88</v>
      </c>
      <c r="L92" s="34">
        <v>223.32</v>
      </c>
      <c r="M92" s="34">
        <v>297.76</v>
      </c>
      <c r="N92" s="34">
        <v>372.2</v>
      </c>
      <c r="O92" s="34">
        <v>446.64</v>
      </c>
      <c r="P92" s="34">
        <v>521.08000000000004</v>
      </c>
      <c r="Q92" s="34">
        <v>595.52</v>
      </c>
      <c r="R92" s="34">
        <v>669.96</v>
      </c>
      <c r="S92" s="34">
        <v>744.4</v>
      </c>
      <c r="T92" s="34">
        <v>818.84</v>
      </c>
      <c r="U92" s="35">
        <v>893.28</v>
      </c>
      <c r="V92" s="36" t="s">
        <v>265</v>
      </c>
      <c r="W92" s="35">
        <v>967.72</v>
      </c>
      <c r="X92" s="35">
        <v>1042.1600000000001</v>
      </c>
      <c r="Y92" s="35">
        <v>1116.5999999999999</v>
      </c>
      <c r="Z92" s="35">
        <v>1191.04</v>
      </c>
      <c r="AA92" s="35">
        <v>1265.48</v>
      </c>
      <c r="AB92" s="35">
        <v>1339.92</v>
      </c>
      <c r="AC92" s="35">
        <v>1414.36</v>
      </c>
      <c r="AD92" s="34">
        <v>1488.8</v>
      </c>
      <c r="AE92" s="34">
        <v>1563.24</v>
      </c>
      <c r="AF92" s="34">
        <v>1637.68</v>
      </c>
      <c r="AH92" s="31">
        <v>80</v>
      </c>
      <c r="AI92" s="32">
        <v>84</v>
      </c>
      <c r="AJ92" s="44">
        <v>165</v>
      </c>
      <c r="AK92" s="43">
        <v>0</v>
      </c>
      <c r="AL92" s="33" t="s">
        <v>100</v>
      </c>
      <c r="AM92" s="24" t="str">
        <f t="shared" si="56"/>
        <v>B-12-80-84</v>
      </c>
      <c r="AN92" s="34">
        <v>398</v>
      </c>
      <c r="AO92" s="34">
        <v>597</v>
      </c>
      <c r="AP92" s="34">
        <v>796</v>
      </c>
      <c r="AQ92" s="34">
        <v>995</v>
      </c>
      <c r="AR92" s="34">
        <v>1194</v>
      </c>
      <c r="AS92" s="34">
        <v>1393</v>
      </c>
      <c r="AT92" s="34">
        <v>1512.4</v>
      </c>
      <c r="AU92" s="34">
        <v>1701.45</v>
      </c>
      <c r="AV92" s="34">
        <v>1890.5</v>
      </c>
      <c r="AW92" s="34">
        <v>2079.5500000000002</v>
      </c>
      <c r="AX92" s="35">
        <v>2268.6</v>
      </c>
      <c r="AY92" s="36" t="s">
        <v>265</v>
      </c>
      <c r="AZ92" s="35">
        <v>2457.65</v>
      </c>
      <c r="BA92" s="35">
        <v>2646.7</v>
      </c>
      <c r="BB92" s="35">
        <v>2835.75</v>
      </c>
      <c r="BC92" s="35">
        <v>3024.8</v>
      </c>
      <c r="BD92" s="35">
        <v>3213.85</v>
      </c>
      <c r="BE92" s="35">
        <v>3402.9</v>
      </c>
      <c r="BF92" s="35">
        <v>3591.95</v>
      </c>
      <c r="BG92" s="34">
        <v>3781</v>
      </c>
      <c r="BH92" s="34">
        <v>3970.05</v>
      </c>
      <c r="BI92" s="34">
        <v>4159.1000000000004</v>
      </c>
      <c r="BJ92" s="34">
        <v>4348.1499999999996</v>
      </c>
      <c r="BK92" s="34">
        <v>4537.2</v>
      </c>
      <c r="BL92" s="49"/>
      <c r="BM92" s="31">
        <v>80</v>
      </c>
      <c r="BN92" s="32">
        <v>84</v>
      </c>
      <c r="BO92" s="44">
        <v>165</v>
      </c>
      <c r="BP92" s="43">
        <v>0</v>
      </c>
      <c r="BQ92" s="33" t="s">
        <v>100</v>
      </c>
      <c r="BR92" s="24" t="str">
        <f t="shared" si="57"/>
        <v>B-12-BASE-80-84</v>
      </c>
      <c r="BS92" s="121">
        <v>403.76</v>
      </c>
      <c r="BT92" s="121">
        <v>605.64</v>
      </c>
      <c r="BU92" s="121">
        <v>807.52</v>
      </c>
      <c r="BV92" s="121">
        <v>1009.4</v>
      </c>
      <c r="BW92" s="121">
        <v>1211.28</v>
      </c>
      <c r="BX92" s="121">
        <v>1413.16</v>
      </c>
      <c r="BY92" s="121">
        <v>1534.32</v>
      </c>
      <c r="BZ92" s="121">
        <v>1726.11</v>
      </c>
      <c r="CA92" s="121">
        <v>1917.9</v>
      </c>
      <c r="CB92" s="121">
        <v>2109.69</v>
      </c>
      <c r="CC92" s="122">
        <v>2301.48</v>
      </c>
      <c r="CD92" s="36" t="s">
        <v>265</v>
      </c>
      <c r="CE92" s="122">
        <v>2493.27</v>
      </c>
      <c r="CF92" s="122">
        <v>2685.06</v>
      </c>
      <c r="CG92" s="122">
        <v>2876.85</v>
      </c>
      <c r="CH92" s="122">
        <v>3068.64</v>
      </c>
      <c r="CI92" s="122">
        <v>3260.43</v>
      </c>
      <c r="CJ92" s="122">
        <v>3452.22</v>
      </c>
      <c r="CK92" s="122">
        <v>3644.01</v>
      </c>
      <c r="CL92" s="121">
        <v>3835.8</v>
      </c>
      <c r="CM92" s="121">
        <v>4027.59</v>
      </c>
      <c r="CN92" s="121">
        <v>4219.38</v>
      </c>
      <c r="CO92" s="121">
        <v>4411.17</v>
      </c>
      <c r="CP92" s="121">
        <v>4602.96</v>
      </c>
      <c r="CQ92" s="49"/>
      <c r="CR92" s="31">
        <v>80</v>
      </c>
      <c r="CS92" s="32">
        <v>84</v>
      </c>
      <c r="CT92" s="44">
        <v>165</v>
      </c>
      <c r="CU92" s="43">
        <v>0</v>
      </c>
      <c r="CV92" s="33" t="s">
        <v>100</v>
      </c>
      <c r="CW92" s="24" t="str">
        <f t="shared" si="58"/>
        <v>A-18-NH-80-84</v>
      </c>
      <c r="CX92" s="34">
        <v>134.88</v>
      </c>
      <c r="CY92" s="34">
        <v>202.32</v>
      </c>
      <c r="CZ92" s="34">
        <v>269.76</v>
      </c>
      <c r="DA92" s="34">
        <v>337.2</v>
      </c>
      <c r="DB92" s="34">
        <v>404.64</v>
      </c>
      <c r="DC92" s="34">
        <v>472.08</v>
      </c>
      <c r="DD92" s="34">
        <v>539.52</v>
      </c>
      <c r="DE92" s="34">
        <v>606.96</v>
      </c>
      <c r="DF92" s="34">
        <v>674.4</v>
      </c>
      <c r="DG92" s="34">
        <v>741.84</v>
      </c>
      <c r="DH92" s="35">
        <v>809.28</v>
      </c>
      <c r="DI92" s="36" t="s">
        <v>265</v>
      </c>
      <c r="DJ92" s="35">
        <v>876.72</v>
      </c>
      <c r="DK92" s="35">
        <v>944.16</v>
      </c>
      <c r="DL92" s="35">
        <v>1011.6</v>
      </c>
      <c r="DM92" s="35">
        <v>1079.04</v>
      </c>
      <c r="DN92" s="35">
        <v>1146.48</v>
      </c>
      <c r="DO92" s="35">
        <v>1213.92</v>
      </c>
      <c r="DP92" s="35">
        <v>1281.3599999999999</v>
      </c>
      <c r="DQ92" s="34">
        <v>1348.8</v>
      </c>
      <c r="DR92" s="34">
        <v>1416.24</v>
      </c>
      <c r="DS92" s="34">
        <v>1483.68</v>
      </c>
      <c r="DT92" s="49"/>
      <c r="DU92" s="31">
        <v>80</v>
      </c>
      <c r="DV92" s="32">
        <v>84</v>
      </c>
      <c r="DW92" s="44">
        <v>165</v>
      </c>
      <c r="DX92" s="43">
        <v>0</v>
      </c>
      <c r="DY92" s="33" t="s">
        <v>100</v>
      </c>
      <c r="DZ92" s="24" t="str">
        <f t="shared" si="59"/>
        <v>A-18-NH-80-84</v>
      </c>
      <c r="EA92" s="34">
        <v>148.88</v>
      </c>
      <c r="EB92" s="34">
        <v>223.32</v>
      </c>
      <c r="EC92" s="34">
        <v>297.76</v>
      </c>
      <c r="ED92" s="34">
        <v>372.2</v>
      </c>
      <c r="EE92" s="34">
        <v>446.64</v>
      </c>
      <c r="EF92" s="34">
        <v>521.08000000000004</v>
      </c>
      <c r="EG92" s="34">
        <v>595.52</v>
      </c>
      <c r="EH92" s="34">
        <v>669.96</v>
      </c>
      <c r="EI92" s="34">
        <v>744.4</v>
      </c>
      <c r="EJ92" s="34">
        <v>818.84</v>
      </c>
      <c r="EK92" s="35">
        <v>893.28</v>
      </c>
      <c r="EL92" s="36" t="s">
        <v>265</v>
      </c>
      <c r="EM92" s="35">
        <v>967.72</v>
      </c>
      <c r="EN92" s="35">
        <v>1042.1600000000001</v>
      </c>
      <c r="EO92" s="35">
        <v>1116.5999999999999</v>
      </c>
      <c r="EP92" s="35">
        <v>1191.04</v>
      </c>
      <c r="EQ92" s="35">
        <v>1265.48</v>
      </c>
      <c r="ER92" s="35">
        <v>1339.92</v>
      </c>
      <c r="ES92" s="35">
        <v>1414.36</v>
      </c>
      <c r="ET92" s="34">
        <v>1488.8</v>
      </c>
      <c r="EU92" s="34">
        <v>1563.24</v>
      </c>
      <c r="EV92" s="34">
        <v>1637.68</v>
      </c>
      <c r="EW92" s="49"/>
      <c r="EX92" s="31">
        <v>80</v>
      </c>
      <c r="EY92" s="32">
        <v>84</v>
      </c>
      <c r="EZ92" s="44">
        <v>165</v>
      </c>
      <c r="FA92" s="43">
        <v>0</v>
      </c>
      <c r="FB92" s="33" t="s">
        <v>100</v>
      </c>
      <c r="FC92" s="24" t="str">
        <f t="shared" si="60"/>
        <v>A-18-NH-80-84</v>
      </c>
      <c r="FD92" s="34">
        <v>114.04</v>
      </c>
      <c r="FE92" s="34">
        <v>171.06</v>
      </c>
      <c r="FF92" s="34">
        <v>228.08</v>
      </c>
      <c r="FG92" s="34">
        <v>285.10000000000002</v>
      </c>
      <c r="FH92" s="34">
        <v>342.12</v>
      </c>
      <c r="FI92" s="34">
        <v>399.14</v>
      </c>
      <c r="FJ92" s="34">
        <v>456.16</v>
      </c>
      <c r="FK92" s="34">
        <v>513.17999999999995</v>
      </c>
      <c r="FL92" s="34">
        <v>570.20000000000005</v>
      </c>
      <c r="FM92" s="34">
        <v>627.22</v>
      </c>
      <c r="FN92" s="35">
        <v>684.24</v>
      </c>
      <c r="FO92" s="36" t="s">
        <v>265</v>
      </c>
      <c r="FP92" s="35">
        <v>741.26</v>
      </c>
      <c r="FQ92" s="35">
        <v>798.28</v>
      </c>
      <c r="FR92" s="35">
        <v>855.3</v>
      </c>
      <c r="FS92" s="35">
        <v>912.32</v>
      </c>
      <c r="FT92" s="35">
        <v>969.34</v>
      </c>
      <c r="FU92" s="35">
        <v>1026.3599999999999</v>
      </c>
      <c r="FV92" s="35">
        <v>1083.3800000000001</v>
      </c>
      <c r="FW92" s="34">
        <v>1140.4000000000001</v>
      </c>
      <c r="FX92" s="34">
        <v>1197.42</v>
      </c>
      <c r="FY92" s="34">
        <v>1254.44</v>
      </c>
      <c r="FZ92" s="49"/>
      <c r="GA92" s="31">
        <v>80</v>
      </c>
      <c r="GB92" s="32">
        <v>84</v>
      </c>
      <c r="GC92" s="44">
        <v>165</v>
      </c>
      <c r="GD92" s="43">
        <v>0</v>
      </c>
      <c r="GE92" s="33" t="s">
        <v>100</v>
      </c>
      <c r="GF92" s="24" t="str">
        <f t="shared" si="61"/>
        <v>B-12-BASE-80-84</v>
      </c>
      <c r="GG92" s="121">
        <v>330</v>
      </c>
      <c r="GH92" s="121">
        <v>495</v>
      </c>
      <c r="GI92" s="121">
        <v>660</v>
      </c>
      <c r="GJ92" s="121">
        <v>825</v>
      </c>
      <c r="GK92" s="121">
        <v>990</v>
      </c>
      <c r="GL92" s="121">
        <v>1155</v>
      </c>
      <c r="GM92" s="121">
        <v>1254</v>
      </c>
      <c r="GN92" s="121">
        <v>1410.75</v>
      </c>
      <c r="GO92" s="121">
        <v>1567.5</v>
      </c>
      <c r="GP92" s="121">
        <v>1724.25</v>
      </c>
      <c r="GQ92" s="122">
        <v>1881</v>
      </c>
      <c r="GR92" s="36" t="s">
        <v>265</v>
      </c>
      <c r="GS92" s="122">
        <v>2037.75</v>
      </c>
      <c r="GT92" s="122">
        <v>2194.5</v>
      </c>
      <c r="GU92" s="122">
        <v>2351.25</v>
      </c>
      <c r="GV92" s="122">
        <v>2508</v>
      </c>
      <c r="GW92" s="122">
        <v>2664.75</v>
      </c>
      <c r="GX92" s="122">
        <v>2821.5</v>
      </c>
      <c r="GY92" s="122">
        <v>2978.25</v>
      </c>
      <c r="GZ92" s="121">
        <v>3135</v>
      </c>
      <c r="HA92" s="121">
        <v>3291.75</v>
      </c>
      <c r="HB92" s="121">
        <v>3448.5</v>
      </c>
      <c r="HC92" s="121">
        <v>3605.25</v>
      </c>
      <c r="HD92" s="121">
        <v>3762</v>
      </c>
      <c r="HE92" s="49"/>
      <c r="HF92" s="31">
        <v>80</v>
      </c>
      <c r="HG92" s="32">
        <v>84</v>
      </c>
      <c r="HH92" s="44">
        <v>165</v>
      </c>
      <c r="HI92" s="43">
        <v>0</v>
      </c>
      <c r="HJ92" s="33" t="s">
        <v>100</v>
      </c>
      <c r="HK92" s="24" t="str">
        <f t="shared" si="62"/>
        <v>A-18-NH-80-84</v>
      </c>
      <c r="HL92" s="34">
        <v>123.72</v>
      </c>
      <c r="HM92" s="34">
        <v>185.58</v>
      </c>
      <c r="HN92" s="34">
        <v>247.44</v>
      </c>
      <c r="HO92" s="34">
        <v>309.3</v>
      </c>
      <c r="HP92" s="34">
        <v>371.16</v>
      </c>
      <c r="HQ92" s="34">
        <v>433.02</v>
      </c>
      <c r="HR92" s="34">
        <v>494.88</v>
      </c>
      <c r="HS92" s="34">
        <v>556.74</v>
      </c>
      <c r="HT92" s="34">
        <v>618.6</v>
      </c>
      <c r="HU92" s="34">
        <v>680.46</v>
      </c>
      <c r="HV92" s="35">
        <v>742.32</v>
      </c>
      <c r="HW92" s="36" t="s">
        <v>265</v>
      </c>
      <c r="HX92" s="35">
        <v>804.18</v>
      </c>
      <c r="HY92" s="35">
        <v>866.04</v>
      </c>
      <c r="HZ92" s="35">
        <v>927.9</v>
      </c>
      <c r="IA92" s="35">
        <v>989.76</v>
      </c>
      <c r="IB92" s="35">
        <v>1051.6199999999999</v>
      </c>
      <c r="IC92" s="35">
        <v>1113.48</v>
      </c>
      <c r="ID92" s="35">
        <v>1175.3399999999999</v>
      </c>
      <c r="IE92" s="34">
        <v>1237.2</v>
      </c>
      <c r="IF92" s="34">
        <v>1299.06</v>
      </c>
      <c r="IG92" s="34">
        <v>1360.92</v>
      </c>
      <c r="IH92" s="49"/>
      <c r="II92" s="31">
        <v>80</v>
      </c>
      <c r="IJ92" s="32">
        <v>84</v>
      </c>
      <c r="IK92" s="44">
        <v>165</v>
      </c>
      <c r="IL92" s="43">
        <v>0</v>
      </c>
      <c r="IM92" s="33" t="s">
        <v>100</v>
      </c>
      <c r="IN92" s="24" t="str">
        <f t="shared" si="63"/>
        <v>A-18-NH-80-84</v>
      </c>
      <c r="IO92" s="34">
        <v>104.84</v>
      </c>
      <c r="IP92" s="34">
        <v>157.26</v>
      </c>
      <c r="IQ92" s="34">
        <v>209.68</v>
      </c>
      <c r="IR92" s="34">
        <v>262.10000000000002</v>
      </c>
      <c r="IS92" s="34">
        <v>314.52</v>
      </c>
      <c r="IT92" s="34">
        <v>366.94</v>
      </c>
      <c r="IU92" s="34">
        <v>419.36</v>
      </c>
      <c r="IV92" s="34">
        <v>471.78</v>
      </c>
      <c r="IW92" s="34">
        <v>524.20000000000005</v>
      </c>
      <c r="IX92" s="34">
        <v>576.62</v>
      </c>
      <c r="IY92" s="35">
        <v>629.04</v>
      </c>
      <c r="IZ92" s="36" t="s">
        <v>265</v>
      </c>
      <c r="JA92" s="34">
        <v>681.46</v>
      </c>
      <c r="JB92" s="34">
        <v>733.88</v>
      </c>
      <c r="JC92" s="34">
        <v>786.3</v>
      </c>
      <c r="JD92" s="34">
        <v>838.72</v>
      </c>
      <c r="JE92" s="34">
        <v>891.14</v>
      </c>
      <c r="JF92" s="34">
        <v>943.56</v>
      </c>
      <c r="JG92" s="34">
        <v>995.98</v>
      </c>
      <c r="JH92" s="34">
        <v>1048.4000000000001</v>
      </c>
      <c r="JI92" s="34">
        <v>1100.82</v>
      </c>
      <c r="JJ92" s="34">
        <v>1153.24</v>
      </c>
      <c r="JK92" s="49"/>
      <c r="JL92" s="31">
        <v>80</v>
      </c>
      <c r="JM92" s="32">
        <v>84</v>
      </c>
      <c r="JN92" s="44">
        <v>165</v>
      </c>
      <c r="JO92" s="43">
        <v>0</v>
      </c>
      <c r="JP92" s="33" t="s">
        <v>100</v>
      </c>
      <c r="JQ92" s="24" t="str">
        <f t="shared" si="64"/>
        <v>B-12-BASE-80-84</v>
      </c>
      <c r="JR92" s="121">
        <v>398</v>
      </c>
      <c r="JS92" s="121">
        <v>597</v>
      </c>
      <c r="JT92" s="121">
        <v>796</v>
      </c>
      <c r="JU92" s="121">
        <v>995</v>
      </c>
      <c r="JV92" s="121">
        <v>1194</v>
      </c>
      <c r="JW92" s="121">
        <v>1393</v>
      </c>
      <c r="JX92" s="121">
        <v>1512.4</v>
      </c>
      <c r="JY92" s="121">
        <v>1701.45</v>
      </c>
      <c r="JZ92" s="121">
        <v>1890.5</v>
      </c>
      <c r="KA92" s="121">
        <v>2079.5500000000002</v>
      </c>
      <c r="KB92" s="122">
        <v>2268.6</v>
      </c>
      <c r="KC92" s="36" t="s">
        <v>265</v>
      </c>
      <c r="KD92" s="122">
        <v>2457.65</v>
      </c>
      <c r="KE92" s="122">
        <v>2646.7</v>
      </c>
      <c r="KF92" s="122">
        <v>2835.75</v>
      </c>
      <c r="KG92" s="122">
        <v>3024.8</v>
      </c>
      <c r="KH92" s="122">
        <v>3213.85</v>
      </c>
      <c r="KI92" s="122">
        <v>3402.9</v>
      </c>
      <c r="KJ92" s="122">
        <v>3591.95</v>
      </c>
      <c r="KK92" s="121">
        <v>3781</v>
      </c>
      <c r="KL92" s="121">
        <v>3970.05</v>
      </c>
      <c r="KM92" s="121">
        <v>4159.1000000000004</v>
      </c>
      <c r="KN92" s="121">
        <v>4348.1499999999996</v>
      </c>
      <c r="KO92" s="121">
        <v>4537.2</v>
      </c>
      <c r="KP92" s="49"/>
      <c r="KQ92" s="31">
        <v>80</v>
      </c>
      <c r="KR92" s="32">
        <v>84</v>
      </c>
      <c r="KS92" s="44">
        <v>165</v>
      </c>
      <c r="KT92" s="43">
        <v>0</v>
      </c>
      <c r="KU92" s="33" t="s">
        <v>100</v>
      </c>
      <c r="KV92" s="24" t="str">
        <f t="shared" si="65"/>
        <v>A-18-NH-80-84</v>
      </c>
      <c r="KW92" s="34">
        <v>123.72</v>
      </c>
      <c r="KX92" s="34">
        <v>185.58</v>
      </c>
      <c r="KY92" s="34">
        <v>247.44</v>
      </c>
      <c r="KZ92" s="34">
        <v>309.3</v>
      </c>
      <c r="LA92" s="34">
        <v>371.16</v>
      </c>
      <c r="LB92" s="34">
        <v>433.02</v>
      </c>
      <c r="LC92" s="34">
        <v>494.88</v>
      </c>
      <c r="LD92" s="34">
        <v>556.74</v>
      </c>
      <c r="LE92" s="34">
        <v>618.6</v>
      </c>
      <c r="LF92" s="34">
        <v>680.46</v>
      </c>
      <c r="LG92" s="35">
        <v>742.32</v>
      </c>
      <c r="LH92" s="36" t="s">
        <v>265</v>
      </c>
      <c r="LI92" s="35">
        <v>804.18</v>
      </c>
      <c r="LJ92" s="35">
        <v>866.04</v>
      </c>
      <c r="LK92" s="35">
        <v>927.9</v>
      </c>
      <c r="LL92" s="35">
        <v>989.76</v>
      </c>
      <c r="LM92" s="35">
        <v>1051.6199999999999</v>
      </c>
      <c r="LN92" s="35">
        <v>1113.48</v>
      </c>
      <c r="LO92" s="35">
        <v>1175.3399999999999</v>
      </c>
      <c r="LP92" s="34">
        <v>1237.2</v>
      </c>
      <c r="LQ92" s="34">
        <v>1299.06</v>
      </c>
      <c r="LR92" s="34">
        <v>1360.92</v>
      </c>
      <c r="LS92" s="49"/>
    </row>
    <row r="93" spans="5:331">
      <c r="E93" s="129"/>
      <c r="F93" s="129"/>
      <c r="G93" s="129"/>
      <c r="H93" s="129"/>
      <c r="I93" s="129"/>
      <c r="J93" s="129"/>
      <c r="K93" s="25"/>
      <c r="L93" s="25"/>
      <c r="M93" s="25"/>
      <c r="N93" s="25"/>
      <c r="O93" s="25"/>
      <c r="P93" s="25"/>
      <c r="Q93" s="25"/>
      <c r="R93" s="25"/>
      <c r="S93" s="25"/>
      <c r="T93" s="25"/>
      <c r="U93" s="25"/>
      <c r="V93" s="25"/>
      <c r="AH93" s="129"/>
      <c r="AI93" s="129"/>
      <c r="AJ93" s="129"/>
      <c r="AK93" s="129"/>
      <c r="AL93" s="129"/>
      <c r="AM93" s="129"/>
      <c r="AN93" s="25"/>
      <c r="AO93" s="25"/>
      <c r="AP93" s="25"/>
      <c r="AQ93" s="25"/>
      <c r="AR93" s="25"/>
      <c r="AS93" s="25"/>
      <c r="AT93" s="25"/>
      <c r="AU93" s="25"/>
      <c r="AV93" s="25"/>
      <c r="AW93" s="25"/>
      <c r="AX93" s="25"/>
      <c r="AY93" s="25"/>
      <c r="BL93" s="49"/>
      <c r="BM93" s="129"/>
      <c r="BN93" s="129"/>
      <c r="BO93" s="129"/>
      <c r="BP93" s="129"/>
      <c r="BQ93" s="129"/>
      <c r="BR93" s="129"/>
      <c r="BS93" s="25"/>
      <c r="BT93" s="25"/>
      <c r="BU93" s="25"/>
      <c r="BV93" s="25"/>
      <c r="BW93" s="25"/>
      <c r="BX93" s="25"/>
      <c r="BY93" s="25"/>
      <c r="BZ93" s="25"/>
      <c r="CA93" s="25"/>
      <c r="CB93" s="25"/>
      <c r="CC93" s="25"/>
      <c r="CD93" s="25"/>
      <c r="CQ93" s="49"/>
      <c r="CR93" s="132"/>
      <c r="CS93" s="132"/>
      <c r="CT93" s="132"/>
      <c r="CU93" s="132"/>
      <c r="CV93" s="132"/>
      <c r="CW93" s="132"/>
      <c r="CX93" s="25"/>
      <c r="CY93" s="25"/>
      <c r="CZ93" s="25"/>
      <c r="DA93" s="25"/>
      <c r="DB93" s="25"/>
      <c r="DC93" s="25"/>
      <c r="DD93" s="25"/>
      <c r="DE93" s="25"/>
      <c r="DF93" s="25"/>
      <c r="DG93" s="25"/>
      <c r="DH93" s="25"/>
      <c r="DI93" s="25"/>
      <c r="DT93" s="49"/>
      <c r="DU93" s="146"/>
      <c r="DV93" s="146"/>
      <c r="DW93" s="146"/>
      <c r="DX93" s="146"/>
      <c r="DY93" s="146"/>
      <c r="DZ93" s="146"/>
      <c r="EA93" s="25"/>
      <c r="EB93" s="25"/>
      <c r="EC93" s="25"/>
      <c r="ED93" s="25"/>
      <c r="EE93" s="25"/>
      <c r="EF93" s="25"/>
      <c r="EG93" s="25"/>
      <c r="EH93" s="25"/>
      <c r="EI93" s="25"/>
      <c r="EJ93" s="25"/>
      <c r="EK93" s="25"/>
      <c r="EL93" s="25"/>
      <c r="EW93" s="49"/>
      <c r="EX93" s="146"/>
      <c r="EY93" s="146"/>
      <c r="EZ93" s="146"/>
      <c r="FA93" s="146"/>
      <c r="FB93" s="146"/>
      <c r="FC93" s="146"/>
      <c r="FD93" s="25"/>
      <c r="FE93" s="25"/>
      <c r="FF93" s="25"/>
      <c r="FG93" s="25"/>
      <c r="FH93" s="25"/>
      <c r="FI93" s="25"/>
      <c r="FJ93" s="25"/>
      <c r="FK93" s="25"/>
      <c r="FL93" s="25"/>
      <c r="FM93" s="25"/>
      <c r="FN93" s="25"/>
      <c r="FO93" s="25"/>
      <c r="FZ93" s="49"/>
      <c r="GA93" s="146"/>
      <c r="GB93" s="146"/>
      <c r="GC93" s="146"/>
      <c r="GD93" s="146"/>
      <c r="GE93" s="146"/>
      <c r="GF93" s="146"/>
      <c r="GG93" s="25"/>
      <c r="GH93" s="25"/>
      <c r="GI93" s="25"/>
      <c r="GJ93" s="25"/>
      <c r="GK93" s="25"/>
      <c r="GL93" s="25"/>
      <c r="GM93" s="25"/>
      <c r="GN93" s="25"/>
      <c r="GO93" s="25"/>
      <c r="GP93" s="25"/>
      <c r="GQ93" s="25"/>
      <c r="GR93" s="25"/>
      <c r="HE93" s="49"/>
      <c r="HF93" s="146"/>
      <c r="HG93" s="146"/>
      <c r="HH93" s="146"/>
      <c r="HI93" s="146"/>
      <c r="HJ93" s="146"/>
      <c r="HK93" s="146"/>
      <c r="HL93" s="25"/>
      <c r="HM93" s="25"/>
      <c r="HN93" s="25"/>
      <c r="HO93" s="25"/>
      <c r="HP93" s="25"/>
      <c r="HQ93" s="25"/>
      <c r="HR93" s="25"/>
      <c r="HS93" s="25"/>
      <c r="HT93" s="25"/>
      <c r="HU93" s="25"/>
      <c r="HV93" s="25"/>
      <c r="HW93" s="25"/>
      <c r="IH93" s="49"/>
      <c r="II93" s="152"/>
      <c r="IJ93" s="152"/>
      <c r="IK93" s="152"/>
      <c r="IL93" s="152"/>
      <c r="IM93" s="152"/>
      <c r="IN93" s="152"/>
      <c r="IO93" s="25"/>
      <c r="IP93" s="25"/>
      <c r="IQ93" s="25"/>
      <c r="IR93" s="25"/>
      <c r="IS93" s="25"/>
      <c r="IT93" s="25"/>
      <c r="IU93" s="25"/>
      <c r="IV93" s="25"/>
      <c r="IW93" s="25"/>
      <c r="IX93" s="25"/>
      <c r="IY93" s="25"/>
      <c r="IZ93" s="25"/>
      <c r="JK93" s="49"/>
      <c r="JL93" s="152"/>
      <c r="JM93" s="152"/>
      <c r="JN93" s="152"/>
      <c r="JO93" s="152"/>
      <c r="JP93" s="152"/>
      <c r="JQ93" s="152"/>
      <c r="JR93" s="25"/>
      <c r="JS93" s="25"/>
      <c r="JT93" s="25"/>
      <c r="JU93" s="25"/>
      <c r="JV93" s="25"/>
      <c r="JW93" s="25"/>
      <c r="JX93" s="25"/>
      <c r="JY93" s="25"/>
      <c r="JZ93" s="25"/>
      <c r="KA93" s="25"/>
      <c r="KB93" s="25"/>
      <c r="KC93" s="25"/>
      <c r="KP93" s="49"/>
      <c r="KQ93" s="152"/>
      <c r="KR93" s="152"/>
      <c r="KS93" s="152"/>
      <c r="KT93" s="152"/>
      <c r="KU93" s="152"/>
      <c r="KV93" s="152"/>
      <c r="KW93" s="25"/>
      <c r="KX93" s="25"/>
      <c r="KY93" s="25"/>
      <c r="KZ93" s="25"/>
      <c r="LA93" s="25"/>
      <c r="LB93" s="25"/>
      <c r="LC93" s="25"/>
      <c r="LD93" s="25"/>
      <c r="LE93" s="25"/>
      <c r="LF93" s="25"/>
      <c r="LG93" s="25"/>
      <c r="LH93" s="25"/>
      <c r="LS93" s="49"/>
    </row>
    <row r="94" spans="5:331" ht="16.2" thickBot="1">
      <c r="E94" s="46"/>
      <c r="F94" s="46"/>
      <c r="G94" s="46"/>
      <c r="H94" s="46"/>
      <c r="I94" s="46"/>
      <c r="J94" s="46"/>
      <c r="K94" s="46"/>
      <c r="L94" s="46"/>
      <c r="M94" s="46"/>
      <c r="N94" s="46"/>
      <c r="O94" s="46"/>
      <c r="P94" s="46"/>
      <c r="Q94" s="46"/>
      <c r="R94" s="46"/>
      <c r="S94" s="46"/>
      <c r="T94" s="46"/>
      <c r="U94" s="46"/>
      <c r="V94" s="46"/>
      <c r="AH94" s="46"/>
      <c r="AI94" s="46"/>
      <c r="AJ94" s="46"/>
      <c r="AK94" s="46"/>
      <c r="AL94" s="46"/>
      <c r="AM94" s="46"/>
      <c r="AN94" s="46"/>
      <c r="AO94" s="46"/>
      <c r="AP94" s="46"/>
      <c r="AQ94" s="46"/>
      <c r="AR94" s="46"/>
      <c r="AS94" s="46"/>
      <c r="AT94" s="46"/>
      <c r="AU94" s="46"/>
      <c r="AV94" s="46"/>
      <c r="AW94" s="46"/>
      <c r="AX94" s="46"/>
      <c r="AY94" s="46"/>
      <c r="BL94" s="49"/>
      <c r="BM94" s="46"/>
      <c r="BN94" s="46"/>
      <c r="BO94" s="46"/>
      <c r="BP94" s="46"/>
      <c r="BQ94" s="46"/>
      <c r="BR94" s="46"/>
      <c r="BS94" s="46"/>
      <c r="BT94" s="46"/>
      <c r="BU94" s="46"/>
      <c r="BV94" s="46"/>
      <c r="BW94" s="46"/>
      <c r="BX94" s="46"/>
      <c r="BY94" s="46"/>
      <c r="BZ94" s="46"/>
      <c r="CA94" s="46"/>
      <c r="CB94" s="46"/>
      <c r="CC94" s="46"/>
      <c r="CD94" s="46"/>
      <c r="CQ94" s="49"/>
      <c r="CR94" s="46"/>
      <c r="CS94" s="46"/>
      <c r="CT94" s="46"/>
      <c r="CU94" s="46"/>
      <c r="CV94" s="46"/>
      <c r="CW94" s="46"/>
      <c r="CX94" s="46"/>
      <c r="CY94" s="46"/>
      <c r="CZ94" s="46"/>
      <c r="DA94" s="46"/>
      <c r="DB94" s="46"/>
      <c r="DC94" s="46"/>
      <c r="DD94" s="46"/>
      <c r="DE94" s="46"/>
      <c r="DF94" s="46"/>
      <c r="DG94" s="46"/>
      <c r="DH94" s="46"/>
      <c r="DI94" s="46"/>
      <c r="DT94" s="49"/>
      <c r="DU94" s="46"/>
      <c r="DV94" s="46"/>
      <c r="DW94" s="46"/>
      <c r="DX94" s="46"/>
      <c r="DY94" s="46"/>
      <c r="DZ94" s="46"/>
      <c r="EA94" s="46"/>
      <c r="EB94" s="46"/>
      <c r="EC94" s="46"/>
      <c r="ED94" s="46"/>
      <c r="EE94" s="46"/>
      <c r="EF94" s="46"/>
      <c r="EG94" s="46"/>
      <c r="EH94" s="46"/>
      <c r="EI94" s="46"/>
      <c r="EJ94" s="46"/>
      <c r="EK94" s="46"/>
      <c r="EL94" s="46"/>
      <c r="EW94" s="49"/>
      <c r="EX94" s="46"/>
      <c r="EY94" s="46"/>
      <c r="EZ94" s="46"/>
      <c r="FA94" s="46"/>
      <c r="FB94" s="46"/>
      <c r="FC94" s="46"/>
      <c r="FD94" s="46"/>
      <c r="FE94" s="46"/>
      <c r="FF94" s="46"/>
      <c r="FG94" s="46"/>
      <c r="FH94" s="46"/>
      <c r="FI94" s="46"/>
      <c r="FJ94" s="46"/>
      <c r="FK94" s="46"/>
      <c r="FL94" s="46"/>
      <c r="FM94" s="46"/>
      <c r="FN94" s="46"/>
      <c r="FO94" s="46"/>
      <c r="FZ94" s="49"/>
      <c r="GA94" s="46"/>
      <c r="GB94" s="46"/>
      <c r="GC94" s="46"/>
      <c r="GD94" s="46"/>
      <c r="GE94" s="46"/>
      <c r="GF94" s="46"/>
      <c r="GG94" s="46"/>
      <c r="GH94" s="46"/>
      <c r="GI94" s="46"/>
      <c r="GJ94" s="46"/>
      <c r="GK94" s="46"/>
      <c r="GL94" s="46"/>
      <c r="GM94" s="46"/>
      <c r="GN94" s="46"/>
      <c r="GO94" s="46"/>
      <c r="GP94" s="46"/>
      <c r="GQ94" s="46"/>
      <c r="GR94" s="46"/>
      <c r="HE94" s="49"/>
      <c r="HF94" s="46"/>
      <c r="HG94" s="46"/>
      <c r="HH94" s="46"/>
      <c r="HI94" s="46"/>
      <c r="HJ94" s="46"/>
      <c r="HK94" s="46"/>
      <c r="HL94" s="46"/>
      <c r="HM94" s="46"/>
      <c r="HN94" s="46"/>
      <c r="HO94" s="46"/>
      <c r="HP94" s="46"/>
      <c r="HQ94" s="46"/>
      <c r="HR94" s="46"/>
      <c r="HS94" s="46"/>
      <c r="HT94" s="46"/>
      <c r="HU94" s="46"/>
      <c r="HV94" s="46"/>
      <c r="HW94" s="46"/>
      <c r="IH94" s="49"/>
      <c r="II94" s="46"/>
      <c r="IJ94" s="46"/>
      <c r="IK94" s="46"/>
      <c r="IL94" s="46"/>
      <c r="IM94" s="46"/>
      <c r="IN94" s="46"/>
      <c r="IO94" s="46"/>
      <c r="IP94" s="46"/>
      <c r="IQ94" s="46"/>
      <c r="IR94" s="46"/>
      <c r="IS94" s="46"/>
      <c r="IT94" s="46"/>
      <c r="IU94" s="46"/>
      <c r="IV94" s="46"/>
      <c r="IW94" s="46"/>
      <c r="IX94" s="46"/>
      <c r="IY94" s="46"/>
      <c r="IZ94" s="46"/>
      <c r="JK94" s="49"/>
      <c r="JL94" s="46"/>
      <c r="JM94" s="46"/>
      <c r="JN94" s="46"/>
      <c r="JO94" s="46"/>
      <c r="JP94" s="46"/>
      <c r="JQ94" s="46"/>
      <c r="JR94" s="46"/>
      <c r="JS94" s="46"/>
      <c r="JT94" s="46"/>
      <c r="JU94" s="46"/>
      <c r="JV94" s="46"/>
      <c r="JW94" s="46"/>
      <c r="JX94" s="46"/>
      <c r="JY94" s="46"/>
      <c r="JZ94" s="46"/>
      <c r="KA94" s="46"/>
      <c r="KB94" s="46"/>
      <c r="KC94" s="46"/>
      <c r="KP94" s="49"/>
      <c r="KQ94" s="46"/>
      <c r="KR94" s="46"/>
      <c r="KS94" s="46"/>
      <c r="KT94" s="46"/>
      <c r="KU94" s="46"/>
      <c r="KV94" s="46"/>
      <c r="KW94" s="46"/>
      <c r="KX94" s="46"/>
      <c r="KY94" s="46"/>
      <c r="KZ94" s="46"/>
      <c r="LA94" s="46"/>
      <c r="LB94" s="46"/>
      <c r="LC94" s="46"/>
      <c r="LD94" s="46"/>
      <c r="LE94" s="46"/>
      <c r="LF94" s="46"/>
      <c r="LG94" s="46"/>
      <c r="LH94" s="46"/>
      <c r="LS94" s="49"/>
    </row>
    <row r="95" spans="5:331">
      <c r="E95" s="9"/>
      <c r="F95" s="10"/>
      <c r="G95" s="10"/>
      <c r="H95" s="10"/>
      <c r="I95" s="10"/>
      <c r="J95" s="10"/>
      <c r="K95" s="11">
        <v>500</v>
      </c>
      <c r="L95" s="12">
        <v>750</v>
      </c>
      <c r="M95" s="11">
        <v>1000</v>
      </c>
      <c r="N95" s="11">
        <v>1250</v>
      </c>
      <c r="O95" s="11">
        <v>1500</v>
      </c>
      <c r="P95" s="11">
        <v>1750</v>
      </c>
      <c r="Q95" s="11">
        <v>2000</v>
      </c>
      <c r="R95" s="11">
        <v>2250</v>
      </c>
      <c r="S95" s="11">
        <v>2500</v>
      </c>
      <c r="T95" s="11">
        <v>2750</v>
      </c>
      <c r="U95" s="14">
        <v>3000</v>
      </c>
      <c r="V95" s="15" t="s">
        <v>74</v>
      </c>
      <c r="W95" s="11">
        <v>3250</v>
      </c>
      <c r="X95" s="12">
        <v>3500</v>
      </c>
      <c r="Y95" s="11">
        <v>3750</v>
      </c>
      <c r="Z95" s="11">
        <v>4000</v>
      </c>
      <c r="AA95" s="11">
        <v>4250</v>
      </c>
      <c r="AB95" s="11">
        <v>4500</v>
      </c>
      <c r="AC95" s="11">
        <v>4750</v>
      </c>
      <c r="AD95" s="11">
        <v>5000</v>
      </c>
      <c r="AE95" s="11">
        <v>5250</v>
      </c>
      <c r="AF95" s="11">
        <v>5500</v>
      </c>
      <c r="AH95" s="9"/>
      <c r="AI95" s="10"/>
      <c r="AJ95" s="10"/>
      <c r="AK95" s="10"/>
      <c r="AL95" s="10"/>
      <c r="AM95" s="10"/>
      <c r="AN95" s="11">
        <v>500</v>
      </c>
      <c r="AO95" s="12">
        <v>750</v>
      </c>
      <c r="AP95" s="11">
        <v>1000</v>
      </c>
      <c r="AQ95" s="11">
        <v>1250</v>
      </c>
      <c r="AR95" s="11">
        <v>1500</v>
      </c>
      <c r="AS95" s="11">
        <v>1750</v>
      </c>
      <c r="AT95" s="11">
        <v>2000</v>
      </c>
      <c r="AU95" s="11">
        <v>2250</v>
      </c>
      <c r="AV95" s="11">
        <v>2500</v>
      </c>
      <c r="AW95" s="11">
        <v>2750</v>
      </c>
      <c r="AX95" s="14">
        <v>3000</v>
      </c>
      <c r="AY95" s="15" t="s">
        <v>74</v>
      </c>
      <c r="AZ95" s="11">
        <v>3250</v>
      </c>
      <c r="BA95" s="12">
        <v>3500</v>
      </c>
      <c r="BB95" s="11">
        <v>3750</v>
      </c>
      <c r="BC95" s="11">
        <v>4000</v>
      </c>
      <c r="BD95" s="11">
        <v>4250</v>
      </c>
      <c r="BE95" s="11">
        <v>4500</v>
      </c>
      <c r="BF95" s="11">
        <v>4750</v>
      </c>
      <c r="BG95" s="11">
        <v>5000</v>
      </c>
      <c r="BH95" s="11">
        <v>5250</v>
      </c>
      <c r="BI95" s="11">
        <v>5500</v>
      </c>
      <c r="BJ95" s="11">
        <v>5750</v>
      </c>
      <c r="BK95" s="14">
        <v>6000</v>
      </c>
      <c r="BL95" s="49"/>
      <c r="BM95" s="9"/>
      <c r="BN95" s="10"/>
      <c r="BO95" s="10"/>
      <c r="BP95" s="10"/>
      <c r="BQ95" s="10"/>
      <c r="BR95" s="10"/>
      <c r="BS95" s="11">
        <v>500</v>
      </c>
      <c r="BT95" s="12">
        <v>750</v>
      </c>
      <c r="BU95" s="11">
        <v>1000</v>
      </c>
      <c r="BV95" s="11">
        <v>1250</v>
      </c>
      <c r="BW95" s="11">
        <v>1500</v>
      </c>
      <c r="BX95" s="11">
        <v>1750</v>
      </c>
      <c r="BY95" s="11">
        <v>2000</v>
      </c>
      <c r="BZ95" s="11">
        <v>2250</v>
      </c>
      <c r="CA95" s="11">
        <v>2500</v>
      </c>
      <c r="CB95" s="11">
        <v>2750</v>
      </c>
      <c r="CC95" s="14">
        <v>3000</v>
      </c>
      <c r="CD95" s="15" t="s">
        <v>74</v>
      </c>
      <c r="CE95" s="11">
        <v>3250</v>
      </c>
      <c r="CF95" s="12">
        <v>3500</v>
      </c>
      <c r="CG95" s="11">
        <v>3750</v>
      </c>
      <c r="CH95" s="11">
        <v>4000</v>
      </c>
      <c r="CI95" s="11">
        <v>4250</v>
      </c>
      <c r="CJ95" s="11">
        <v>4500</v>
      </c>
      <c r="CK95" s="11">
        <v>4750</v>
      </c>
      <c r="CL95" s="11">
        <v>5000</v>
      </c>
      <c r="CM95" s="11">
        <v>5250</v>
      </c>
      <c r="CN95" s="11">
        <v>5500</v>
      </c>
      <c r="CO95" s="11">
        <v>5750</v>
      </c>
      <c r="CP95" s="14">
        <v>6000</v>
      </c>
      <c r="CQ95" s="49"/>
      <c r="CR95" s="9"/>
      <c r="CS95" s="10"/>
      <c r="CT95" s="10"/>
      <c r="CU95" s="10"/>
      <c r="CV95" s="10"/>
      <c r="CW95" s="10"/>
      <c r="CX95" s="11">
        <v>500</v>
      </c>
      <c r="CY95" s="12">
        <v>750</v>
      </c>
      <c r="CZ95" s="11">
        <v>1000</v>
      </c>
      <c r="DA95" s="11">
        <v>1250</v>
      </c>
      <c r="DB95" s="11">
        <v>1500</v>
      </c>
      <c r="DC95" s="11">
        <v>1750</v>
      </c>
      <c r="DD95" s="11">
        <v>2000</v>
      </c>
      <c r="DE95" s="11">
        <v>2250</v>
      </c>
      <c r="DF95" s="11">
        <v>2500</v>
      </c>
      <c r="DG95" s="11">
        <v>2750</v>
      </c>
      <c r="DH95" s="14">
        <v>3000</v>
      </c>
      <c r="DI95" s="15" t="s">
        <v>74</v>
      </c>
      <c r="DJ95" s="11">
        <v>3250</v>
      </c>
      <c r="DK95" s="12">
        <v>3500</v>
      </c>
      <c r="DL95" s="11">
        <v>3750</v>
      </c>
      <c r="DM95" s="11">
        <v>4000</v>
      </c>
      <c r="DN95" s="11">
        <v>4250</v>
      </c>
      <c r="DO95" s="11">
        <v>4500</v>
      </c>
      <c r="DP95" s="11">
        <v>4750</v>
      </c>
      <c r="DQ95" s="11">
        <v>5000</v>
      </c>
      <c r="DR95" s="11">
        <v>5250</v>
      </c>
      <c r="DS95" s="11">
        <v>5500</v>
      </c>
      <c r="DT95" s="49"/>
      <c r="DU95" s="9"/>
      <c r="DV95" s="10"/>
      <c r="DW95" s="10"/>
      <c r="DX95" s="10"/>
      <c r="DY95" s="10"/>
      <c r="DZ95" s="10"/>
      <c r="EA95" s="11">
        <v>500</v>
      </c>
      <c r="EB95" s="12">
        <v>750</v>
      </c>
      <c r="EC95" s="11">
        <v>1000</v>
      </c>
      <c r="ED95" s="11">
        <v>1250</v>
      </c>
      <c r="EE95" s="11">
        <v>1500</v>
      </c>
      <c r="EF95" s="11">
        <v>1750</v>
      </c>
      <c r="EG95" s="11">
        <v>2000</v>
      </c>
      <c r="EH95" s="11">
        <v>2250</v>
      </c>
      <c r="EI95" s="11">
        <v>2500</v>
      </c>
      <c r="EJ95" s="11">
        <v>2750</v>
      </c>
      <c r="EK95" s="14">
        <v>3000</v>
      </c>
      <c r="EL95" s="15" t="s">
        <v>74</v>
      </c>
      <c r="EM95" s="11">
        <v>3250</v>
      </c>
      <c r="EN95" s="12">
        <v>3500</v>
      </c>
      <c r="EO95" s="11">
        <v>3750</v>
      </c>
      <c r="EP95" s="11">
        <v>4000</v>
      </c>
      <c r="EQ95" s="11">
        <v>4250</v>
      </c>
      <c r="ER95" s="11">
        <v>4500</v>
      </c>
      <c r="ES95" s="11">
        <v>4750</v>
      </c>
      <c r="ET95" s="11">
        <v>5000</v>
      </c>
      <c r="EU95" s="11">
        <v>5250</v>
      </c>
      <c r="EV95" s="11">
        <v>5500</v>
      </c>
      <c r="EW95" s="49"/>
      <c r="EX95" s="9"/>
      <c r="EY95" s="10"/>
      <c r="EZ95" s="10"/>
      <c r="FA95" s="10"/>
      <c r="FB95" s="10"/>
      <c r="FC95" s="10"/>
      <c r="FD95" s="11">
        <v>500</v>
      </c>
      <c r="FE95" s="12">
        <v>750</v>
      </c>
      <c r="FF95" s="11">
        <v>1000</v>
      </c>
      <c r="FG95" s="11">
        <v>1250</v>
      </c>
      <c r="FH95" s="11">
        <v>1500</v>
      </c>
      <c r="FI95" s="11">
        <v>1750</v>
      </c>
      <c r="FJ95" s="11">
        <v>2000</v>
      </c>
      <c r="FK95" s="11">
        <v>2250</v>
      </c>
      <c r="FL95" s="11">
        <v>2500</v>
      </c>
      <c r="FM95" s="11">
        <v>2750</v>
      </c>
      <c r="FN95" s="14">
        <v>3000</v>
      </c>
      <c r="FO95" s="15" t="s">
        <v>74</v>
      </c>
      <c r="FP95" s="11">
        <v>3250</v>
      </c>
      <c r="FQ95" s="12">
        <v>3500</v>
      </c>
      <c r="FR95" s="11">
        <v>3750</v>
      </c>
      <c r="FS95" s="11">
        <v>4000</v>
      </c>
      <c r="FT95" s="11">
        <v>4250</v>
      </c>
      <c r="FU95" s="11">
        <v>4500</v>
      </c>
      <c r="FV95" s="11">
        <v>4750</v>
      </c>
      <c r="FW95" s="11">
        <v>5000</v>
      </c>
      <c r="FX95" s="11">
        <v>5250</v>
      </c>
      <c r="FY95" s="11">
        <v>5500</v>
      </c>
      <c r="FZ95" s="49"/>
      <c r="GA95" s="9"/>
      <c r="GB95" s="10"/>
      <c r="GC95" s="10"/>
      <c r="GD95" s="10"/>
      <c r="GE95" s="10"/>
      <c r="GF95" s="10"/>
      <c r="GG95" s="11">
        <v>500</v>
      </c>
      <c r="GH95" s="12">
        <v>750</v>
      </c>
      <c r="GI95" s="11">
        <v>1000</v>
      </c>
      <c r="GJ95" s="11">
        <v>1250</v>
      </c>
      <c r="GK95" s="11">
        <v>1500</v>
      </c>
      <c r="GL95" s="11">
        <v>1750</v>
      </c>
      <c r="GM95" s="11">
        <v>2000</v>
      </c>
      <c r="GN95" s="11">
        <v>2250</v>
      </c>
      <c r="GO95" s="11">
        <v>2500</v>
      </c>
      <c r="GP95" s="11">
        <v>2750</v>
      </c>
      <c r="GQ95" s="14">
        <v>3000</v>
      </c>
      <c r="GR95" s="15" t="s">
        <v>74</v>
      </c>
      <c r="GS95" s="11">
        <v>3250</v>
      </c>
      <c r="GT95" s="12">
        <v>3500</v>
      </c>
      <c r="GU95" s="11">
        <v>3750</v>
      </c>
      <c r="GV95" s="11">
        <v>4000</v>
      </c>
      <c r="GW95" s="11">
        <v>4250</v>
      </c>
      <c r="GX95" s="11">
        <v>4500</v>
      </c>
      <c r="GY95" s="11">
        <v>4750</v>
      </c>
      <c r="GZ95" s="11">
        <v>5000</v>
      </c>
      <c r="HA95" s="11">
        <v>5250</v>
      </c>
      <c r="HB95" s="11">
        <v>5500</v>
      </c>
      <c r="HC95" s="11">
        <v>5750</v>
      </c>
      <c r="HD95" s="14">
        <v>6000</v>
      </c>
      <c r="HE95" s="49"/>
      <c r="HF95" s="9"/>
      <c r="HG95" s="10"/>
      <c r="HH95" s="10"/>
      <c r="HI95" s="10"/>
      <c r="HJ95" s="10"/>
      <c r="HK95" s="10"/>
      <c r="HL95" s="11">
        <v>500</v>
      </c>
      <c r="HM95" s="12">
        <v>750</v>
      </c>
      <c r="HN95" s="11">
        <v>1000</v>
      </c>
      <c r="HO95" s="11">
        <v>1250</v>
      </c>
      <c r="HP95" s="11">
        <v>1500</v>
      </c>
      <c r="HQ95" s="11">
        <v>1750</v>
      </c>
      <c r="HR95" s="11">
        <v>2000</v>
      </c>
      <c r="HS95" s="11">
        <v>2250</v>
      </c>
      <c r="HT95" s="11">
        <v>2500</v>
      </c>
      <c r="HU95" s="11">
        <v>2750</v>
      </c>
      <c r="HV95" s="14">
        <v>3000</v>
      </c>
      <c r="HW95" s="15" t="s">
        <v>74</v>
      </c>
      <c r="HX95" s="11">
        <v>3250</v>
      </c>
      <c r="HY95" s="12">
        <v>3500</v>
      </c>
      <c r="HZ95" s="11">
        <v>3750</v>
      </c>
      <c r="IA95" s="11">
        <v>4000</v>
      </c>
      <c r="IB95" s="11">
        <v>4250</v>
      </c>
      <c r="IC95" s="11">
        <v>4500</v>
      </c>
      <c r="ID95" s="11">
        <v>4750</v>
      </c>
      <c r="IE95" s="11">
        <v>5000</v>
      </c>
      <c r="IF95" s="11">
        <v>5250</v>
      </c>
      <c r="IG95" s="11">
        <v>5500</v>
      </c>
      <c r="IH95" s="49"/>
      <c r="II95" s="9"/>
      <c r="IJ95" s="10"/>
      <c r="IK95" s="10"/>
      <c r="IL95" s="10"/>
      <c r="IM95" s="10"/>
      <c r="IN95" s="10"/>
      <c r="IO95" s="11">
        <v>500</v>
      </c>
      <c r="IP95" s="12">
        <v>750</v>
      </c>
      <c r="IQ95" s="11">
        <v>1000</v>
      </c>
      <c r="IR95" s="11">
        <v>1250</v>
      </c>
      <c r="IS95" s="11">
        <v>1500</v>
      </c>
      <c r="IT95" s="11">
        <v>1750</v>
      </c>
      <c r="IU95" s="11">
        <v>2000</v>
      </c>
      <c r="IV95" s="11">
        <v>2250</v>
      </c>
      <c r="IW95" s="11">
        <v>2500</v>
      </c>
      <c r="IX95" s="11">
        <v>2750</v>
      </c>
      <c r="IY95" s="14">
        <v>3000</v>
      </c>
      <c r="IZ95" s="15" t="s">
        <v>74</v>
      </c>
      <c r="JA95" s="11">
        <v>3250</v>
      </c>
      <c r="JB95" s="12">
        <v>3500</v>
      </c>
      <c r="JC95" s="11">
        <v>3750</v>
      </c>
      <c r="JD95" s="11">
        <v>4000</v>
      </c>
      <c r="JE95" s="11">
        <v>4250</v>
      </c>
      <c r="JF95" s="11">
        <v>4500</v>
      </c>
      <c r="JG95" s="11">
        <v>4750</v>
      </c>
      <c r="JH95" s="11">
        <v>5000</v>
      </c>
      <c r="JI95" s="11">
        <v>5250</v>
      </c>
      <c r="JJ95" s="11">
        <v>5500</v>
      </c>
      <c r="JK95" s="49"/>
      <c r="JL95" s="9"/>
      <c r="JM95" s="10"/>
      <c r="JN95" s="10"/>
      <c r="JO95" s="10"/>
      <c r="JP95" s="10"/>
      <c r="JQ95" s="10"/>
      <c r="JR95" s="11">
        <v>500</v>
      </c>
      <c r="JS95" s="12">
        <v>750</v>
      </c>
      <c r="JT95" s="11">
        <v>1000</v>
      </c>
      <c r="JU95" s="11">
        <v>1250</v>
      </c>
      <c r="JV95" s="11">
        <v>1500</v>
      </c>
      <c r="JW95" s="11">
        <v>1750</v>
      </c>
      <c r="JX95" s="11">
        <v>2000</v>
      </c>
      <c r="JY95" s="11">
        <v>2250</v>
      </c>
      <c r="JZ95" s="11">
        <v>2500</v>
      </c>
      <c r="KA95" s="11">
        <v>2750</v>
      </c>
      <c r="KB95" s="14">
        <v>3000</v>
      </c>
      <c r="KC95" s="15" t="s">
        <v>74</v>
      </c>
      <c r="KD95" s="11">
        <v>3250</v>
      </c>
      <c r="KE95" s="12">
        <v>3500</v>
      </c>
      <c r="KF95" s="11">
        <v>3750</v>
      </c>
      <c r="KG95" s="11">
        <v>4000</v>
      </c>
      <c r="KH95" s="11">
        <v>4250</v>
      </c>
      <c r="KI95" s="11">
        <v>4500</v>
      </c>
      <c r="KJ95" s="11">
        <v>4750</v>
      </c>
      <c r="KK95" s="11">
        <v>5000</v>
      </c>
      <c r="KL95" s="11">
        <v>5250</v>
      </c>
      <c r="KM95" s="11">
        <v>5500</v>
      </c>
      <c r="KN95" s="11">
        <v>5750</v>
      </c>
      <c r="KO95" s="14">
        <v>6000</v>
      </c>
      <c r="KP95" s="49"/>
      <c r="KQ95" s="9"/>
      <c r="KR95" s="10"/>
      <c r="KS95" s="10"/>
      <c r="KT95" s="10"/>
      <c r="KU95" s="10"/>
      <c r="KV95" s="10"/>
      <c r="KW95" s="11">
        <v>500</v>
      </c>
      <c r="KX95" s="12">
        <v>750</v>
      </c>
      <c r="KY95" s="11">
        <v>1000</v>
      </c>
      <c r="KZ95" s="11">
        <v>1250</v>
      </c>
      <c r="LA95" s="11">
        <v>1500</v>
      </c>
      <c r="LB95" s="11">
        <v>1750</v>
      </c>
      <c r="LC95" s="11">
        <v>2000</v>
      </c>
      <c r="LD95" s="11">
        <v>2250</v>
      </c>
      <c r="LE95" s="11">
        <v>2500</v>
      </c>
      <c r="LF95" s="11">
        <v>2750</v>
      </c>
      <c r="LG95" s="14">
        <v>3000</v>
      </c>
      <c r="LH95" s="15" t="s">
        <v>74</v>
      </c>
      <c r="LI95" s="11">
        <v>3250</v>
      </c>
      <c r="LJ95" s="12">
        <v>3500</v>
      </c>
      <c r="LK95" s="11">
        <v>3750</v>
      </c>
      <c r="LL95" s="11">
        <v>4000</v>
      </c>
      <c r="LM95" s="11">
        <v>4250</v>
      </c>
      <c r="LN95" s="11">
        <v>4500</v>
      </c>
      <c r="LO95" s="11">
        <v>4750</v>
      </c>
      <c r="LP95" s="11">
        <v>5000</v>
      </c>
      <c r="LQ95" s="11">
        <v>5250</v>
      </c>
      <c r="LR95" s="11">
        <v>5500</v>
      </c>
      <c r="LS95" s="49"/>
    </row>
    <row r="96" spans="5:331">
      <c r="E96" s="16"/>
      <c r="F96" s="17"/>
      <c r="G96" s="17"/>
      <c r="H96" s="17"/>
      <c r="I96" s="17"/>
      <c r="J96" s="141" t="s">
        <v>295</v>
      </c>
      <c r="K96" s="18">
        <v>2</v>
      </c>
      <c r="L96" s="19">
        <v>3</v>
      </c>
      <c r="M96" s="18">
        <v>4</v>
      </c>
      <c r="N96" s="18">
        <v>5</v>
      </c>
      <c r="O96" s="18">
        <v>6</v>
      </c>
      <c r="P96" s="18">
        <v>7</v>
      </c>
      <c r="Q96" s="18">
        <v>8</v>
      </c>
      <c r="R96" s="18">
        <v>9</v>
      </c>
      <c r="S96" s="18">
        <v>10</v>
      </c>
      <c r="T96" s="18">
        <v>11</v>
      </c>
      <c r="U96" s="20">
        <v>12</v>
      </c>
      <c r="V96" s="21"/>
      <c r="W96" s="18">
        <v>13</v>
      </c>
      <c r="X96" s="19">
        <v>14</v>
      </c>
      <c r="Y96" s="18">
        <v>15</v>
      </c>
      <c r="Z96" s="18">
        <v>16</v>
      </c>
      <c r="AA96" s="18">
        <v>17</v>
      </c>
      <c r="AB96" s="18">
        <v>18</v>
      </c>
      <c r="AC96" s="18">
        <v>19</v>
      </c>
      <c r="AD96" s="18">
        <v>20</v>
      </c>
      <c r="AE96" s="18">
        <v>21</v>
      </c>
      <c r="AF96" s="18">
        <v>22</v>
      </c>
      <c r="AH96" s="16"/>
      <c r="AI96" s="17"/>
      <c r="AJ96" s="17"/>
      <c r="AK96" s="17"/>
      <c r="AL96" s="17"/>
      <c r="AM96" s="70" t="s">
        <v>149</v>
      </c>
      <c r="AN96" s="18">
        <v>2</v>
      </c>
      <c r="AO96" s="19">
        <v>3</v>
      </c>
      <c r="AP96" s="18">
        <v>4</v>
      </c>
      <c r="AQ96" s="18">
        <v>5</v>
      </c>
      <c r="AR96" s="18">
        <v>6</v>
      </c>
      <c r="AS96" s="18">
        <v>7</v>
      </c>
      <c r="AT96" s="18">
        <v>8</v>
      </c>
      <c r="AU96" s="18">
        <v>9</v>
      </c>
      <c r="AV96" s="18">
        <v>10</v>
      </c>
      <c r="AW96" s="18">
        <v>11</v>
      </c>
      <c r="AX96" s="20">
        <v>12</v>
      </c>
      <c r="AY96" s="21"/>
      <c r="AZ96" s="18">
        <v>13</v>
      </c>
      <c r="BA96" s="19">
        <v>14</v>
      </c>
      <c r="BB96" s="18">
        <v>15</v>
      </c>
      <c r="BC96" s="18">
        <v>16</v>
      </c>
      <c r="BD96" s="18">
        <v>17</v>
      </c>
      <c r="BE96" s="18">
        <v>18</v>
      </c>
      <c r="BF96" s="18">
        <v>19</v>
      </c>
      <c r="BG96" s="18">
        <v>20</v>
      </c>
      <c r="BH96" s="18">
        <v>21</v>
      </c>
      <c r="BI96" s="18">
        <v>22</v>
      </c>
      <c r="BJ96" s="18">
        <v>23</v>
      </c>
      <c r="BK96" s="20">
        <v>24</v>
      </c>
      <c r="BL96" s="49"/>
      <c r="BM96" s="16"/>
      <c r="BN96" s="17"/>
      <c r="BO96" s="17"/>
      <c r="BP96" s="17"/>
      <c r="BQ96" s="17"/>
      <c r="BR96" s="141" t="s">
        <v>301</v>
      </c>
      <c r="BS96" s="18">
        <v>2</v>
      </c>
      <c r="BT96" s="19">
        <v>3</v>
      </c>
      <c r="BU96" s="18">
        <v>4</v>
      </c>
      <c r="BV96" s="18">
        <v>5</v>
      </c>
      <c r="BW96" s="18">
        <v>6</v>
      </c>
      <c r="BX96" s="18">
        <v>7</v>
      </c>
      <c r="BY96" s="18">
        <v>8</v>
      </c>
      <c r="BZ96" s="18">
        <v>9</v>
      </c>
      <c r="CA96" s="18">
        <v>10</v>
      </c>
      <c r="CB96" s="18">
        <v>11</v>
      </c>
      <c r="CC96" s="20">
        <v>12</v>
      </c>
      <c r="CD96" s="21"/>
      <c r="CE96" s="18">
        <v>13</v>
      </c>
      <c r="CF96" s="19">
        <v>14</v>
      </c>
      <c r="CG96" s="18">
        <v>15</v>
      </c>
      <c r="CH96" s="18">
        <v>16</v>
      </c>
      <c r="CI96" s="18">
        <v>17</v>
      </c>
      <c r="CJ96" s="18">
        <v>18</v>
      </c>
      <c r="CK96" s="18">
        <v>19</v>
      </c>
      <c r="CL96" s="18">
        <v>20</v>
      </c>
      <c r="CM96" s="18">
        <v>21</v>
      </c>
      <c r="CN96" s="18">
        <v>22</v>
      </c>
      <c r="CO96" s="18">
        <v>23</v>
      </c>
      <c r="CP96" s="20">
        <v>24</v>
      </c>
      <c r="CQ96" s="49"/>
      <c r="CR96" s="16"/>
      <c r="CS96" s="17"/>
      <c r="CT96" s="17"/>
      <c r="CU96" s="17"/>
      <c r="CV96" s="17"/>
      <c r="CW96" s="157" t="s">
        <v>295</v>
      </c>
      <c r="CX96" s="18">
        <v>2</v>
      </c>
      <c r="CY96" s="19">
        <v>3</v>
      </c>
      <c r="CZ96" s="18">
        <v>4</v>
      </c>
      <c r="DA96" s="18">
        <v>5</v>
      </c>
      <c r="DB96" s="18">
        <v>6</v>
      </c>
      <c r="DC96" s="18">
        <v>7</v>
      </c>
      <c r="DD96" s="18">
        <v>8</v>
      </c>
      <c r="DE96" s="18">
        <v>9</v>
      </c>
      <c r="DF96" s="18">
        <v>10</v>
      </c>
      <c r="DG96" s="18">
        <v>11</v>
      </c>
      <c r="DH96" s="20">
        <v>12</v>
      </c>
      <c r="DI96" s="21"/>
      <c r="DJ96" s="18">
        <v>13</v>
      </c>
      <c r="DK96" s="19">
        <v>14</v>
      </c>
      <c r="DL96" s="18">
        <v>15</v>
      </c>
      <c r="DM96" s="18">
        <v>16</v>
      </c>
      <c r="DN96" s="18">
        <v>17</v>
      </c>
      <c r="DO96" s="18">
        <v>18</v>
      </c>
      <c r="DP96" s="18">
        <v>19</v>
      </c>
      <c r="DQ96" s="18">
        <v>20</v>
      </c>
      <c r="DR96" s="18">
        <v>21</v>
      </c>
      <c r="DS96" s="18">
        <v>22</v>
      </c>
      <c r="DT96" s="49"/>
      <c r="DU96" s="16"/>
      <c r="DV96" s="17"/>
      <c r="DW96" s="17"/>
      <c r="DX96" s="17"/>
      <c r="DY96" s="17"/>
      <c r="DZ96" s="157" t="s">
        <v>295</v>
      </c>
      <c r="EA96" s="18">
        <v>2</v>
      </c>
      <c r="EB96" s="19">
        <v>3</v>
      </c>
      <c r="EC96" s="18">
        <v>4</v>
      </c>
      <c r="ED96" s="18">
        <v>5</v>
      </c>
      <c r="EE96" s="18">
        <v>6</v>
      </c>
      <c r="EF96" s="18">
        <v>7</v>
      </c>
      <c r="EG96" s="18">
        <v>8</v>
      </c>
      <c r="EH96" s="18">
        <v>9</v>
      </c>
      <c r="EI96" s="18">
        <v>10</v>
      </c>
      <c r="EJ96" s="18">
        <v>11</v>
      </c>
      <c r="EK96" s="20">
        <v>12</v>
      </c>
      <c r="EL96" s="21"/>
      <c r="EM96" s="18">
        <v>13</v>
      </c>
      <c r="EN96" s="19">
        <v>14</v>
      </c>
      <c r="EO96" s="18">
        <v>15</v>
      </c>
      <c r="EP96" s="18">
        <v>16</v>
      </c>
      <c r="EQ96" s="18">
        <v>17</v>
      </c>
      <c r="ER96" s="18">
        <v>18</v>
      </c>
      <c r="ES96" s="18">
        <v>19</v>
      </c>
      <c r="ET96" s="18">
        <v>20</v>
      </c>
      <c r="EU96" s="18">
        <v>21</v>
      </c>
      <c r="EV96" s="18">
        <v>22</v>
      </c>
      <c r="EW96" s="49"/>
      <c r="EX96" s="16"/>
      <c r="EY96" s="17"/>
      <c r="EZ96" s="17"/>
      <c r="FA96" s="17"/>
      <c r="FB96" s="17"/>
      <c r="FC96" s="157" t="s">
        <v>295</v>
      </c>
      <c r="FD96" s="18">
        <v>2</v>
      </c>
      <c r="FE96" s="19">
        <v>3</v>
      </c>
      <c r="FF96" s="18">
        <v>4</v>
      </c>
      <c r="FG96" s="18">
        <v>5</v>
      </c>
      <c r="FH96" s="18">
        <v>6</v>
      </c>
      <c r="FI96" s="18">
        <v>7</v>
      </c>
      <c r="FJ96" s="18">
        <v>8</v>
      </c>
      <c r="FK96" s="18">
        <v>9</v>
      </c>
      <c r="FL96" s="18">
        <v>10</v>
      </c>
      <c r="FM96" s="18">
        <v>11</v>
      </c>
      <c r="FN96" s="20">
        <v>12</v>
      </c>
      <c r="FO96" s="21"/>
      <c r="FP96" s="18">
        <v>13</v>
      </c>
      <c r="FQ96" s="19">
        <v>14</v>
      </c>
      <c r="FR96" s="18">
        <v>15</v>
      </c>
      <c r="FS96" s="18">
        <v>16</v>
      </c>
      <c r="FT96" s="18">
        <v>17</v>
      </c>
      <c r="FU96" s="18">
        <v>18</v>
      </c>
      <c r="FV96" s="18">
        <v>19</v>
      </c>
      <c r="FW96" s="18">
        <v>20</v>
      </c>
      <c r="FX96" s="18">
        <v>21</v>
      </c>
      <c r="FY96" s="18">
        <v>22</v>
      </c>
      <c r="FZ96" s="49"/>
      <c r="GA96" s="16"/>
      <c r="GB96" s="17"/>
      <c r="GC96" s="17"/>
      <c r="GD96" s="17"/>
      <c r="GE96" s="17"/>
      <c r="GF96" s="157" t="s">
        <v>301</v>
      </c>
      <c r="GG96" s="18">
        <v>2</v>
      </c>
      <c r="GH96" s="19">
        <v>3</v>
      </c>
      <c r="GI96" s="18">
        <v>4</v>
      </c>
      <c r="GJ96" s="18">
        <v>5</v>
      </c>
      <c r="GK96" s="18">
        <v>6</v>
      </c>
      <c r="GL96" s="18">
        <v>7</v>
      </c>
      <c r="GM96" s="18">
        <v>8</v>
      </c>
      <c r="GN96" s="18">
        <v>9</v>
      </c>
      <c r="GO96" s="18">
        <v>10</v>
      </c>
      <c r="GP96" s="18">
        <v>11</v>
      </c>
      <c r="GQ96" s="20">
        <v>12</v>
      </c>
      <c r="GR96" s="21"/>
      <c r="GS96" s="18">
        <v>13</v>
      </c>
      <c r="GT96" s="19">
        <v>14</v>
      </c>
      <c r="GU96" s="18">
        <v>15</v>
      </c>
      <c r="GV96" s="18">
        <v>16</v>
      </c>
      <c r="GW96" s="18">
        <v>17</v>
      </c>
      <c r="GX96" s="18">
        <v>18</v>
      </c>
      <c r="GY96" s="18">
        <v>19</v>
      </c>
      <c r="GZ96" s="18">
        <v>20</v>
      </c>
      <c r="HA96" s="18">
        <v>21</v>
      </c>
      <c r="HB96" s="18">
        <v>22</v>
      </c>
      <c r="HC96" s="18">
        <v>23</v>
      </c>
      <c r="HD96" s="20">
        <v>24</v>
      </c>
      <c r="HE96" s="49"/>
      <c r="HF96" s="16"/>
      <c r="HG96" s="17"/>
      <c r="HH96" s="17"/>
      <c r="HI96" s="17"/>
      <c r="HJ96" s="17"/>
      <c r="HK96" s="163" t="s">
        <v>295</v>
      </c>
      <c r="HL96" s="18">
        <v>2</v>
      </c>
      <c r="HM96" s="19">
        <v>3</v>
      </c>
      <c r="HN96" s="18">
        <v>4</v>
      </c>
      <c r="HO96" s="18">
        <v>5</v>
      </c>
      <c r="HP96" s="18">
        <v>6</v>
      </c>
      <c r="HQ96" s="18">
        <v>7</v>
      </c>
      <c r="HR96" s="18">
        <v>8</v>
      </c>
      <c r="HS96" s="18">
        <v>9</v>
      </c>
      <c r="HT96" s="18">
        <v>10</v>
      </c>
      <c r="HU96" s="18">
        <v>11</v>
      </c>
      <c r="HV96" s="20">
        <v>12</v>
      </c>
      <c r="HW96" s="21"/>
      <c r="HX96" s="18">
        <v>13</v>
      </c>
      <c r="HY96" s="19">
        <v>14</v>
      </c>
      <c r="HZ96" s="18">
        <v>15</v>
      </c>
      <c r="IA96" s="18">
        <v>16</v>
      </c>
      <c r="IB96" s="18">
        <v>17</v>
      </c>
      <c r="IC96" s="18">
        <v>18</v>
      </c>
      <c r="ID96" s="18">
        <v>19</v>
      </c>
      <c r="IE96" s="18">
        <v>20</v>
      </c>
      <c r="IF96" s="18">
        <v>21</v>
      </c>
      <c r="IG96" s="18">
        <v>22</v>
      </c>
      <c r="IH96" s="49"/>
      <c r="II96" s="16"/>
      <c r="IJ96" s="17"/>
      <c r="IK96" s="17"/>
      <c r="IL96" s="17"/>
      <c r="IM96" s="17"/>
      <c r="IN96" s="163" t="s">
        <v>295</v>
      </c>
      <c r="IO96" s="18">
        <v>2</v>
      </c>
      <c r="IP96" s="19">
        <v>3</v>
      </c>
      <c r="IQ96" s="18">
        <v>4</v>
      </c>
      <c r="IR96" s="18">
        <v>5</v>
      </c>
      <c r="IS96" s="18">
        <v>6</v>
      </c>
      <c r="IT96" s="18">
        <v>7</v>
      </c>
      <c r="IU96" s="18">
        <v>8</v>
      </c>
      <c r="IV96" s="18">
        <v>9</v>
      </c>
      <c r="IW96" s="18">
        <v>10</v>
      </c>
      <c r="IX96" s="18">
        <v>11</v>
      </c>
      <c r="IY96" s="20">
        <v>12</v>
      </c>
      <c r="IZ96" s="21"/>
      <c r="JA96" s="18">
        <v>13</v>
      </c>
      <c r="JB96" s="19">
        <v>14</v>
      </c>
      <c r="JC96" s="18">
        <v>15</v>
      </c>
      <c r="JD96" s="18">
        <v>16</v>
      </c>
      <c r="JE96" s="18">
        <v>17</v>
      </c>
      <c r="JF96" s="18">
        <v>18</v>
      </c>
      <c r="JG96" s="18">
        <v>19</v>
      </c>
      <c r="JH96" s="18">
        <v>20</v>
      </c>
      <c r="JI96" s="18">
        <v>21</v>
      </c>
      <c r="JJ96" s="18">
        <v>22</v>
      </c>
      <c r="JK96" s="49"/>
      <c r="JL96" s="16"/>
      <c r="JM96" s="17"/>
      <c r="JN96" s="17"/>
      <c r="JO96" s="17"/>
      <c r="JP96" s="17"/>
      <c r="JQ96" s="141" t="s">
        <v>301</v>
      </c>
      <c r="JR96" s="18">
        <v>2</v>
      </c>
      <c r="JS96" s="19">
        <v>3</v>
      </c>
      <c r="JT96" s="18">
        <v>4</v>
      </c>
      <c r="JU96" s="18">
        <v>5</v>
      </c>
      <c r="JV96" s="18">
        <v>6</v>
      </c>
      <c r="JW96" s="18">
        <v>7</v>
      </c>
      <c r="JX96" s="18">
        <v>8</v>
      </c>
      <c r="JY96" s="18">
        <v>9</v>
      </c>
      <c r="JZ96" s="18">
        <v>10</v>
      </c>
      <c r="KA96" s="18">
        <v>11</v>
      </c>
      <c r="KB96" s="20">
        <v>12</v>
      </c>
      <c r="KC96" s="21"/>
      <c r="KD96" s="18">
        <v>13</v>
      </c>
      <c r="KE96" s="19">
        <v>14</v>
      </c>
      <c r="KF96" s="18">
        <v>15</v>
      </c>
      <c r="KG96" s="18">
        <v>16</v>
      </c>
      <c r="KH96" s="18">
        <v>17</v>
      </c>
      <c r="KI96" s="18">
        <v>18</v>
      </c>
      <c r="KJ96" s="18">
        <v>19</v>
      </c>
      <c r="KK96" s="18">
        <v>20</v>
      </c>
      <c r="KL96" s="18">
        <v>21</v>
      </c>
      <c r="KM96" s="18">
        <v>22</v>
      </c>
      <c r="KN96" s="18">
        <v>23</v>
      </c>
      <c r="KO96" s="20">
        <v>24</v>
      </c>
      <c r="KP96" s="49"/>
      <c r="KQ96" s="16"/>
      <c r="KR96" s="17"/>
      <c r="KS96" s="17"/>
      <c r="KT96" s="17"/>
      <c r="KU96" s="17"/>
      <c r="KV96" s="170" t="s">
        <v>295</v>
      </c>
      <c r="KW96" s="18">
        <v>2</v>
      </c>
      <c r="KX96" s="19">
        <v>3</v>
      </c>
      <c r="KY96" s="18">
        <v>4</v>
      </c>
      <c r="KZ96" s="18">
        <v>5</v>
      </c>
      <c r="LA96" s="18">
        <v>6</v>
      </c>
      <c r="LB96" s="18">
        <v>7</v>
      </c>
      <c r="LC96" s="18">
        <v>8</v>
      </c>
      <c r="LD96" s="18">
        <v>9</v>
      </c>
      <c r="LE96" s="18">
        <v>10</v>
      </c>
      <c r="LF96" s="18">
        <v>11</v>
      </c>
      <c r="LG96" s="20">
        <v>12</v>
      </c>
      <c r="LH96" s="21"/>
      <c r="LI96" s="18">
        <v>13</v>
      </c>
      <c r="LJ96" s="19">
        <v>14</v>
      </c>
      <c r="LK96" s="18">
        <v>15</v>
      </c>
      <c r="LL96" s="18">
        <v>16</v>
      </c>
      <c r="LM96" s="18">
        <v>17</v>
      </c>
      <c r="LN96" s="18">
        <v>18</v>
      </c>
      <c r="LO96" s="18">
        <v>19</v>
      </c>
      <c r="LP96" s="18">
        <v>20</v>
      </c>
      <c r="LQ96" s="18">
        <v>21</v>
      </c>
      <c r="LR96" s="18">
        <v>22</v>
      </c>
      <c r="LS96" s="49"/>
    </row>
    <row r="97" spans="5:331">
      <c r="E97" s="254" t="s">
        <v>85</v>
      </c>
      <c r="F97" s="255"/>
      <c r="G97" s="24">
        <v>5.88</v>
      </c>
      <c r="H97" s="43">
        <v>0</v>
      </c>
      <c r="I97" s="43" t="s">
        <v>110</v>
      </c>
      <c r="J97" s="24" t="str">
        <f>CONCATENATE(J$96,"-",I97)</f>
        <v>A-24-BASE-D</v>
      </c>
      <c r="K97" s="25">
        <v>27.22</v>
      </c>
      <c r="L97" s="252" t="s">
        <v>84</v>
      </c>
      <c r="M97" s="252"/>
      <c r="N97" s="252"/>
      <c r="O97" s="252"/>
      <c r="P97" s="252"/>
      <c r="Q97" s="252"/>
      <c r="R97" s="252"/>
      <c r="S97" s="252"/>
      <c r="T97" s="252"/>
      <c r="U97" s="253"/>
      <c r="V97" s="27">
        <v>1.1000000000000001</v>
      </c>
      <c r="W97" s="25"/>
      <c r="X97" s="252" t="s">
        <v>84</v>
      </c>
      <c r="Y97" s="252"/>
      <c r="Z97" s="252"/>
      <c r="AA97" s="252"/>
      <c r="AB97" s="252"/>
      <c r="AC97" s="252"/>
      <c r="AD97" s="252"/>
      <c r="AE97" s="252"/>
      <c r="AF97" s="252"/>
      <c r="AH97" s="254" t="s">
        <v>85</v>
      </c>
      <c r="AI97" s="255"/>
      <c r="AJ97" s="24">
        <v>5.88</v>
      </c>
      <c r="AK97" s="43">
        <v>0</v>
      </c>
      <c r="AL97" s="43" t="s">
        <v>110</v>
      </c>
      <c r="AM97" s="24" t="str">
        <f>CONCATENATE(AM$96,"-",AL97)</f>
        <v>B-18-D</v>
      </c>
      <c r="AN97" s="25">
        <v>14.2</v>
      </c>
      <c r="AO97" s="252" t="s">
        <v>84</v>
      </c>
      <c r="AP97" s="252"/>
      <c r="AQ97" s="252"/>
      <c r="AR97" s="252"/>
      <c r="AS97" s="252"/>
      <c r="AT97" s="252"/>
      <c r="AU97" s="252"/>
      <c r="AV97" s="252"/>
      <c r="AW97" s="252"/>
      <c r="AX97" s="253"/>
      <c r="AY97" s="27">
        <v>1.1000000000000001</v>
      </c>
      <c r="AZ97" s="25"/>
      <c r="BA97" s="252" t="s">
        <v>84</v>
      </c>
      <c r="BB97" s="252"/>
      <c r="BC97" s="252"/>
      <c r="BD97" s="252"/>
      <c r="BE97" s="252"/>
      <c r="BF97" s="252"/>
      <c r="BG97" s="252"/>
      <c r="BH97" s="252"/>
      <c r="BI97" s="252"/>
      <c r="BJ97" s="252"/>
      <c r="BK97" s="58"/>
      <c r="BL97" s="49"/>
      <c r="BM97" s="254" t="s">
        <v>85</v>
      </c>
      <c r="BN97" s="255"/>
      <c r="BO97" s="24">
        <v>5.88</v>
      </c>
      <c r="BP97" s="43">
        <v>0</v>
      </c>
      <c r="BQ97" s="43" t="s">
        <v>110</v>
      </c>
      <c r="BR97" s="24" t="str">
        <f>CONCATENATE(BR$96,"-",BQ97)</f>
        <v>B-18-BASE-D</v>
      </c>
      <c r="BS97" s="25">
        <v>13.62</v>
      </c>
      <c r="BT97" s="252" t="s">
        <v>84</v>
      </c>
      <c r="BU97" s="252"/>
      <c r="BV97" s="252"/>
      <c r="BW97" s="252"/>
      <c r="BX97" s="252"/>
      <c r="BY97" s="252"/>
      <c r="BZ97" s="252"/>
      <c r="CA97" s="252"/>
      <c r="CB97" s="252"/>
      <c r="CC97" s="253"/>
      <c r="CD97" s="27">
        <v>100</v>
      </c>
      <c r="CE97" s="25"/>
      <c r="CF97" s="252" t="s">
        <v>84</v>
      </c>
      <c r="CG97" s="252"/>
      <c r="CH97" s="252"/>
      <c r="CI97" s="252"/>
      <c r="CJ97" s="252"/>
      <c r="CK97" s="252"/>
      <c r="CL97" s="252"/>
      <c r="CM97" s="252"/>
      <c r="CN97" s="252"/>
      <c r="CO97" s="252"/>
      <c r="CP97" s="58"/>
      <c r="CQ97" s="49"/>
      <c r="CR97" s="254" t="s">
        <v>85</v>
      </c>
      <c r="CS97" s="255"/>
      <c r="CT97" s="24">
        <v>5.88</v>
      </c>
      <c r="CU97" s="43">
        <v>0</v>
      </c>
      <c r="CV97" s="43" t="s">
        <v>110</v>
      </c>
      <c r="CW97" s="24" t="str">
        <f>CONCATENATE(CW$96,"-",CV97)</f>
        <v>A-24-BASE-D</v>
      </c>
      <c r="CX97" s="25">
        <v>24.68</v>
      </c>
      <c r="CY97" s="252" t="s">
        <v>84</v>
      </c>
      <c r="CZ97" s="252"/>
      <c r="DA97" s="252"/>
      <c r="DB97" s="252"/>
      <c r="DC97" s="252"/>
      <c r="DD97" s="252"/>
      <c r="DE97" s="252"/>
      <c r="DF97" s="252"/>
      <c r="DG97" s="252"/>
      <c r="DH97" s="253"/>
      <c r="DI97" s="27">
        <v>1.1000000000000001</v>
      </c>
      <c r="DJ97" s="25"/>
      <c r="DK97" s="252" t="s">
        <v>84</v>
      </c>
      <c r="DL97" s="252"/>
      <c r="DM97" s="252"/>
      <c r="DN97" s="252"/>
      <c r="DO97" s="252"/>
      <c r="DP97" s="252"/>
      <c r="DQ97" s="252"/>
      <c r="DR97" s="252"/>
      <c r="DS97" s="252"/>
      <c r="DT97" s="49"/>
      <c r="DU97" s="254" t="s">
        <v>85</v>
      </c>
      <c r="DV97" s="255"/>
      <c r="DW97" s="24">
        <v>5.88</v>
      </c>
      <c r="DX97" s="43">
        <v>0</v>
      </c>
      <c r="DY97" s="43" t="s">
        <v>110</v>
      </c>
      <c r="DZ97" s="24" t="str">
        <f>CONCATENATE(DZ$96,"-",DY97)</f>
        <v>A-24-BASE-D</v>
      </c>
      <c r="EA97" s="25">
        <v>25.02</v>
      </c>
      <c r="EB97" s="252" t="s">
        <v>84</v>
      </c>
      <c r="EC97" s="252"/>
      <c r="ED97" s="252"/>
      <c r="EE97" s="252"/>
      <c r="EF97" s="252"/>
      <c r="EG97" s="252"/>
      <c r="EH97" s="252"/>
      <c r="EI97" s="252"/>
      <c r="EJ97" s="252"/>
      <c r="EK97" s="253"/>
      <c r="EL97" s="27">
        <v>1.1000000000000001</v>
      </c>
      <c r="EM97" s="25"/>
      <c r="EN97" s="252" t="s">
        <v>84</v>
      </c>
      <c r="EO97" s="252"/>
      <c r="EP97" s="252"/>
      <c r="EQ97" s="252"/>
      <c r="ER97" s="252"/>
      <c r="ES97" s="252"/>
      <c r="ET97" s="252"/>
      <c r="EU97" s="252"/>
      <c r="EV97" s="252"/>
      <c r="EW97" s="49"/>
      <c r="EX97" s="254" t="s">
        <v>85</v>
      </c>
      <c r="EY97" s="255"/>
      <c r="EZ97" s="24">
        <v>5.88</v>
      </c>
      <c r="FA97" s="43">
        <v>0</v>
      </c>
      <c r="FB97" s="43" t="s">
        <v>110</v>
      </c>
      <c r="FC97" s="24" t="str">
        <f>CONCATENATE(FC$96,"-",FB97)</f>
        <v>A-24-BASE-D</v>
      </c>
      <c r="FD97" s="25">
        <v>20.88</v>
      </c>
      <c r="FE97" s="252" t="s">
        <v>84</v>
      </c>
      <c r="FF97" s="252"/>
      <c r="FG97" s="252"/>
      <c r="FH97" s="252"/>
      <c r="FI97" s="252"/>
      <c r="FJ97" s="252"/>
      <c r="FK97" s="252"/>
      <c r="FL97" s="252"/>
      <c r="FM97" s="252"/>
      <c r="FN97" s="253"/>
      <c r="FO97" s="27">
        <v>1.1000000000000001</v>
      </c>
      <c r="FP97" s="25"/>
      <c r="FQ97" s="252" t="s">
        <v>84</v>
      </c>
      <c r="FR97" s="252"/>
      <c r="FS97" s="252"/>
      <c r="FT97" s="252"/>
      <c r="FU97" s="252"/>
      <c r="FV97" s="252"/>
      <c r="FW97" s="252"/>
      <c r="FX97" s="252"/>
      <c r="FY97" s="252"/>
      <c r="FZ97" s="49"/>
      <c r="GA97" s="254" t="s">
        <v>85</v>
      </c>
      <c r="GB97" s="255"/>
      <c r="GC97" s="24">
        <v>5.88</v>
      </c>
      <c r="GD97" s="43">
        <v>0</v>
      </c>
      <c r="GE97" s="43" t="s">
        <v>110</v>
      </c>
      <c r="GF97" s="24" t="str">
        <f>CONCATENATE(GF$96,"-",GE97)</f>
        <v>B-18-BASE-D</v>
      </c>
      <c r="GG97" s="25">
        <v>11.76</v>
      </c>
      <c r="GH97" s="252" t="s">
        <v>84</v>
      </c>
      <c r="GI97" s="252"/>
      <c r="GJ97" s="252"/>
      <c r="GK97" s="252"/>
      <c r="GL97" s="252"/>
      <c r="GM97" s="252"/>
      <c r="GN97" s="252"/>
      <c r="GO97" s="252"/>
      <c r="GP97" s="252"/>
      <c r="GQ97" s="253"/>
      <c r="GR97" s="27">
        <v>1.1000000000000001</v>
      </c>
      <c r="GS97" s="25"/>
      <c r="GT97" s="252" t="s">
        <v>84</v>
      </c>
      <c r="GU97" s="252"/>
      <c r="GV97" s="252"/>
      <c r="GW97" s="252"/>
      <c r="GX97" s="252"/>
      <c r="GY97" s="252"/>
      <c r="GZ97" s="252"/>
      <c r="HA97" s="252"/>
      <c r="HB97" s="252"/>
      <c r="HC97" s="252"/>
      <c r="HD97" s="58"/>
      <c r="HE97" s="49"/>
      <c r="HF97" s="254" t="s">
        <v>85</v>
      </c>
      <c r="HG97" s="255"/>
      <c r="HH97" s="24">
        <v>5.88</v>
      </c>
      <c r="HI97" s="43">
        <v>0</v>
      </c>
      <c r="HJ97" s="43" t="s">
        <v>110</v>
      </c>
      <c r="HK97" s="24" t="str">
        <f>CONCATENATE(HK$96,"-",HJ97)</f>
        <v>A-24-BASE-D</v>
      </c>
      <c r="HL97" s="25">
        <v>99999</v>
      </c>
      <c r="HM97" s="252" t="s">
        <v>84</v>
      </c>
      <c r="HN97" s="252"/>
      <c r="HO97" s="252"/>
      <c r="HP97" s="252"/>
      <c r="HQ97" s="252"/>
      <c r="HR97" s="252"/>
      <c r="HS97" s="252"/>
      <c r="HT97" s="252"/>
      <c r="HU97" s="252"/>
      <c r="HV97" s="253"/>
      <c r="HW97" s="27">
        <v>100</v>
      </c>
      <c r="HX97" s="25"/>
      <c r="HY97" s="252" t="s">
        <v>84</v>
      </c>
      <c r="HZ97" s="252"/>
      <c r="IA97" s="252"/>
      <c r="IB97" s="252"/>
      <c r="IC97" s="252"/>
      <c r="ID97" s="252"/>
      <c r="IE97" s="252"/>
      <c r="IF97" s="252"/>
      <c r="IG97" s="252"/>
      <c r="IH97" s="49"/>
      <c r="II97" s="254" t="s">
        <v>85</v>
      </c>
      <c r="IJ97" s="255"/>
      <c r="IK97" s="24">
        <v>5.88</v>
      </c>
      <c r="IL97" s="43">
        <v>0</v>
      </c>
      <c r="IM97" s="43" t="s">
        <v>110</v>
      </c>
      <c r="IN97" s="24" t="str">
        <f>CONCATENATE(IN$96,"-",IM97)</f>
        <v>A-24-BASE-D</v>
      </c>
      <c r="IO97" s="25">
        <v>99999</v>
      </c>
      <c r="IP97" s="252" t="s">
        <v>84</v>
      </c>
      <c r="IQ97" s="252"/>
      <c r="IR97" s="252"/>
      <c r="IS97" s="252"/>
      <c r="IT97" s="252"/>
      <c r="IU97" s="252"/>
      <c r="IV97" s="252"/>
      <c r="IW97" s="252"/>
      <c r="IX97" s="252"/>
      <c r="IY97" s="253"/>
      <c r="IZ97" s="27">
        <v>100</v>
      </c>
      <c r="JA97" s="25"/>
      <c r="JB97" s="252" t="s">
        <v>84</v>
      </c>
      <c r="JC97" s="252"/>
      <c r="JD97" s="252"/>
      <c r="JE97" s="252"/>
      <c r="JF97" s="252"/>
      <c r="JG97" s="252"/>
      <c r="JH97" s="252"/>
      <c r="JI97" s="252"/>
      <c r="JJ97" s="252"/>
      <c r="JK97" s="49"/>
      <c r="JL97" s="254" t="s">
        <v>85</v>
      </c>
      <c r="JM97" s="255"/>
      <c r="JN97" s="24">
        <v>5.88</v>
      </c>
      <c r="JO97" s="43">
        <v>0</v>
      </c>
      <c r="JP97" s="43" t="s">
        <v>110</v>
      </c>
      <c r="JQ97" s="24" t="str">
        <f>CONCATENATE(JQ$96,"-",JP97)</f>
        <v>B-18-BASE-D</v>
      </c>
      <c r="JR97" s="25">
        <v>14.2</v>
      </c>
      <c r="JS97" s="252" t="s">
        <v>84</v>
      </c>
      <c r="JT97" s="252"/>
      <c r="JU97" s="252"/>
      <c r="JV97" s="252"/>
      <c r="JW97" s="252"/>
      <c r="JX97" s="252"/>
      <c r="JY97" s="252"/>
      <c r="JZ97" s="252"/>
      <c r="KA97" s="252"/>
      <c r="KB97" s="253"/>
      <c r="KC97" s="27">
        <v>1.1000000000000001</v>
      </c>
      <c r="KD97" s="25"/>
      <c r="KE97" s="252" t="s">
        <v>84</v>
      </c>
      <c r="KF97" s="252"/>
      <c r="KG97" s="252"/>
      <c r="KH97" s="252"/>
      <c r="KI97" s="252"/>
      <c r="KJ97" s="252"/>
      <c r="KK97" s="252"/>
      <c r="KL97" s="252"/>
      <c r="KM97" s="252"/>
      <c r="KN97" s="252"/>
      <c r="KO97" s="58"/>
      <c r="KP97" s="49"/>
      <c r="KQ97" s="254" t="s">
        <v>85</v>
      </c>
      <c r="KR97" s="255"/>
      <c r="KS97" s="24">
        <v>5.88</v>
      </c>
      <c r="KT97" s="43">
        <v>0</v>
      </c>
      <c r="KU97" s="43" t="s">
        <v>110</v>
      </c>
      <c r="KV97" s="24" t="str">
        <f>CONCATENATE(KV$96,"-",KU97)</f>
        <v>A-24-BASE-D</v>
      </c>
      <c r="KW97" s="25">
        <v>22.62</v>
      </c>
      <c r="KX97" s="252" t="s">
        <v>84</v>
      </c>
      <c r="KY97" s="252"/>
      <c r="KZ97" s="252"/>
      <c r="LA97" s="252"/>
      <c r="LB97" s="252"/>
      <c r="LC97" s="252"/>
      <c r="LD97" s="252"/>
      <c r="LE97" s="252"/>
      <c r="LF97" s="252"/>
      <c r="LG97" s="253"/>
      <c r="LH97" s="27">
        <v>100</v>
      </c>
      <c r="LI97" s="25"/>
      <c r="LJ97" s="252" t="s">
        <v>84</v>
      </c>
      <c r="LK97" s="252"/>
      <c r="LL97" s="252"/>
      <c r="LM97" s="252"/>
      <c r="LN97" s="252"/>
      <c r="LO97" s="252"/>
      <c r="LP97" s="252"/>
      <c r="LQ97" s="252"/>
      <c r="LR97" s="252"/>
      <c r="LS97" s="49"/>
    </row>
    <row r="98" spans="5:331" ht="14.4">
      <c r="E98" s="128">
        <v>18</v>
      </c>
      <c r="F98" s="129">
        <v>29</v>
      </c>
      <c r="G98" s="24">
        <v>12.78</v>
      </c>
      <c r="H98" s="43">
        <v>0</v>
      </c>
      <c r="I98" s="24" t="s">
        <v>91</v>
      </c>
      <c r="J98" s="24" t="str">
        <f t="shared" ref="J98:J107" si="66">CONCATENATE(J$96,"-",I98)</f>
        <v>A-24-BASE-18-29</v>
      </c>
      <c r="K98" s="140">
        <v>65.34</v>
      </c>
      <c r="L98" s="25">
        <v>98.01</v>
      </c>
      <c r="M98" s="25">
        <v>130.68</v>
      </c>
      <c r="N98" s="25">
        <v>163.35</v>
      </c>
      <c r="O98" s="25">
        <v>196.02</v>
      </c>
      <c r="P98" s="25">
        <v>228.69</v>
      </c>
      <c r="Q98" s="25">
        <v>248.32</v>
      </c>
      <c r="R98" s="25">
        <v>279.36</v>
      </c>
      <c r="S98" s="25">
        <v>310.39999999999998</v>
      </c>
      <c r="T98" s="25">
        <v>341.44</v>
      </c>
      <c r="U98" s="28">
        <v>372.48</v>
      </c>
      <c r="V98" s="29">
        <v>1.1000000000000001</v>
      </c>
      <c r="W98" s="142">
        <v>403.52</v>
      </c>
      <c r="X98" s="28">
        <v>434.56</v>
      </c>
      <c r="Y98" s="28">
        <v>465.6</v>
      </c>
      <c r="Z98" s="28">
        <v>496.64</v>
      </c>
      <c r="AA98" s="28">
        <v>527.67999999999995</v>
      </c>
      <c r="AB98" s="28">
        <v>558.72</v>
      </c>
      <c r="AC98" s="28">
        <v>589.76</v>
      </c>
      <c r="AD98" s="25">
        <v>620.79999999999995</v>
      </c>
      <c r="AE98" s="25">
        <v>651.84</v>
      </c>
      <c r="AF98" s="25">
        <v>682.88</v>
      </c>
      <c r="AH98" s="128">
        <v>18</v>
      </c>
      <c r="AI98" s="129">
        <v>29</v>
      </c>
      <c r="AJ98" s="24">
        <v>12.78</v>
      </c>
      <c r="AK98" s="43">
        <v>0</v>
      </c>
      <c r="AL98" s="24" t="s">
        <v>91</v>
      </c>
      <c r="AM98" s="24" t="str">
        <f t="shared" ref="AM98:AM107" si="67">CONCATENATE(AM$96,"-",AL98)</f>
        <v>B-18-18-29</v>
      </c>
      <c r="AN98" s="25">
        <v>31.24</v>
      </c>
      <c r="AO98" s="25">
        <v>46.86</v>
      </c>
      <c r="AP98" s="25">
        <v>62.48</v>
      </c>
      <c r="AQ98" s="25">
        <v>78.099999999999994</v>
      </c>
      <c r="AR98" s="25">
        <v>93.72</v>
      </c>
      <c r="AS98" s="25">
        <v>109.34</v>
      </c>
      <c r="AT98" s="25">
        <v>118.72</v>
      </c>
      <c r="AU98" s="25">
        <v>133.56</v>
      </c>
      <c r="AV98" s="25">
        <v>148.4</v>
      </c>
      <c r="AW98" s="25">
        <v>163.24</v>
      </c>
      <c r="AX98" s="28">
        <v>178.08</v>
      </c>
      <c r="AY98" s="29">
        <v>1.1000000000000001</v>
      </c>
      <c r="AZ98" s="28">
        <v>192.92</v>
      </c>
      <c r="BA98" s="28">
        <v>207.76</v>
      </c>
      <c r="BB98" s="28">
        <v>222.6</v>
      </c>
      <c r="BC98" s="28">
        <v>237.44</v>
      </c>
      <c r="BD98" s="28">
        <v>252.28</v>
      </c>
      <c r="BE98" s="28">
        <v>267.12</v>
      </c>
      <c r="BF98" s="28">
        <v>281.95999999999998</v>
      </c>
      <c r="BG98" s="25">
        <v>296.8</v>
      </c>
      <c r="BH98" s="25">
        <v>311.64</v>
      </c>
      <c r="BI98" s="25">
        <v>326.48</v>
      </c>
      <c r="BJ98" s="25">
        <v>341.32</v>
      </c>
      <c r="BK98" s="25">
        <v>356.16</v>
      </c>
      <c r="BL98" s="49"/>
      <c r="BM98" s="128">
        <v>18</v>
      </c>
      <c r="BN98" s="129">
        <v>29</v>
      </c>
      <c r="BO98" s="24">
        <v>12.78</v>
      </c>
      <c r="BP98" s="43">
        <v>0</v>
      </c>
      <c r="BQ98" s="24" t="s">
        <v>91</v>
      </c>
      <c r="BR98" s="24" t="str">
        <f t="shared" ref="BR98:BR107" si="68">CONCATENATE(BR$96,"-",BQ98)</f>
        <v>B-18-BASE-18-29</v>
      </c>
      <c r="BS98" s="148">
        <v>44.08</v>
      </c>
      <c r="BT98" s="119">
        <v>66.12</v>
      </c>
      <c r="BU98" s="119">
        <v>88.16</v>
      </c>
      <c r="BV98" s="119">
        <v>110.2</v>
      </c>
      <c r="BW98" s="119">
        <v>132.24</v>
      </c>
      <c r="BX98" s="119">
        <v>154.28</v>
      </c>
      <c r="BY98" s="119">
        <v>167.52</v>
      </c>
      <c r="BZ98" s="119">
        <v>188.46</v>
      </c>
      <c r="CA98" s="119">
        <v>209.4</v>
      </c>
      <c r="CB98" s="119">
        <v>230.34</v>
      </c>
      <c r="CC98" s="120">
        <v>251.28</v>
      </c>
      <c r="CD98" s="29">
        <v>100</v>
      </c>
      <c r="CE98" s="149">
        <v>272.22000000000003</v>
      </c>
      <c r="CF98" s="149">
        <v>293.16000000000003</v>
      </c>
      <c r="CG98" s="120">
        <v>314.10000000000002</v>
      </c>
      <c r="CH98" s="120">
        <v>335.04</v>
      </c>
      <c r="CI98" s="120">
        <v>355.98</v>
      </c>
      <c r="CJ98" s="120">
        <v>376.92</v>
      </c>
      <c r="CK98" s="120">
        <v>397.86</v>
      </c>
      <c r="CL98" s="119">
        <v>418.8</v>
      </c>
      <c r="CM98" s="119">
        <v>439.74</v>
      </c>
      <c r="CN98" s="119">
        <v>460.68</v>
      </c>
      <c r="CO98" s="119">
        <v>481.62</v>
      </c>
      <c r="CP98" s="119">
        <v>502.56</v>
      </c>
      <c r="CQ98" s="49"/>
      <c r="CR98" s="131">
        <v>18</v>
      </c>
      <c r="CS98" s="132">
        <v>29</v>
      </c>
      <c r="CT98" s="24">
        <v>12.78</v>
      </c>
      <c r="CU98" s="43">
        <v>0</v>
      </c>
      <c r="CV98" s="24" t="s">
        <v>91</v>
      </c>
      <c r="CW98" s="24" t="str">
        <f t="shared" ref="CW98:CW107" si="69">CONCATENATE(CW$96,"-",CV98)</f>
        <v>A-24-BASE-18-29</v>
      </c>
      <c r="CX98" s="156">
        <v>58.08</v>
      </c>
      <c r="CY98" s="25">
        <v>87.12</v>
      </c>
      <c r="CZ98" s="25">
        <v>116.16</v>
      </c>
      <c r="DA98" s="25">
        <v>145.19999999999999</v>
      </c>
      <c r="DB98" s="25">
        <v>174.24</v>
      </c>
      <c r="DC98" s="25">
        <v>203.28</v>
      </c>
      <c r="DD98" s="25">
        <v>220.72</v>
      </c>
      <c r="DE98" s="25">
        <v>248.31</v>
      </c>
      <c r="DF98" s="25">
        <v>275.89999999999998</v>
      </c>
      <c r="DG98" s="25">
        <v>303.49</v>
      </c>
      <c r="DH98" s="28">
        <v>331.08</v>
      </c>
      <c r="DI98" s="29">
        <v>1.1000000000000001</v>
      </c>
      <c r="DJ98" s="158">
        <v>358.67</v>
      </c>
      <c r="DK98" s="28">
        <v>386.26</v>
      </c>
      <c r="DL98" s="28">
        <v>413.85</v>
      </c>
      <c r="DM98" s="28">
        <v>441.44</v>
      </c>
      <c r="DN98" s="28">
        <v>469.03</v>
      </c>
      <c r="DO98" s="28">
        <v>496.62</v>
      </c>
      <c r="DP98" s="28">
        <v>524.21</v>
      </c>
      <c r="DQ98" s="25">
        <v>551.79999999999995</v>
      </c>
      <c r="DR98" s="25">
        <v>579.39</v>
      </c>
      <c r="DS98" s="25">
        <v>606.98</v>
      </c>
      <c r="DT98" s="49"/>
      <c r="DU98" s="145">
        <v>18</v>
      </c>
      <c r="DV98" s="146">
        <v>29</v>
      </c>
      <c r="DW98" s="24">
        <v>12.78</v>
      </c>
      <c r="DX98" s="43">
        <v>0</v>
      </c>
      <c r="DY98" s="24" t="s">
        <v>91</v>
      </c>
      <c r="DZ98" s="24" t="str">
        <f t="shared" ref="DZ98:DZ107" si="70">CONCATENATE(DZ$96,"-",DY98)</f>
        <v>A-24-BASE-18-29</v>
      </c>
      <c r="EA98" s="156">
        <v>58.8</v>
      </c>
      <c r="EB98" s="25">
        <v>88.2</v>
      </c>
      <c r="EC98" s="25">
        <v>117.6</v>
      </c>
      <c r="ED98" s="25">
        <v>147</v>
      </c>
      <c r="EE98" s="25">
        <v>176.4</v>
      </c>
      <c r="EF98" s="25">
        <v>205.8</v>
      </c>
      <c r="EG98" s="25">
        <v>223.44</v>
      </c>
      <c r="EH98" s="25">
        <v>251.37</v>
      </c>
      <c r="EI98" s="25">
        <v>279.3</v>
      </c>
      <c r="EJ98" s="25">
        <v>307.23</v>
      </c>
      <c r="EK98" s="28">
        <v>335.16</v>
      </c>
      <c r="EL98" s="29">
        <v>1.1000000000000001</v>
      </c>
      <c r="EM98" s="158">
        <v>363.09</v>
      </c>
      <c r="EN98" s="28">
        <v>391.02</v>
      </c>
      <c r="EO98" s="28">
        <v>418.95</v>
      </c>
      <c r="EP98" s="28">
        <v>446.88</v>
      </c>
      <c r="EQ98" s="28">
        <v>474.81</v>
      </c>
      <c r="ER98" s="28">
        <v>502.74</v>
      </c>
      <c r="ES98" s="28">
        <v>530.66999999999996</v>
      </c>
      <c r="ET98" s="25">
        <v>558.6</v>
      </c>
      <c r="EU98" s="25">
        <v>586.53</v>
      </c>
      <c r="EV98" s="25">
        <v>614.46</v>
      </c>
      <c r="EW98" s="49"/>
      <c r="EX98" s="145">
        <v>18</v>
      </c>
      <c r="EY98" s="146">
        <v>29</v>
      </c>
      <c r="EZ98" s="24">
        <v>12.78</v>
      </c>
      <c r="FA98" s="43">
        <v>0</v>
      </c>
      <c r="FB98" s="24" t="s">
        <v>91</v>
      </c>
      <c r="FC98" s="24" t="str">
        <f t="shared" ref="FC98:FC107" si="71">CONCATENATE(FC$96,"-",FB98)</f>
        <v>A-24-BASE-18-29</v>
      </c>
      <c r="FD98" s="156">
        <v>50.82</v>
      </c>
      <c r="FE98" s="25">
        <v>76.23</v>
      </c>
      <c r="FF98" s="25">
        <v>101.64</v>
      </c>
      <c r="FG98" s="25">
        <v>127.05</v>
      </c>
      <c r="FH98" s="25">
        <v>152.46</v>
      </c>
      <c r="FI98" s="25">
        <v>177.87</v>
      </c>
      <c r="FJ98" s="25">
        <v>193.12</v>
      </c>
      <c r="FK98" s="25">
        <v>217.26</v>
      </c>
      <c r="FL98" s="25">
        <v>241.4</v>
      </c>
      <c r="FM98" s="25">
        <v>265.54000000000002</v>
      </c>
      <c r="FN98" s="28">
        <v>289.68</v>
      </c>
      <c r="FO98" s="29">
        <v>1.1000000000000001</v>
      </c>
      <c r="FP98" s="158">
        <v>313.82</v>
      </c>
      <c r="FQ98" s="28">
        <v>337.96</v>
      </c>
      <c r="FR98" s="28">
        <v>362.1</v>
      </c>
      <c r="FS98" s="28">
        <v>386.24</v>
      </c>
      <c r="FT98" s="28">
        <v>410.38</v>
      </c>
      <c r="FU98" s="28">
        <v>434.52</v>
      </c>
      <c r="FV98" s="28">
        <v>458.66</v>
      </c>
      <c r="FW98" s="25">
        <v>482.8</v>
      </c>
      <c r="FX98" s="25">
        <v>506.94</v>
      </c>
      <c r="FY98" s="25">
        <v>531.08000000000004</v>
      </c>
      <c r="FZ98" s="49"/>
      <c r="GA98" s="145">
        <v>18</v>
      </c>
      <c r="GB98" s="146">
        <v>29</v>
      </c>
      <c r="GC98" s="24">
        <v>12.78</v>
      </c>
      <c r="GD98" s="43">
        <v>0</v>
      </c>
      <c r="GE98" s="24" t="s">
        <v>91</v>
      </c>
      <c r="GF98" s="24" t="str">
        <f t="shared" ref="GF98:GF107" si="72">CONCATENATE(GF$96,"-",GE98)</f>
        <v>B-18-BASE-18-29</v>
      </c>
      <c r="GG98" s="159">
        <v>25.56</v>
      </c>
      <c r="GH98" s="119">
        <v>38.340000000000003</v>
      </c>
      <c r="GI98" s="119">
        <v>51.12</v>
      </c>
      <c r="GJ98" s="119">
        <v>63.9</v>
      </c>
      <c r="GK98" s="119">
        <v>76.680000000000007</v>
      </c>
      <c r="GL98" s="119">
        <v>89.46</v>
      </c>
      <c r="GM98" s="119">
        <v>97.12</v>
      </c>
      <c r="GN98" s="119">
        <v>109.26</v>
      </c>
      <c r="GO98" s="119">
        <v>121.4</v>
      </c>
      <c r="GP98" s="119">
        <v>133.54</v>
      </c>
      <c r="GQ98" s="120">
        <v>145.68</v>
      </c>
      <c r="GR98" s="29">
        <v>1.1000000000000001</v>
      </c>
      <c r="GS98" s="160">
        <v>157.82</v>
      </c>
      <c r="GT98" s="160">
        <v>169.96</v>
      </c>
      <c r="GU98" s="120">
        <v>182.1</v>
      </c>
      <c r="GV98" s="120">
        <v>194.24</v>
      </c>
      <c r="GW98" s="120">
        <v>206.38</v>
      </c>
      <c r="GX98" s="120">
        <v>218.52</v>
      </c>
      <c r="GY98" s="120">
        <v>230.66</v>
      </c>
      <c r="GZ98" s="119">
        <v>242.8</v>
      </c>
      <c r="HA98" s="119">
        <v>254.94</v>
      </c>
      <c r="HB98" s="119">
        <v>267.08</v>
      </c>
      <c r="HC98" s="119">
        <v>279.22000000000003</v>
      </c>
      <c r="HD98" s="119">
        <v>291.36</v>
      </c>
      <c r="HE98" s="49"/>
      <c r="HF98" s="145">
        <v>18</v>
      </c>
      <c r="HG98" s="146">
        <v>29</v>
      </c>
      <c r="HH98" s="24">
        <v>12.78</v>
      </c>
      <c r="HI98" s="43">
        <v>0</v>
      </c>
      <c r="HJ98" s="24" t="s">
        <v>91</v>
      </c>
      <c r="HK98" s="24" t="str">
        <f t="shared" ref="HK98:HK107" si="73">CONCATENATE(HK$96,"-",HJ98)</f>
        <v>A-24-BASE-18-29</v>
      </c>
      <c r="HL98" s="162">
        <v>99999</v>
      </c>
      <c r="HM98" s="25">
        <v>99999</v>
      </c>
      <c r="HN98" s="25">
        <v>99999</v>
      </c>
      <c r="HO98" s="25">
        <v>99999</v>
      </c>
      <c r="HP98" s="25">
        <v>99999</v>
      </c>
      <c r="HQ98" s="25">
        <v>99999</v>
      </c>
      <c r="HR98" s="25">
        <v>99999</v>
      </c>
      <c r="HS98" s="25">
        <v>99999</v>
      </c>
      <c r="HT98" s="25">
        <v>99999</v>
      </c>
      <c r="HU98" s="25">
        <v>99999</v>
      </c>
      <c r="HV98" s="28">
        <v>99999</v>
      </c>
      <c r="HW98" s="29">
        <v>100</v>
      </c>
      <c r="HX98" s="142">
        <v>99999</v>
      </c>
      <c r="HY98" s="28">
        <v>99999</v>
      </c>
      <c r="HZ98" s="28">
        <v>99999</v>
      </c>
      <c r="IA98" s="28">
        <v>99999</v>
      </c>
      <c r="IB98" s="28">
        <v>99999</v>
      </c>
      <c r="IC98" s="28">
        <v>99999</v>
      </c>
      <c r="ID98" s="28">
        <v>99999</v>
      </c>
      <c r="IE98" s="25">
        <v>99999</v>
      </c>
      <c r="IF98" s="25">
        <v>99999</v>
      </c>
      <c r="IG98" s="25">
        <v>99999</v>
      </c>
      <c r="IH98" s="49"/>
      <c r="II98" s="151">
        <v>18</v>
      </c>
      <c r="IJ98" s="152">
        <v>29</v>
      </c>
      <c r="IK98" s="24">
        <v>12.78</v>
      </c>
      <c r="IL98" s="43">
        <v>0</v>
      </c>
      <c r="IM98" s="24" t="s">
        <v>91</v>
      </c>
      <c r="IN98" s="24" t="str">
        <f t="shared" ref="IN98:IN107" si="74">CONCATENATE(IN$96,"-",IM98)</f>
        <v>A-24-BASE-18-29</v>
      </c>
      <c r="IO98" s="165">
        <v>99999</v>
      </c>
      <c r="IP98" s="25">
        <v>99999</v>
      </c>
      <c r="IQ98" s="25">
        <v>99999</v>
      </c>
      <c r="IR98" s="25">
        <v>99999</v>
      </c>
      <c r="IS98" s="25">
        <v>99999</v>
      </c>
      <c r="IT98" s="25">
        <v>99999</v>
      </c>
      <c r="IU98" s="25">
        <v>99999</v>
      </c>
      <c r="IV98" s="25">
        <v>99999</v>
      </c>
      <c r="IW98" s="25">
        <v>99999</v>
      </c>
      <c r="IX98" s="25">
        <v>99999</v>
      </c>
      <c r="IY98" s="28">
        <v>99999</v>
      </c>
      <c r="IZ98" s="29">
        <v>100</v>
      </c>
      <c r="JA98" s="165">
        <v>99999</v>
      </c>
      <c r="JB98" s="25">
        <v>99999</v>
      </c>
      <c r="JC98" s="25">
        <v>99999</v>
      </c>
      <c r="JD98" s="25">
        <v>99999</v>
      </c>
      <c r="JE98" s="25">
        <v>99999</v>
      </c>
      <c r="JF98" s="25">
        <v>99999</v>
      </c>
      <c r="JG98" s="25">
        <v>99999</v>
      </c>
      <c r="JH98" s="25">
        <v>99999</v>
      </c>
      <c r="JI98" s="25">
        <v>99999</v>
      </c>
      <c r="JJ98" s="25">
        <v>99999</v>
      </c>
      <c r="JK98" s="49"/>
      <c r="JL98" s="151">
        <v>18</v>
      </c>
      <c r="JM98" s="152">
        <v>29</v>
      </c>
      <c r="JN98" s="24">
        <v>12.78</v>
      </c>
      <c r="JO98" s="43">
        <v>0</v>
      </c>
      <c r="JP98" s="24" t="s">
        <v>91</v>
      </c>
      <c r="JQ98" s="24" t="str">
        <f t="shared" ref="JQ98:JQ107" si="75">CONCATENATE(JQ$96,"-",JP98)</f>
        <v>B-18-BASE-18-29</v>
      </c>
      <c r="JR98" s="148">
        <v>31.24</v>
      </c>
      <c r="JS98" s="119">
        <v>46.86</v>
      </c>
      <c r="JT98" s="119">
        <v>62.48</v>
      </c>
      <c r="JU98" s="119">
        <v>78.099999999999994</v>
      </c>
      <c r="JV98" s="119">
        <v>93.72</v>
      </c>
      <c r="JW98" s="119">
        <v>109.34</v>
      </c>
      <c r="JX98" s="119">
        <v>118.72</v>
      </c>
      <c r="JY98" s="119">
        <v>133.56</v>
      </c>
      <c r="JZ98" s="119">
        <v>148.4</v>
      </c>
      <c r="KA98" s="119">
        <v>163.24</v>
      </c>
      <c r="KB98" s="120">
        <v>178.08</v>
      </c>
      <c r="KC98" s="29">
        <v>1.1000000000000001</v>
      </c>
      <c r="KD98" s="149">
        <v>192.92</v>
      </c>
      <c r="KE98" s="149">
        <v>207.76</v>
      </c>
      <c r="KF98" s="120">
        <v>222.6</v>
      </c>
      <c r="KG98" s="120">
        <v>237.44</v>
      </c>
      <c r="KH98" s="120">
        <v>252.28</v>
      </c>
      <c r="KI98" s="120">
        <v>267.12</v>
      </c>
      <c r="KJ98" s="120">
        <v>281.95999999999998</v>
      </c>
      <c r="KK98" s="119">
        <v>296.8</v>
      </c>
      <c r="KL98" s="119">
        <v>311.64</v>
      </c>
      <c r="KM98" s="119">
        <v>326.48</v>
      </c>
      <c r="KN98" s="119">
        <v>341.32</v>
      </c>
      <c r="KO98" s="119">
        <v>356.16</v>
      </c>
      <c r="KP98" s="49"/>
      <c r="KQ98" s="151">
        <v>18</v>
      </c>
      <c r="KR98" s="152">
        <v>29</v>
      </c>
      <c r="KS98" s="24">
        <v>12.78</v>
      </c>
      <c r="KT98" s="43">
        <v>0</v>
      </c>
      <c r="KU98" s="24" t="s">
        <v>91</v>
      </c>
      <c r="KV98" s="24" t="str">
        <f t="shared" ref="KV98:KV107" si="76">CONCATENATE(KV$96,"-",KU98)</f>
        <v>A-24-BASE-18-29</v>
      </c>
      <c r="KW98" s="168">
        <v>54.46</v>
      </c>
      <c r="KX98" s="25">
        <v>81.69</v>
      </c>
      <c r="KY98" s="25">
        <v>108.92</v>
      </c>
      <c r="KZ98" s="25">
        <v>136.15</v>
      </c>
      <c r="LA98" s="25">
        <v>163.38</v>
      </c>
      <c r="LB98" s="25">
        <v>190.61</v>
      </c>
      <c r="LC98" s="25">
        <v>206.96</v>
      </c>
      <c r="LD98" s="25">
        <v>232.83</v>
      </c>
      <c r="LE98" s="25">
        <v>258.7</v>
      </c>
      <c r="LF98" s="25">
        <v>284.57</v>
      </c>
      <c r="LG98" s="28">
        <v>310.44</v>
      </c>
      <c r="LH98" s="29">
        <v>100</v>
      </c>
      <c r="LI98" s="169">
        <v>336.31</v>
      </c>
      <c r="LJ98" s="28">
        <v>362.18</v>
      </c>
      <c r="LK98" s="28">
        <v>388.05</v>
      </c>
      <c r="LL98" s="28">
        <v>413.92</v>
      </c>
      <c r="LM98" s="28">
        <v>439.79</v>
      </c>
      <c r="LN98" s="28">
        <v>465.66</v>
      </c>
      <c r="LO98" s="28">
        <v>491.53</v>
      </c>
      <c r="LP98" s="25">
        <v>517.4</v>
      </c>
      <c r="LQ98" s="25">
        <v>543.27</v>
      </c>
      <c r="LR98" s="25">
        <v>569.14</v>
      </c>
      <c r="LS98" s="49"/>
    </row>
    <row r="99" spans="5:331" ht="14.4">
      <c r="E99" s="128">
        <v>30</v>
      </c>
      <c r="F99" s="129">
        <v>39</v>
      </c>
      <c r="G99" s="24">
        <v>18.46</v>
      </c>
      <c r="H99" s="43">
        <v>0</v>
      </c>
      <c r="I99" s="24" t="s">
        <v>92</v>
      </c>
      <c r="J99" s="24" t="str">
        <f t="shared" si="66"/>
        <v>A-24-BASE-30-39</v>
      </c>
      <c r="K99" s="25">
        <v>98.02</v>
      </c>
      <c r="L99" s="25">
        <v>147.03</v>
      </c>
      <c r="M99" s="25">
        <v>196.04</v>
      </c>
      <c r="N99" s="25">
        <v>245.05</v>
      </c>
      <c r="O99" s="25">
        <v>294.06</v>
      </c>
      <c r="P99" s="25">
        <v>343.07</v>
      </c>
      <c r="Q99" s="25">
        <v>372.48</v>
      </c>
      <c r="R99" s="25">
        <v>419.04</v>
      </c>
      <c r="S99" s="25">
        <v>465.6</v>
      </c>
      <c r="T99" s="25">
        <v>512.16</v>
      </c>
      <c r="U99" s="28">
        <v>558.72</v>
      </c>
      <c r="V99" s="29">
        <v>1.1000000000000001</v>
      </c>
      <c r="W99" s="28">
        <v>605.28</v>
      </c>
      <c r="X99" s="28">
        <v>651.84</v>
      </c>
      <c r="Y99" s="28">
        <v>698.4</v>
      </c>
      <c r="Z99" s="28">
        <v>744.96</v>
      </c>
      <c r="AA99" s="28">
        <v>791.52</v>
      </c>
      <c r="AB99" s="28">
        <v>838.08</v>
      </c>
      <c r="AC99" s="28">
        <v>884.64</v>
      </c>
      <c r="AD99" s="25">
        <v>931.2</v>
      </c>
      <c r="AE99" s="25">
        <v>977.76</v>
      </c>
      <c r="AF99" s="25">
        <v>1024.32</v>
      </c>
      <c r="AH99" s="128">
        <v>30</v>
      </c>
      <c r="AI99" s="129">
        <v>39</v>
      </c>
      <c r="AJ99" s="24">
        <v>18.46</v>
      </c>
      <c r="AK99" s="43">
        <v>0</v>
      </c>
      <c r="AL99" s="24" t="s">
        <v>92</v>
      </c>
      <c r="AM99" s="24" t="str">
        <f t="shared" si="67"/>
        <v>B-18-30-39</v>
      </c>
      <c r="AN99" s="25">
        <v>45.44</v>
      </c>
      <c r="AO99" s="25">
        <v>68.16</v>
      </c>
      <c r="AP99" s="25">
        <v>90.88</v>
      </c>
      <c r="AQ99" s="25">
        <v>113.6</v>
      </c>
      <c r="AR99" s="25">
        <v>136.32</v>
      </c>
      <c r="AS99" s="25">
        <v>159.04</v>
      </c>
      <c r="AT99" s="25">
        <v>172.64</v>
      </c>
      <c r="AU99" s="25">
        <v>194.22</v>
      </c>
      <c r="AV99" s="25">
        <v>215.8</v>
      </c>
      <c r="AW99" s="25">
        <v>237.38</v>
      </c>
      <c r="AX99" s="28">
        <v>258.95999999999998</v>
      </c>
      <c r="AY99" s="29">
        <v>1.1000000000000001</v>
      </c>
      <c r="AZ99" s="28">
        <v>280.54000000000002</v>
      </c>
      <c r="BA99" s="28">
        <v>302.12</v>
      </c>
      <c r="BB99" s="28">
        <v>323.7</v>
      </c>
      <c r="BC99" s="28">
        <v>345.28</v>
      </c>
      <c r="BD99" s="28">
        <v>366.86</v>
      </c>
      <c r="BE99" s="28">
        <v>388.44</v>
      </c>
      <c r="BF99" s="28">
        <v>410.02</v>
      </c>
      <c r="BG99" s="25">
        <v>431.6</v>
      </c>
      <c r="BH99" s="25">
        <v>453.18</v>
      </c>
      <c r="BI99" s="25">
        <v>474.76</v>
      </c>
      <c r="BJ99" s="25">
        <v>496.34</v>
      </c>
      <c r="BK99" s="25">
        <v>517.91999999999996</v>
      </c>
      <c r="BL99" s="49"/>
      <c r="BM99" s="128">
        <v>30</v>
      </c>
      <c r="BN99" s="129">
        <v>39</v>
      </c>
      <c r="BO99" s="24">
        <v>18.46</v>
      </c>
      <c r="BP99" s="43">
        <v>0</v>
      </c>
      <c r="BQ99" s="24" t="s">
        <v>92</v>
      </c>
      <c r="BR99" s="24" t="str">
        <f t="shared" si="68"/>
        <v>B-18-BASE-30-39</v>
      </c>
      <c r="BS99" s="119">
        <v>96.4</v>
      </c>
      <c r="BT99" s="119">
        <v>144.6</v>
      </c>
      <c r="BU99" s="119">
        <v>192.8</v>
      </c>
      <c r="BV99" s="119">
        <v>241</v>
      </c>
      <c r="BW99" s="119">
        <v>289.2</v>
      </c>
      <c r="BX99" s="119">
        <v>337.4</v>
      </c>
      <c r="BY99" s="119">
        <v>366.32</v>
      </c>
      <c r="BZ99" s="119">
        <v>412.11</v>
      </c>
      <c r="CA99" s="119">
        <v>457.9</v>
      </c>
      <c r="CB99" s="119">
        <v>503.69</v>
      </c>
      <c r="CC99" s="120">
        <v>549.48</v>
      </c>
      <c r="CD99" s="29">
        <v>100</v>
      </c>
      <c r="CE99" s="120">
        <v>595.27</v>
      </c>
      <c r="CF99" s="120">
        <v>641.05999999999995</v>
      </c>
      <c r="CG99" s="120">
        <v>686.85</v>
      </c>
      <c r="CH99" s="120">
        <v>732.64</v>
      </c>
      <c r="CI99" s="120">
        <v>778.43</v>
      </c>
      <c r="CJ99" s="120">
        <v>824.22</v>
      </c>
      <c r="CK99" s="120">
        <v>870.01</v>
      </c>
      <c r="CL99" s="119">
        <v>915.8</v>
      </c>
      <c r="CM99" s="119">
        <v>961.59</v>
      </c>
      <c r="CN99" s="119">
        <v>1007.38</v>
      </c>
      <c r="CO99" s="119">
        <v>1053.17</v>
      </c>
      <c r="CP99" s="119">
        <v>1098.96</v>
      </c>
      <c r="CQ99" s="49"/>
      <c r="CR99" s="131">
        <v>30</v>
      </c>
      <c r="CS99" s="132">
        <v>39</v>
      </c>
      <c r="CT99" s="24">
        <v>18.46</v>
      </c>
      <c r="CU99" s="43">
        <v>0</v>
      </c>
      <c r="CV99" s="24" t="s">
        <v>92</v>
      </c>
      <c r="CW99" s="24" t="str">
        <f t="shared" si="69"/>
        <v>A-24-BASE-30-39</v>
      </c>
      <c r="CX99" s="25">
        <v>90.76</v>
      </c>
      <c r="CY99" s="25">
        <v>136.13999999999999</v>
      </c>
      <c r="CZ99" s="25">
        <v>181.52</v>
      </c>
      <c r="DA99" s="25">
        <v>226.9</v>
      </c>
      <c r="DB99" s="25">
        <v>272.27999999999997</v>
      </c>
      <c r="DC99" s="25">
        <v>317.66000000000003</v>
      </c>
      <c r="DD99" s="25">
        <v>344.88</v>
      </c>
      <c r="DE99" s="25">
        <v>387.99</v>
      </c>
      <c r="DF99" s="25">
        <v>431.1</v>
      </c>
      <c r="DG99" s="25">
        <v>474.21</v>
      </c>
      <c r="DH99" s="28">
        <v>517.32000000000005</v>
      </c>
      <c r="DI99" s="29">
        <v>1.1000000000000001</v>
      </c>
      <c r="DJ99" s="28">
        <v>560.42999999999995</v>
      </c>
      <c r="DK99" s="28">
        <v>603.54</v>
      </c>
      <c r="DL99" s="28">
        <v>646.65</v>
      </c>
      <c r="DM99" s="28">
        <v>689.76</v>
      </c>
      <c r="DN99" s="28">
        <v>732.87</v>
      </c>
      <c r="DO99" s="28">
        <v>775.98</v>
      </c>
      <c r="DP99" s="28">
        <v>819.09</v>
      </c>
      <c r="DQ99" s="25">
        <v>862.2</v>
      </c>
      <c r="DR99" s="25">
        <v>905.31</v>
      </c>
      <c r="DS99" s="25">
        <v>948.42</v>
      </c>
      <c r="DT99" s="49"/>
      <c r="DU99" s="145">
        <v>30</v>
      </c>
      <c r="DV99" s="146">
        <v>39</v>
      </c>
      <c r="DW99" s="24">
        <v>18.46</v>
      </c>
      <c r="DX99" s="43">
        <v>0</v>
      </c>
      <c r="DY99" s="24" t="s">
        <v>92</v>
      </c>
      <c r="DZ99" s="24" t="str">
        <f t="shared" si="70"/>
        <v>A-24-BASE-30-39</v>
      </c>
      <c r="EA99" s="25">
        <v>91.88</v>
      </c>
      <c r="EB99" s="25">
        <v>137.82</v>
      </c>
      <c r="EC99" s="25">
        <v>183.76</v>
      </c>
      <c r="ED99" s="25">
        <v>229.7</v>
      </c>
      <c r="EE99" s="25">
        <v>275.64</v>
      </c>
      <c r="EF99" s="25">
        <v>321.58</v>
      </c>
      <c r="EG99" s="25">
        <v>349.12</v>
      </c>
      <c r="EH99" s="25">
        <v>392.76</v>
      </c>
      <c r="EI99" s="25">
        <v>436.4</v>
      </c>
      <c r="EJ99" s="25">
        <v>480.04</v>
      </c>
      <c r="EK99" s="28">
        <v>523.67999999999995</v>
      </c>
      <c r="EL99" s="29">
        <v>1.1000000000000001</v>
      </c>
      <c r="EM99" s="28">
        <v>567.32000000000005</v>
      </c>
      <c r="EN99" s="28">
        <v>610.96</v>
      </c>
      <c r="EO99" s="28">
        <v>654.6</v>
      </c>
      <c r="EP99" s="28">
        <v>698.24</v>
      </c>
      <c r="EQ99" s="28">
        <v>741.88</v>
      </c>
      <c r="ER99" s="28">
        <v>785.52</v>
      </c>
      <c r="ES99" s="28">
        <v>829.16</v>
      </c>
      <c r="ET99" s="25">
        <v>872.8</v>
      </c>
      <c r="EU99" s="25">
        <v>916.44</v>
      </c>
      <c r="EV99" s="25">
        <v>960.08</v>
      </c>
      <c r="EW99" s="49"/>
      <c r="EX99" s="145">
        <v>30</v>
      </c>
      <c r="EY99" s="146">
        <v>39</v>
      </c>
      <c r="EZ99" s="24">
        <v>18.46</v>
      </c>
      <c r="FA99" s="43">
        <v>0</v>
      </c>
      <c r="FB99" s="24" t="s">
        <v>92</v>
      </c>
      <c r="FC99" s="24" t="str">
        <f t="shared" si="71"/>
        <v>A-24-BASE-30-39</v>
      </c>
      <c r="FD99" s="25">
        <v>76.239999999999995</v>
      </c>
      <c r="FE99" s="25">
        <v>114.36</v>
      </c>
      <c r="FF99" s="25">
        <v>152.47999999999999</v>
      </c>
      <c r="FG99" s="25">
        <v>190.6</v>
      </c>
      <c r="FH99" s="25">
        <v>228.72</v>
      </c>
      <c r="FI99" s="25">
        <v>266.83999999999997</v>
      </c>
      <c r="FJ99" s="25">
        <v>289.68</v>
      </c>
      <c r="FK99" s="25">
        <v>325.89</v>
      </c>
      <c r="FL99" s="25">
        <v>362.1</v>
      </c>
      <c r="FM99" s="25">
        <v>398.31</v>
      </c>
      <c r="FN99" s="28">
        <v>434.52</v>
      </c>
      <c r="FO99" s="29">
        <v>1.1000000000000001</v>
      </c>
      <c r="FP99" s="28">
        <v>470.73</v>
      </c>
      <c r="FQ99" s="28">
        <v>506.94</v>
      </c>
      <c r="FR99" s="28">
        <v>543.15</v>
      </c>
      <c r="FS99" s="28">
        <v>579.36</v>
      </c>
      <c r="FT99" s="28">
        <v>615.57000000000005</v>
      </c>
      <c r="FU99" s="28">
        <v>651.78</v>
      </c>
      <c r="FV99" s="28">
        <v>687.99</v>
      </c>
      <c r="FW99" s="25">
        <v>724.2</v>
      </c>
      <c r="FX99" s="25">
        <v>760.41</v>
      </c>
      <c r="FY99" s="25">
        <v>796.62</v>
      </c>
      <c r="FZ99" s="49"/>
      <c r="GA99" s="145">
        <v>30</v>
      </c>
      <c r="GB99" s="146">
        <v>39</v>
      </c>
      <c r="GC99" s="24">
        <v>18.46</v>
      </c>
      <c r="GD99" s="43">
        <v>0</v>
      </c>
      <c r="GE99" s="24" t="s">
        <v>92</v>
      </c>
      <c r="GF99" s="24" t="str">
        <f t="shared" si="72"/>
        <v>B-18-BASE-30-39</v>
      </c>
      <c r="GG99" s="119">
        <v>36.92</v>
      </c>
      <c r="GH99" s="119">
        <v>55.38</v>
      </c>
      <c r="GI99" s="119">
        <v>73.84</v>
      </c>
      <c r="GJ99" s="119">
        <v>92.3</v>
      </c>
      <c r="GK99" s="119">
        <v>110.76</v>
      </c>
      <c r="GL99" s="119">
        <v>129.22</v>
      </c>
      <c r="GM99" s="119">
        <v>140.32</v>
      </c>
      <c r="GN99" s="119">
        <v>157.86000000000001</v>
      </c>
      <c r="GO99" s="119">
        <v>175.4</v>
      </c>
      <c r="GP99" s="119">
        <v>192.94</v>
      </c>
      <c r="GQ99" s="120">
        <v>210.48</v>
      </c>
      <c r="GR99" s="29">
        <v>1.1000000000000001</v>
      </c>
      <c r="GS99" s="120">
        <v>228.02</v>
      </c>
      <c r="GT99" s="120">
        <v>245.56</v>
      </c>
      <c r="GU99" s="120">
        <v>263.10000000000002</v>
      </c>
      <c r="GV99" s="120">
        <v>280.64</v>
      </c>
      <c r="GW99" s="120">
        <v>298.18</v>
      </c>
      <c r="GX99" s="120">
        <v>315.72000000000003</v>
      </c>
      <c r="GY99" s="120">
        <v>333.26</v>
      </c>
      <c r="GZ99" s="119">
        <v>350.8</v>
      </c>
      <c r="HA99" s="119">
        <v>368.34</v>
      </c>
      <c r="HB99" s="119">
        <v>385.88</v>
      </c>
      <c r="HC99" s="119">
        <v>403.42</v>
      </c>
      <c r="HD99" s="119">
        <v>420.96</v>
      </c>
      <c r="HE99" s="49"/>
      <c r="HF99" s="145">
        <v>30</v>
      </c>
      <c r="HG99" s="146">
        <v>39</v>
      </c>
      <c r="HH99" s="24">
        <v>18.46</v>
      </c>
      <c r="HI99" s="43">
        <v>0</v>
      </c>
      <c r="HJ99" s="24" t="s">
        <v>92</v>
      </c>
      <c r="HK99" s="24" t="str">
        <f t="shared" si="73"/>
        <v>A-24-BASE-30-39</v>
      </c>
      <c r="HL99" s="25">
        <v>99999</v>
      </c>
      <c r="HM99" s="25">
        <v>99999</v>
      </c>
      <c r="HN99" s="25">
        <v>99999</v>
      </c>
      <c r="HO99" s="25">
        <v>99999</v>
      </c>
      <c r="HP99" s="25">
        <v>99999</v>
      </c>
      <c r="HQ99" s="25">
        <v>99999</v>
      </c>
      <c r="HR99" s="25">
        <v>99999</v>
      </c>
      <c r="HS99" s="25">
        <v>99999</v>
      </c>
      <c r="HT99" s="25">
        <v>99999</v>
      </c>
      <c r="HU99" s="25">
        <v>99999</v>
      </c>
      <c r="HV99" s="28">
        <v>99999</v>
      </c>
      <c r="HW99" s="29">
        <v>100</v>
      </c>
      <c r="HX99" s="28">
        <v>99999</v>
      </c>
      <c r="HY99" s="28">
        <v>99999</v>
      </c>
      <c r="HZ99" s="28">
        <v>99999</v>
      </c>
      <c r="IA99" s="28">
        <v>99999</v>
      </c>
      <c r="IB99" s="28">
        <v>99999</v>
      </c>
      <c r="IC99" s="28">
        <v>99999</v>
      </c>
      <c r="ID99" s="28">
        <v>99999</v>
      </c>
      <c r="IE99" s="25">
        <v>99999</v>
      </c>
      <c r="IF99" s="25">
        <v>99999</v>
      </c>
      <c r="IG99" s="25">
        <v>99999</v>
      </c>
      <c r="IH99" s="49"/>
      <c r="II99" s="151">
        <v>30</v>
      </c>
      <c r="IJ99" s="152">
        <v>39</v>
      </c>
      <c r="IK99" s="24">
        <v>18.46</v>
      </c>
      <c r="IL99" s="43">
        <v>0</v>
      </c>
      <c r="IM99" s="24" t="s">
        <v>92</v>
      </c>
      <c r="IN99" s="24" t="str">
        <f t="shared" si="74"/>
        <v>A-24-BASE-30-39</v>
      </c>
      <c r="IO99" s="165">
        <v>99999</v>
      </c>
      <c r="IP99" s="25">
        <v>99999</v>
      </c>
      <c r="IQ99" s="25">
        <v>99999</v>
      </c>
      <c r="IR99" s="25">
        <v>99999</v>
      </c>
      <c r="IS99" s="25">
        <v>99999</v>
      </c>
      <c r="IT99" s="25">
        <v>99999</v>
      </c>
      <c r="IU99" s="25">
        <v>99999</v>
      </c>
      <c r="IV99" s="25">
        <v>99999</v>
      </c>
      <c r="IW99" s="25">
        <v>99999</v>
      </c>
      <c r="IX99" s="25">
        <v>99999</v>
      </c>
      <c r="IY99" s="28">
        <v>99999</v>
      </c>
      <c r="IZ99" s="29">
        <v>100</v>
      </c>
      <c r="JA99" s="165">
        <v>99999</v>
      </c>
      <c r="JB99" s="25">
        <v>99999</v>
      </c>
      <c r="JC99" s="25">
        <v>99999</v>
      </c>
      <c r="JD99" s="25">
        <v>99999</v>
      </c>
      <c r="JE99" s="25">
        <v>99999</v>
      </c>
      <c r="JF99" s="25">
        <v>99999</v>
      </c>
      <c r="JG99" s="25">
        <v>99999</v>
      </c>
      <c r="JH99" s="25">
        <v>99999</v>
      </c>
      <c r="JI99" s="25">
        <v>99999</v>
      </c>
      <c r="JJ99" s="25">
        <v>99999</v>
      </c>
      <c r="JK99" s="49"/>
      <c r="JL99" s="151">
        <v>30</v>
      </c>
      <c r="JM99" s="152">
        <v>39</v>
      </c>
      <c r="JN99" s="24">
        <v>18.46</v>
      </c>
      <c r="JO99" s="43">
        <v>0</v>
      </c>
      <c r="JP99" s="24" t="s">
        <v>92</v>
      </c>
      <c r="JQ99" s="24" t="str">
        <f t="shared" si="75"/>
        <v>B-18-BASE-30-39</v>
      </c>
      <c r="JR99" s="119">
        <v>45.44</v>
      </c>
      <c r="JS99" s="119">
        <v>68.16</v>
      </c>
      <c r="JT99" s="119">
        <v>90.88</v>
      </c>
      <c r="JU99" s="119">
        <v>113.6</v>
      </c>
      <c r="JV99" s="119">
        <v>136.32</v>
      </c>
      <c r="JW99" s="119">
        <v>159.04</v>
      </c>
      <c r="JX99" s="119">
        <v>172.64</v>
      </c>
      <c r="JY99" s="119">
        <v>194.22</v>
      </c>
      <c r="JZ99" s="119">
        <v>215.8</v>
      </c>
      <c r="KA99" s="119">
        <v>237.38</v>
      </c>
      <c r="KB99" s="120">
        <v>258.95999999999998</v>
      </c>
      <c r="KC99" s="29">
        <v>1.1000000000000001</v>
      </c>
      <c r="KD99" s="120">
        <v>280.54000000000002</v>
      </c>
      <c r="KE99" s="120">
        <v>302.12</v>
      </c>
      <c r="KF99" s="120">
        <v>323.7</v>
      </c>
      <c r="KG99" s="120">
        <v>345.28</v>
      </c>
      <c r="KH99" s="120">
        <v>366.86</v>
      </c>
      <c r="KI99" s="120">
        <v>388.44</v>
      </c>
      <c r="KJ99" s="120">
        <v>410.02</v>
      </c>
      <c r="KK99" s="119">
        <v>431.6</v>
      </c>
      <c r="KL99" s="119">
        <v>453.18</v>
      </c>
      <c r="KM99" s="119">
        <v>474.76</v>
      </c>
      <c r="KN99" s="119">
        <v>496.34</v>
      </c>
      <c r="KO99" s="119">
        <v>517.91999999999996</v>
      </c>
      <c r="KP99" s="49"/>
      <c r="KQ99" s="151">
        <v>30</v>
      </c>
      <c r="KR99" s="152">
        <v>39</v>
      </c>
      <c r="KS99" s="24">
        <v>18.46</v>
      </c>
      <c r="KT99" s="43">
        <v>0</v>
      </c>
      <c r="KU99" s="24" t="s">
        <v>92</v>
      </c>
      <c r="KV99" s="24" t="str">
        <f t="shared" si="76"/>
        <v>A-24-BASE-30-39</v>
      </c>
      <c r="KW99" s="25">
        <v>83.5</v>
      </c>
      <c r="KX99" s="25">
        <v>125.25</v>
      </c>
      <c r="KY99" s="25">
        <v>167</v>
      </c>
      <c r="KZ99" s="25">
        <v>208.75</v>
      </c>
      <c r="LA99" s="25">
        <v>250.5</v>
      </c>
      <c r="LB99" s="25">
        <v>292.25</v>
      </c>
      <c r="LC99" s="25">
        <v>317.27999999999997</v>
      </c>
      <c r="LD99" s="25">
        <v>356.94</v>
      </c>
      <c r="LE99" s="25">
        <v>396.6</v>
      </c>
      <c r="LF99" s="25">
        <v>436.26</v>
      </c>
      <c r="LG99" s="28">
        <v>475.92</v>
      </c>
      <c r="LH99" s="29">
        <v>100</v>
      </c>
      <c r="LI99" s="28">
        <v>515.58000000000004</v>
      </c>
      <c r="LJ99" s="28">
        <v>555.24</v>
      </c>
      <c r="LK99" s="28">
        <v>594.9</v>
      </c>
      <c r="LL99" s="28">
        <v>634.55999999999995</v>
      </c>
      <c r="LM99" s="28">
        <v>674.22</v>
      </c>
      <c r="LN99" s="28">
        <v>713.88</v>
      </c>
      <c r="LO99" s="28">
        <v>753.54</v>
      </c>
      <c r="LP99" s="25">
        <v>793.2</v>
      </c>
      <c r="LQ99" s="25">
        <v>832.86</v>
      </c>
      <c r="LR99" s="25">
        <v>872.52</v>
      </c>
      <c r="LS99" s="49"/>
    </row>
    <row r="100" spans="5:331" ht="14.4">
      <c r="E100" s="128">
        <v>40</v>
      </c>
      <c r="F100" s="129">
        <v>49</v>
      </c>
      <c r="G100" s="24">
        <v>44.02</v>
      </c>
      <c r="H100" s="43">
        <v>0</v>
      </c>
      <c r="I100" s="24" t="s">
        <v>93</v>
      </c>
      <c r="J100" s="24" t="str">
        <f t="shared" si="66"/>
        <v>A-24-BASE-40-49</v>
      </c>
      <c r="K100" s="25">
        <v>203.28</v>
      </c>
      <c r="L100" s="25">
        <v>304.92</v>
      </c>
      <c r="M100" s="25">
        <v>406.56</v>
      </c>
      <c r="N100" s="25">
        <v>508.2</v>
      </c>
      <c r="O100" s="25">
        <v>609.84</v>
      </c>
      <c r="P100" s="25">
        <v>711.48</v>
      </c>
      <c r="Q100" s="25">
        <v>772.48</v>
      </c>
      <c r="R100" s="25">
        <v>869.04</v>
      </c>
      <c r="S100" s="25">
        <v>965.6</v>
      </c>
      <c r="T100" s="25">
        <v>1062.1600000000001</v>
      </c>
      <c r="U100" s="28">
        <v>1158.72</v>
      </c>
      <c r="V100" s="29">
        <v>1.1499999999999999</v>
      </c>
      <c r="W100" s="28">
        <v>1255.28</v>
      </c>
      <c r="X100" s="28">
        <v>1351.84</v>
      </c>
      <c r="Y100" s="28">
        <v>1448.4</v>
      </c>
      <c r="Z100" s="28">
        <v>1544.96</v>
      </c>
      <c r="AA100" s="28">
        <v>1641.52</v>
      </c>
      <c r="AB100" s="28">
        <v>1738.08</v>
      </c>
      <c r="AC100" s="28">
        <v>1834.64</v>
      </c>
      <c r="AD100" s="25">
        <v>1931.2</v>
      </c>
      <c r="AE100" s="25">
        <v>2027.76</v>
      </c>
      <c r="AF100" s="25">
        <v>2124.3200000000002</v>
      </c>
      <c r="AH100" s="128">
        <v>40</v>
      </c>
      <c r="AI100" s="129">
        <v>49</v>
      </c>
      <c r="AJ100" s="24">
        <v>44.02</v>
      </c>
      <c r="AK100" s="43">
        <v>0</v>
      </c>
      <c r="AL100" s="24" t="s">
        <v>93</v>
      </c>
      <c r="AM100" s="24" t="str">
        <f t="shared" si="67"/>
        <v>B-18-40-49</v>
      </c>
      <c r="AN100" s="25">
        <v>107.92</v>
      </c>
      <c r="AO100" s="25">
        <v>161.88</v>
      </c>
      <c r="AP100" s="25">
        <v>215.84</v>
      </c>
      <c r="AQ100" s="25">
        <v>269.8</v>
      </c>
      <c r="AR100" s="25">
        <v>323.76</v>
      </c>
      <c r="AS100" s="25">
        <v>377.72</v>
      </c>
      <c r="AT100" s="25">
        <v>410.08</v>
      </c>
      <c r="AU100" s="25">
        <v>461.34</v>
      </c>
      <c r="AV100" s="25">
        <v>512.6</v>
      </c>
      <c r="AW100" s="25">
        <v>563.86</v>
      </c>
      <c r="AX100" s="28">
        <v>615.12</v>
      </c>
      <c r="AY100" s="29">
        <v>1.1499999999999999</v>
      </c>
      <c r="AZ100" s="28">
        <v>666.38</v>
      </c>
      <c r="BA100" s="28">
        <v>717.64</v>
      </c>
      <c r="BB100" s="28">
        <v>768.9</v>
      </c>
      <c r="BC100" s="28">
        <v>820.16</v>
      </c>
      <c r="BD100" s="28">
        <v>871.42</v>
      </c>
      <c r="BE100" s="28">
        <v>922.68</v>
      </c>
      <c r="BF100" s="28">
        <v>973.94</v>
      </c>
      <c r="BG100" s="25">
        <v>1025.2</v>
      </c>
      <c r="BH100" s="25">
        <v>1076.46</v>
      </c>
      <c r="BI100" s="25">
        <v>1127.72</v>
      </c>
      <c r="BJ100" s="25">
        <v>1178.98</v>
      </c>
      <c r="BK100" s="25">
        <v>1230.24</v>
      </c>
      <c r="BL100" s="49"/>
      <c r="BM100" s="128">
        <v>40</v>
      </c>
      <c r="BN100" s="129">
        <v>49</v>
      </c>
      <c r="BO100" s="24">
        <v>44.02</v>
      </c>
      <c r="BP100" s="43">
        <v>0</v>
      </c>
      <c r="BQ100" s="24" t="s">
        <v>93</v>
      </c>
      <c r="BR100" s="24" t="str">
        <f t="shared" si="68"/>
        <v>B-18-BASE-40-49</v>
      </c>
      <c r="BS100" s="119">
        <v>185.32</v>
      </c>
      <c r="BT100" s="119">
        <v>277.98</v>
      </c>
      <c r="BU100" s="119">
        <v>370.64</v>
      </c>
      <c r="BV100" s="119">
        <v>463.3</v>
      </c>
      <c r="BW100" s="119">
        <v>555.96</v>
      </c>
      <c r="BX100" s="119">
        <v>648.62</v>
      </c>
      <c r="BY100" s="119">
        <v>704.24</v>
      </c>
      <c r="BZ100" s="119">
        <v>792.27</v>
      </c>
      <c r="CA100" s="119">
        <v>880.3</v>
      </c>
      <c r="CB100" s="119">
        <v>968.33</v>
      </c>
      <c r="CC100" s="120">
        <v>1056.3599999999999</v>
      </c>
      <c r="CD100" s="29">
        <v>100</v>
      </c>
      <c r="CE100" s="120">
        <v>1144.3900000000001</v>
      </c>
      <c r="CF100" s="120">
        <v>1232.42</v>
      </c>
      <c r="CG100" s="120">
        <v>1320.45</v>
      </c>
      <c r="CH100" s="120">
        <v>1408.48</v>
      </c>
      <c r="CI100" s="120">
        <v>1496.51</v>
      </c>
      <c r="CJ100" s="120">
        <v>1584.54</v>
      </c>
      <c r="CK100" s="120">
        <v>1672.57</v>
      </c>
      <c r="CL100" s="119">
        <v>1760.6</v>
      </c>
      <c r="CM100" s="119">
        <v>1848.63</v>
      </c>
      <c r="CN100" s="119">
        <v>1936.66</v>
      </c>
      <c r="CO100" s="119">
        <v>2024.69</v>
      </c>
      <c r="CP100" s="119">
        <v>2112.7199999999998</v>
      </c>
      <c r="CQ100" s="49"/>
      <c r="CR100" s="131">
        <v>40</v>
      </c>
      <c r="CS100" s="132">
        <v>49</v>
      </c>
      <c r="CT100" s="24">
        <v>44.02</v>
      </c>
      <c r="CU100" s="43">
        <v>0</v>
      </c>
      <c r="CV100" s="24" t="s">
        <v>93</v>
      </c>
      <c r="CW100" s="24" t="str">
        <f t="shared" si="69"/>
        <v>A-24-BASE-40-49</v>
      </c>
      <c r="CX100" s="25">
        <v>185.14</v>
      </c>
      <c r="CY100" s="25">
        <v>277.70999999999998</v>
      </c>
      <c r="CZ100" s="25">
        <v>370.28</v>
      </c>
      <c r="DA100" s="25">
        <v>462.85</v>
      </c>
      <c r="DB100" s="25">
        <v>555.41999999999996</v>
      </c>
      <c r="DC100" s="25">
        <v>647.99</v>
      </c>
      <c r="DD100" s="25">
        <v>703.52</v>
      </c>
      <c r="DE100" s="25">
        <v>791.46</v>
      </c>
      <c r="DF100" s="25">
        <v>879.4</v>
      </c>
      <c r="DG100" s="25">
        <v>967.34</v>
      </c>
      <c r="DH100" s="28">
        <v>1055.28</v>
      </c>
      <c r="DI100" s="29">
        <v>1.1499999999999999</v>
      </c>
      <c r="DJ100" s="28">
        <v>1143.22</v>
      </c>
      <c r="DK100" s="28">
        <v>1231.1600000000001</v>
      </c>
      <c r="DL100" s="28">
        <v>1319.1</v>
      </c>
      <c r="DM100" s="28">
        <v>1407.04</v>
      </c>
      <c r="DN100" s="28">
        <v>1494.98</v>
      </c>
      <c r="DO100" s="28">
        <v>1582.92</v>
      </c>
      <c r="DP100" s="28">
        <v>1670.86</v>
      </c>
      <c r="DQ100" s="25">
        <v>1758.8</v>
      </c>
      <c r="DR100" s="25">
        <v>1846.74</v>
      </c>
      <c r="DS100" s="25">
        <v>1934.68</v>
      </c>
      <c r="DT100" s="49"/>
      <c r="DU100" s="145">
        <v>40</v>
      </c>
      <c r="DV100" s="146">
        <v>49</v>
      </c>
      <c r="DW100" s="24">
        <v>44.02</v>
      </c>
      <c r="DX100" s="43">
        <v>0</v>
      </c>
      <c r="DY100" s="24" t="s">
        <v>93</v>
      </c>
      <c r="DZ100" s="24" t="str">
        <f t="shared" si="70"/>
        <v>A-24-BASE-40-49</v>
      </c>
      <c r="EA100" s="25">
        <v>187.46</v>
      </c>
      <c r="EB100" s="25">
        <v>281.19</v>
      </c>
      <c r="EC100" s="25">
        <v>374.92</v>
      </c>
      <c r="ED100" s="25">
        <v>468.65</v>
      </c>
      <c r="EE100" s="25">
        <v>562.38</v>
      </c>
      <c r="EF100" s="25">
        <v>656.11</v>
      </c>
      <c r="EG100" s="25">
        <v>712.32</v>
      </c>
      <c r="EH100" s="25">
        <v>801.36</v>
      </c>
      <c r="EI100" s="25">
        <v>890.4</v>
      </c>
      <c r="EJ100" s="25">
        <v>979.44</v>
      </c>
      <c r="EK100" s="28">
        <v>1068.48</v>
      </c>
      <c r="EL100" s="29">
        <v>1.1499999999999999</v>
      </c>
      <c r="EM100" s="28">
        <v>1157.52</v>
      </c>
      <c r="EN100" s="28">
        <v>1246.56</v>
      </c>
      <c r="EO100" s="28">
        <v>1335.6</v>
      </c>
      <c r="EP100" s="28">
        <v>1424.64</v>
      </c>
      <c r="EQ100" s="28">
        <v>1513.68</v>
      </c>
      <c r="ER100" s="28">
        <v>1602.72</v>
      </c>
      <c r="ES100" s="28">
        <v>1691.76</v>
      </c>
      <c r="ET100" s="25">
        <v>1780.8</v>
      </c>
      <c r="EU100" s="25">
        <v>1869.84</v>
      </c>
      <c r="EV100" s="25">
        <v>1958.88</v>
      </c>
      <c r="EW100" s="49"/>
      <c r="EX100" s="145">
        <v>40</v>
      </c>
      <c r="EY100" s="146">
        <v>49</v>
      </c>
      <c r="EZ100" s="24">
        <v>44.02</v>
      </c>
      <c r="FA100" s="43">
        <v>0</v>
      </c>
      <c r="FB100" s="24" t="s">
        <v>93</v>
      </c>
      <c r="FC100" s="24" t="str">
        <f t="shared" si="71"/>
        <v>A-24-BASE-40-49</v>
      </c>
      <c r="FD100" s="25">
        <v>156.1</v>
      </c>
      <c r="FE100" s="25">
        <v>234.15</v>
      </c>
      <c r="FF100" s="25">
        <v>312.2</v>
      </c>
      <c r="FG100" s="25">
        <v>390.25</v>
      </c>
      <c r="FH100" s="25">
        <v>468.3</v>
      </c>
      <c r="FI100" s="25">
        <v>546.35</v>
      </c>
      <c r="FJ100" s="25">
        <v>593.20000000000005</v>
      </c>
      <c r="FK100" s="25">
        <v>667.35</v>
      </c>
      <c r="FL100" s="25">
        <v>741.5</v>
      </c>
      <c r="FM100" s="25">
        <v>815.65</v>
      </c>
      <c r="FN100" s="28">
        <v>889.8</v>
      </c>
      <c r="FO100" s="29">
        <v>1.1499999999999999</v>
      </c>
      <c r="FP100" s="28">
        <v>963.95</v>
      </c>
      <c r="FQ100" s="28">
        <v>1038.0999999999999</v>
      </c>
      <c r="FR100" s="28">
        <v>1112.25</v>
      </c>
      <c r="FS100" s="28">
        <v>1186.4000000000001</v>
      </c>
      <c r="FT100" s="28">
        <v>1260.55</v>
      </c>
      <c r="FU100" s="28">
        <v>1334.7</v>
      </c>
      <c r="FV100" s="28">
        <v>1408.85</v>
      </c>
      <c r="FW100" s="25">
        <v>1483</v>
      </c>
      <c r="FX100" s="25">
        <v>1557.15</v>
      </c>
      <c r="FY100" s="25">
        <v>1631.3</v>
      </c>
      <c r="FZ100" s="49"/>
      <c r="GA100" s="145">
        <v>40</v>
      </c>
      <c r="GB100" s="146">
        <v>49</v>
      </c>
      <c r="GC100" s="24">
        <v>44.02</v>
      </c>
      <c r="GD100" s="43">
        <v>0</v>
      </c>
      <c r="GE100" s="24" t="s">
        <v>93</v>
      </c>
      <c r="GF100" s="24" t="str">
        <f t="shared" si="72"/>
        <v>B-18-BASE-40-49</v>
      </c>
      <c r="GG100" s="119">
        <v>88.04</v>
      </c>
      <c r="GH100" s="119">
        <v>132.06</v>
      </c>
      <c r="GI100" s="119">
        <v>176.08</v>
      </c>
      <c r="GJ100" s="119">
        <v>220.1</v>
      </c>
      <c r="GK100" s="119">
        <v>264.12</v>
      </c>
      <c r="GL100" s="119">
        <v>308.14</v>
      </c>
      <c r="GM100" s="119">
        <v>334.56</v>
      </c>
      <c r="GN100" s="119">
        <v>376.38</v>
      </c>
      <c r="GO100" s="119">
        <v>418.2</v>
      </c>
      <c r="GP100" s="119">
        <v>460.02</v>
      </c>
      <c r="GQ100" s="120">
        <v>501.84</v>
      </c>
      <c r="GR100" s="29">
        <v>1.1499999999999999</v>
      </c>
      <c r="GS100" s="120">
        <v>543.66</v>
      </c>
      <c r="GT100" s="120">
        <v>585.48</v>
      </c>
      <c r="GU100" s="120">
        <v>627.29999999999995</v>
      </c>
      <c r="GV100" s="120">
        <v>669.12</v>
      </c>
      <c r="GW100" s="120">
        <v>710.94</v>
      </c>
      <c r="GX100" s="120">
        <v>752.76</v>
      </c>
      <c r="GY100" s="120">
        <v>794.58</v>
      </c>
      <c r="GZ100" s="119">
        <v>836.4</v>
      </c>
      <c r="HA100" s="119">
        <v>878.22</v>
      </c>
      <c r="HB100" s="119">
        <v>920.04</v>
      </c>
      <c r="HC100" s="119">
        <v>961.86</v>
      </c>
      <c r="HD100" s="119">
        <v>1003.68</v>
      </c>
      <c r="HE100" s="49"/>
      <c r="HF100" s="145">
        <v>40</v>
      </c>
      <c r="HG100" s="146">
        <v>49</v>
      </c>
      <c r="HH100" s="24">
        <v>44.02</v>
      </c>
      <c r="HI100" s="43">
        <v>0</v>
      </c>
      <c r="HJ100" s="24" t="s">
        <v>93</v>
      </c>
      <c r="HK100" s="24" t="str">
        <f t="shared" si="73"/>
        <v>A-24-BASE-40-49</v>
      </c>
      <c r="HL100" s="25">
        <v>99999</v>
      </c>
      <c r="HM100" s="25">
        <v>99999</v>
      </c>
      <c r="HN100" s="25">
        <v>99999</v>
      </c>
      <c r="HO100" s="25">
        <v>99999</v>
      </c>
      <c r="HP100" s="25">
        <v>99999</v>
      </c>
      <c r="HQ100" s="25">
        <v>99999</v>
      </c>
      <c r="HR100" s="25">
        <v>99999</v>
      </c>
      <c r="HS100" s="25">
        <v>99999</v>
      </c>
      <c r="HT100" s="25">
        <v>99999</v>
      </c>
      <c r="HU100" s="25">
        <v>99999</v>
      </c>
      <c r="HV100" s="28">
        <v>99999</v>
      </c>
      <c r="HW100" s="29">
        <v>100</v>
      </c>
      <c r="HX100" s="28">
        <v>99999</v>
      </c>
      <c r="HY100" s="28">
        <v>99999</v>
      </c>
      <c r="HZ100" s="28">
        <v>99999</v>
      </c>
      <c r="IA100" s="28">
        <v>99999</v>
      </c>
      <c r="IB100" s="28">
        <v>99999</v>
      </c>
      <c r="IC100" s="28">
        <v>99999</v>
      </c>
      <c r="ID100" s="28">
        <v>99999</v>
      </c>
      <c r="IE100" s="25">
        <v>99999</v>
      </c>
      <c r="IF100" s="25">
        <v>99999</v>
      </c>
      <c r="IG100" s="25">
        <v>99999</v>
      </c>
      <c r="IH100" s="49"/>
      <c r="II100" s="151">
        <v>40</v>
      </c>
      <c r="IJ100" s="152">
        <v>49</v>
      </c>
      <c r="IK100" s="24">
        <v>44.02</v>
      </c>
      <c r="IL100" s="43">
        <v>0</v>
      </c>
      <c r="IM100" s="24" t="s">
        <v>93</v>
      </c>
      <c r="IN100" s="24" t="str">
        <f t="shared" si="74"/>
        <v>A-24-BASE-40-49</v>
      </c>
      <c r="IO100" s="165">
        <v>99999</v>
      </c>
      <c r="IP100" s="25">
        <v>99999</v>
      </c>
      <c r="IQ100" s="25">
        <v>99999</v>
      </c>
      <c r="IR100" s="25">
        <v>99999</v>
      </c>
      <c r="IS100" s="25">
        <v>99999</v>
      </c>
      <c r="IT100" s="25">
        <v>99999</v>
      </c>
      <c r="IU100" s="25">
        <v>99999</v>
      </c>
      <c r="IV100" s="25">
        <v>99999</v>
      </c>
      <c r="IW100" s="25">
        <v>99999</v>
      </c>
      <c r="IX100" s="25">
        <v>99999</v>
      </c>
      <c r="IY100" s="28">
        <v>99999</v>
      </c>
      <c r="IZ100" s="29">
        <v>100</v>
      </c>
      <c r="JA100" s="165">
        <v>99999</v>
      </c>
      <c r="JB100" s="25">
        <v>99999</v>
      </c>
      <c r="JC100" s="25">
        <v>99999</v>
      </c>
      <c r="JD100" s="25">
        <v>99999</v>
      </c>
      <c r="JE100" s="25">
        <v>99999</v>
      </c>
      <c r="JF100" s="25">
        <v>99999</v>
      </c>
      <c r="JG100" s="25">
        <v>99999</v>
      </c>
      <c r="JH100" s="25">
        <v>99999</v>
      </c>
      <c r="JI100" s="25">
        <v>99999</v>
      </c>
      <c r="JJ100" s="25">
        <v>99999</v>
      </c>
      <c r="JK100" s="49"/>
      <c r="JL100" s="151">
        <v>40</v>
      </c>
      <c r="JM100" s="152">
        <v>49</v>
      </c>
      <c r="JN100" s="24">
        <v>44.02</v>
      </c>
      <c r="JO100" s="43">
        <v>0</v>
      </c>
      <c r="JP100" s="24" t="s">
        <v>93</v>
      </c>
      <c r="JQ100" s="24" t="str">
        <f t="shared" si="75"/>
        <v>B-18-BASE-40-49</v>
      </c>
      <c r="JR100" s="119">
        <v>107.92</v>
      </c>
      <c r="JS100" s="119">
        <v>161.88</v>
      </c>
      <c r="JT100" s="119">
        <v>215.84</v>
      </c>
      <c r="JU100" s="119">
        <v>269.8</v>
      </c>
      <c r="JV100" s="119">
        <v>323.76</v>
      </c>
      <c r="JW100" s="119">
        <v>377.72</v>
      </c>
      <c r="JX100" s="119">
        <v>410.08</v>
      </c>
      <c r="JY100" s="119">
        <v>461.34</v>
      </c>
      <c r="JZ100" s="119">
        <v>512.6</v>
      </c>
      <c r="KA100" s="119">
        <v>563.86</v>
      </c>
      <c r="KB100" s="120">
        <v>615.12</v>
      </c>
      <c r="KC100" s="29">
        <v>1.1499999999999999</v>
      </c>
      <c r="KD100" s="120">
        <v>666.38</v>
      </c>
      <c r="KE100" s="120">
        <v>717.64</v>
      </c>
      <c r="KF100" s="120">
        <v>768.9</v>
      </c>
      <c r="KG100" s="120">
        <v>820.16</v>
      </c>
      <c r="KH100" s="120">
        <v>871.42</v>
      </c>
      <c r="KI100" s="120">
        <v>922.68</v>
      </c>
      <c r="KJ100" s="120">
        <v>973.94</v>
      </c>
      <c r="KK100" s="119">
        <v>1025.2</v>
      </c>
      <c r="KL100" s="119">
        <v>1076.46</v>
      </c>
      <c r="KM100" s="119">
        <v>1127.72</v>
      </c>
      <c r="KN100" s="119">
        <v>1178.98</v>
      </c>
      <c r="KO100" s="119">
        <v>1230.24</v>
      </c>
      <c r="KP100" s="49"/>
      <c r="KQ100" s="151">
        <v>40</v>
      </c>
      <c r="KR100" s="152">
        <v>49</v>
      </c>
      <c r="KS100" s="24">
        <v>44.02</v>
      </c>
      <c r="KT100" s="43">
        <v>0</v>
      </c>
      <c r="KU100" s="24" t="s">
        <v>93</v>
      </c>
      <c r="KV100" s="24" t="str">
        <f t="shared" si="76"/>
        <v>A-24-BASE-40-49</v>
      </c>
      <c r="KW100" s="25">
        <v>166.98</v>
      </c>
      <c r="KX100" s="25">
        <v>250.47</v>
      </c>
      <c r="KY100" s="25">
        <v>333.96</v>
      </c>
      <c r="KZ100" s="25">
        <v>417.45</v>
      </c>
      <c r="LA100" s="25">
        <v>500.94</v>
      </c>
      <c r="LB100" s="25">
        <v>584.42999999999995</v>
      </c>
      <c r="LC100" s="25">
        <v>634.55999999999995</v>
      </c>
      <c r="LD100" s="25">
        <v>713.88</v>
      </c>
      <c r="LE100" s="25">
        <v>793.2</v>
      </c>
      <c r="LF100" s="25">
        <v>872.52</v>
      </c>
      <c r="LG100" s="28">
        <v>951.84</v>
      </c>
      <c r="LH100" s="29">
        <v>100</v>
      </c>
      <c r="LI100" s="28">
        <v>1031.1600000000001</v>
      </c>
      <c r="LJ100" s="28">
        <v>1110.48</v>
      </c>
      <c r="LK100" s="28">
        <v>1189.8</v>
      </c>
      <c r="LL100" s="28">
        <v>1269.1199999999999</v>
      </c>
      <c r="LM100" s="28">
        <v>1348.44</v>
      </c>
      <c r="LN100" s="28">
        <v>1427.76</v>
      </c>
      <c r="LO100" s="28">
        <v>1507.08</v>
      </c>
      <c r="LP100" s="25">
        <v>1586.4</v>
      </c>
      <c r="LQ100" s="25">
        <v>1665.72</v>
      </c>
      <c r="LR100" s="25">
        <v>1745.04</v>
      </c>
      <c r="LS100" s="49"/>
    </row>
    <row r="101" spans="5:331" ht="14.4">
      <c r="E101" s="128">
        <v>50</v>
      </c>
      <c r="F101" s="129">
        <v>54</v>
      </c>
      <c r="G101" s="24">
        <v>72.42</v>
      </c>
      <c r="H101" s="43">
        <v>0</v>
      </c>
      <c r="I101" s="24" t="s">
        <v>94</v>
      </c>
      <c r="J101" s="24" t="str">
        <f t="shared" si="66"/>
        <v>A-24-BASE-50-54</v>
      </c>
      <c r="K101" s="25">
        <v>333.96</v>
      </c>
      <c r="L101" s="25">
        <v>500.94</v>
      </c>
      <c r="M101" s="25">
        <v>667.92</v>
      </c>
      <c r="N101" s="25">
        <v>834.9</v>
      </c>
      <c r="O101" s="25">
        <v>1001.88</v>
      </c>
      <c r="P101" s="25">
        <v>1168.8599999999999</v>
      </c>
      <c r="Q101" s="25">
        <v>1269.04</v>
      </c>
      <c r="R101" s="25">
        <v>1427.67</v>
      </c>
      <c r="S101" s="25">
        <v>1586.3</v>
      </c>
      <c r="T101" s="25">
        <v>1744.93</v>
      </c>
      <c r="U101" s="28">
        <v>1903.56</v>
      </c>
      <c r="V101" s="29">
        <v>1.1499999999999999</v>
      </c>
      <c r="W101" s="28">
        <v>2062.19</v>
      </c>
      <c r="X101" s="28">
        <v>2220.8200000000002</v>
      </c>
      <c r="Y101" s="28">
        <v>2379.4499999999998</v>
      </c>
      <c r="Z101" s="28">
        <v>2538.08</v>
      </c>
      <c r="AA101" s="28">
        <v>2696.71</v>
      </c>
      <c r="AB101" s="28">
        <v>2855.34</v>
      </c>
      <c r="AC101" s="28">
        <v>3013.97</v>
      </c>
      <c r="AD101" s="25">
        <v>3172.6</v>
      </c>
      <c r="AE101" s="25">
        <v>3331.23</v>
      </c>
      <c r="AF101" s="25">
        <v>3489.86</v>
      </c>
      <c r="AH101" s="128">
        <v>50</v>
      </c>
      <c r="AI101" s="129">
        <v>54</v>
      </c>
      <c r="AJ101" s="24">
        <v>72.42</v>
      </c>
      <c r="AK101" s="43">
        <v>0</v>
      </c>
      <c r="AL101" s="24" t="s">
        <v>94</v>
      </c>
      <c r="AM101" s="24" t="str">
        <f t="shared" si="67"/>
        <v>B-18-50-54</v>
      </c>
      <c r="AN101" s="25">
        <v>176.08</v>
      </c>
      <c r="AO101" s="25">
        <v>264.12</v>
      </c>
      <c r="AP101" s="25">
        <v>352.16</v>
      </c>
      <c r="AQ101" s="25">
        <v>440.2</v>
      </c>
      <c r="AR101" s="25">
        <v>528.24</v>
      </c>
      <c r="AS101" s="25">
        <v>616.28</v>
      </c>
      <c r="AT101" s="25">
        <v>669.12</v>
      </c>
      <c r="AU101" s="25">
        <v>752.76</v>
      </c>
      <c r="AV101" s="25">
        <v>836.4</v>
      </c>
      <c r="AW101" s="25">
        <v>920.04</v>
      </c>
      <c r="AX101" s="28">
        <v>1003.68</v>
      </c>
      <c r="AY101" s="29">
        <v>1.1499999999999999</v>
      </c>
      <c r="AZ101" s="28">
        <v>1087.32</v>
      </c>
      <c r="BA101" s="28">
        <v>1170.96</v>
      </c>
      <c r="BB101" s="28">
        <v>1254.5999999999999</v>
      </c>
      <c r="BC101" s="28">
        <v>1338.24</v>
      </c>
      <c r="BD101" s="28">
        <v>1421.88</v>
      </c>
      <c r="BE101" s="28">
        <v>1505.52</v>
      </c>
      <c r="BF101" s="28">
        <v>1589.16</v>
      </c>
      <c r="BG101" s="25">
        <v>1672.8</v>
      </c>
      <c r="BH101" s="25">
        <v>1756.44</v>
      </c>
      <c r="BI101" s="25">
        <v>1840.08</v>
      </c>
      <c r="BJ101" s="25">
        <v>1923.72</v>
      </c>
      <c r="BK101" s="25">
        <v>2007.36</v>
      </c>
      <c r="BL101" s="49"/>
      <c r="BM101" s="128">
        <v>50</v>
      </c>
      <c r="BN101" s="129">
        <v>54</v>
      </c>
      <c r="BO101" s="24">
        <v>72.42</v>
      </c>
      <c r="BP101" s="43">
        <v>0</v>
      </c>
      <c r="BQ101" s="24" t="s">
        <v>94</v>
      </c>
      <c r="BR101" s="24" t="str">
        <f t="shared" si="68"/>
        <v>B-18-BASE-50-54</v>
      </c>
      <c r="BS101" s="119">
        <v>270.74</v>
      </c>
      <c r="BT101" s="119">
        <v>406.11</v>
      </c>
      <c r="BU101" s="119">
        <v>541.48</v>
      </c>
      <c r="BV101" s="119">
        <v>676.85</v>
      </c>
      <c r="BW101" s="119">
        <v>812.22</v>
      </c>
      <c r="BX101" s="119">
        <v>947.59</v>
      </c>
      <c r="BY101" s="119">
        <v>1028.8</v>
      </c>
      <c r="BZ101" s="119">
        <v>1157.4000000000001</v>
      </c>
      <c r="CA101" s="119">
        <v>1286</v>
      </c>
      <c r="CB101" s="119">
        <v>1414.6</v>
      </c>
      <c r="CC101" s="120">
        <v>1543.2</v>
      </c>
      <c r="CD101" s="29">
        <v>100</v>
      </c>
      <c r="CE101" s="120">
        <v>1671.8</v>
      </c>
      <c r="CF101" s="120">
        <v>1800.4</v>
      </c>
      <c r="CG101" s="120">
        <v>1929</v>
      </c>
      <c r="CH101" s="120">
        <v>2057.6</v>
      </c>
      <c r="CI101" s="120">
        <v>2186.1999999999998</v>
      </c>
      <c r="CJ101" s="120">
        <v>2314.8000000000002</v>
      </c>
      <c r="CK101" s="120">
        <v>2443.4</v>
      </c>
      <c r="CL101" s="119">
        <v>2572</v>
      </c>
      <c r="CM101" s="119">
        <v>2700.6</v>
      </c>
      <c r="CN101" s="119">
        <v>2829.2</v>
      </c>
      <c r="CO101" s="119">
        <v>2957.8</v>
      </c>
      <c r="CP101" s="119">
        <v>3086.4</v>
      </c>
      <c r="CQ101" s="49"/>
      <c r="CR101" s="131">
        <v>50</v>
      </c>
      <c r="CS101" s="132">
        <v>54</v>
      </c>
      <c r="CT101" s="24">
        <v>72.42</v>
      </c>
      <c r="CU101" s="43">
        <v>0</v>
      </c>
      <c r="CV101" s="24" t="s">
        <v>94</v>
      </c>
      <c r="CW101" s="24" t="str">
        <f t="shared" si="69"/>
        <v>A-24-BASE-50-54</v>
      </c>
      <c r="CX101" s="25">
        <v>301.3</v>
      </c>
      <c r="CY101" s="25">
        <v>451.95</v>
      </c>
      <c r="CZ101" s="25">
        <v>602.6</v>
      </c>
      <c r="DA101" s="25">
        <v>753.25</v>
      </c>
      <c r="DB101" s="25">
        <v>903.9</v>
      </c>
      <c r="DC101" s="25">
        <v>1054.55</v>
      </c>
      <c r="DD101" s="25">
        <v>1144.96</v>
      </c>
      <c r="DE101" s="25">
        <v>1288.08</v>
      </c>
      <c r="DF101" s="25">
        <v>1431.2</v>
      </c>
      <c r="DG101" s="25">
        <v>1574.32</v>
      </c>
      <c r="DH101" s="28">
        <v>1717.44</v>
      </c>
      <c r="DI101" s="29">
        <v>1.1499999999999999</v>
      </c>
      <c r="DJ101" s="28">
        <v>1860.56</v>
      </c>
      <c r="DK101" s="28">
        <v>2003.68</v>
      </c>
      <c r="DL101" s="28">
        <v>2146.8000000000002</v>
      </c>
      <c r="DM101" s="28">
        <v>2289.92</v>
      </c>
      <c r="DN101" s="28">
        <v>2433.04</v>
      </c>
      <c r="DO101" s="28">
        <v>2576.16</v>
      </c>
      <c r="DP101" s="28">
        <v>2719.28</v>
      </c>
      <c r="DQ101" s="25">
        <v>2862.4</v>
      </c>
      <c r="DR101" s="25">
        <v>3005.52</v>
      </c>
      <c r="DS101" s="25">
        <v>3148.64</v>
      </c>
      <c r="DT101" s="49"/>
      <c r="DU101" s="145">
        <v>50</v>
      </c>
      <c r="DV101" s="146">
        <v>54</v>
      </c>
      <c r="DW101" s="24">
        <v>72.42</v>
      </c>
      <c r="DX101" s="43">
        <v>0</v>
      </c>
      <c r="DY101" s="24" t="s">
        <v>94</v>
      </c>
      <c r="DZ101" s="24" t="str">
        <f t="shared" si="70"/>
        <v>A-24-BASE-50-54</v>
      </c>
      <c r="EA101" s="25">
        <v>305.06</v>
      </c>
      <c r="EB101" s="25">
        <v>457.59</v>
      </c>
      <c r="EC101" s="25">
        <v>610.12</v>
      </c>
      <c r="ED101" s="25">
        <v>762.65</v>
      </c>
      <c r="EE101" s="25">
        <v>915.18</v>
      </c>
      <c r="EF101" s="25">
        <v>1067.71</v>
      </c>
      <c r="EG101" s="25">
        <v>1159.2</v>
      </c>
      <c r="EH101" s="25">
        <v>1304.0999999999999</v>
      </c>
      <c r="EI101" s="25">
        <v>1449</v>
      </c>
      <c r="EJ101" s="25">
        <v>1593.9</v>
      </c>
      <c r="EK101" s="28">
        <v>1738.8</v>
      </c>
      <c r="EL101" s="29">
        <v>1.1499999999999999</v>
      </c>
      <c r="EM101" s="28">
        <v>1883.7</v>
      </c>
      <c r="EN101" s="28">
        <v>2028.6</v>
      </c>
      <c r="EO101" s="28">
        <v>2173.5</v>
      </c>
      <c r="EP101" s="28">
        <v>2318.4</v>
      </c>
      <c r="EQ101" s="28">
        <v>2463.3000000000002</v>
      </c>
      <c r="ER101" s="28">
        <v>2608.1999999999998</v>
      </c>
      <c r="ES101" s="28">
        <v>2753.1</v>
      </c>
      <c r="ET101" s="25">
        <v>2898</v>
      </c>
      <c r="EU101" s="25">
        <v>3042.9</v>
      </c>
      <c r="EV101" s="25">
        <v>3187.8</v>
      </c>
      <c r="EW101" s="49"/>
      <c r="EX101" s="145">
        <v>50</v>
      </c>
      <c r="EY101" s="146">
        <v>54</v>
      </c>
      <c r="EZ101" s="24">
        <v>72.42</v>
      </c>
      <c r="FA101" s="43">
        <v>0</v>
      </c>
      <c r="FB101" s="24" t="s">
        <v>94</v>
      </c>
      <c r="FC101" s="24" t="str">
        <f t="shared" si="71"/>
        <v>A-24-BASE-50-54</v>
      </c>
      <c r="FD101" s="25">
        <v>254.1</v>
      </c>
      <c r="FE101" s="25">
        <v>381.15</v>
      </c>
      <c r="FF101" s="25">
        <v>508.2</v>
      </c>
      <c r="FG101" s="25">
        <v>635.25</v>
      </c>
      <c r="FH101" s="25">
        <v>762.3</v>
      </c>
      <c r="FI101" s="25">
        <v>889.35</v>
      </c>
      <c r="FJ101" s="25">
        <v>965.6</v>
      </c>
      <c r="FK101" s="25">
        <v>1086.3</v>
      </c>
      <c r="FL101" s="25">
        <v>1207</v>
      </c>
      <c r="FM101" s="25">
        <v>1327.7</v>
      </c>
      <c r="FN101" s="28">
        <v>1448.4</v>
      </c>
      <c r="FO101" s="29">
        <v>1.1499999999999999</v>
      </c>
      <c r="FP101" s="28">
        <v>1569.1</v>
      </c>
      <c r="FQ101" s="28">
        <v>1689.8</v>
      </c>
      <c r="FR101" s="28">
        <v>1810.5</v>
      </c>
      <c r="FS101" s="28">
        <v>1931.2</v>
      </c>
      <c r="FT101" s="28">
        <v>2051.9</v>
      </c>
      <c r="FU101" s="28">
        <v>2172.6</v>
      </c>
      <c r="FV101" s="28">
        <v>2293.3000000000002</v>
      </c>
      <c r="FW101" s="25">
        <v>2414</v>
      </c>
      <c r="FX101" s="25">
        <v>2534.6999999999998</v>
      </c>
      <c r="FY101" s="25">
        <v>2655.4</v>
      </c>
      <c r="FZ101" s="49"/>
      <c r="GA101" s="145">
        <v>50</v>
      </c>
      <c r="GB101" s="146">
        <v>54</v>
      </c>
      <c r="GC101" s="24">
        <v>72.42</v>
      </c>
      <c r="GD101" s="43">
        <v>0</v>
      </c>
      <c r="GE101" s="24" t="s">
        <v>94</v>
      </c>
      <c r="GF101" s="24" t="str">
        <f t="shared" si="72"/>
        <v>B-18-BASE-50-54</v>
      </c>
      <c r="GG101" s="119">
        <v>144.84</v>
      </c>
      <c r="GH101" s="119">
        <v>217.26</v>
      </c>
      <c r="GI101" s="119">
        <v>289.68</v>
      </c>
      <c r="GJ101" s="119">
        <v>362.1</v>
      </c>
      <c r="GK101" s="119">
        <v>434.52</v>
      </c>
      <c r="GL101" s="119">
        <v>506.94</v>
      </c>
      <c r="GM101" s="119">
        <v>550.4</v>
      </c>
      <c r="GN101" s="119">
        <v>619.20000000000005</v>
      </c>
      <c r="GO101" s="119">
        <v>688</v>
      </c>
      <c r="GP101" s="119">
        <v>756.8</v>
      </c>
      <c r="GQ101" s="120">
        <v>825.6</v>
      </c>
      <c r="GR101" s="29">
        <v>1.1499999999999999</v>
      </c>
      <c r="GS101" s="120">
        <v>894.4</v>
      </c>
      <c r="GT101" s="120">
        <v>963.2</v>
      </c>
      <c r="GU101" s="120">
        <v>1032</v>
      </c>
      <c r="GV101" s="120">
        <v>1100.8</v>
      </c>
      <c r="GW101" s="120">
        <v>1169.5999999999999</v>
      </c>
      <c r="GX101" s="120">
        <v>1238.4000000000001</v>
      </c>
      <c r="GY101" s="120">
        <v>1307.2</v>
      </c>
      <c r="GZ101" s="119">
        <v>1376</v>
      </c>
      <c r="HA101" s="119">
        <v>1444.8</v>
      </c>
      <c r="HB101" s="119">
        <v>1513.6</v>
      </c>
      <c r="HC101" s="119">
        <v>1582.4</v>
      </c>
      <c r="HD101" s="119">
        <v>1651.2</v>
      </c>
      <c r="HE101" s="49"/>
      <c r="HF101" s="145">
        <v>50</v>
      </c>
      <c r="HG101" s="146">
        <v>54</v>
      </c>
      <c r="HH101" s="24">
        <v>72.42</v>
      </c>
      <c r="HI101" s="43">
        <v>0</v>
      </c>
      <c r="HJ101" s="24" t="s">
        <v>94</v>
      </c>
      <c r="HK101" s="24" t="str">
        <f t="shared" si="73"/>
        <v>A-24-BASE-50-54</v>
      </c>
      <c r="HL101" s="25">
        <v>99999</v>
      </c>
      <c r="HM101" s="25">
        <v>99999</v>
      </c>
      <c r="HN101" s="25">
        <v>99999</v>
      </c>
      <c r="HO101" s="25">
        <v>99999</v>
      </c>
      <c r="HP101" s="25">
        <v>99999</v>
      </c>
      <c r="HQ101" s="25">
        <v>99999</v>
      </c>
      <c r="HR101" s="25">
        <v>99999</v>
      </c>
      <c r="HS101" s="25">
        <v>99999</v>
      </c>
      <c r="HT101" s="25">
        <v>99999</v>
      </c>
      <c r="HU101" s="25">
        <v>99999</v>
      </c>
      <c r="HV101" s="28">
        <v>99999</v>
      </c>
      <c r="HW101" s="29">
        <v>100</v>
      </c>
      <c r="HX101" s="28">
        <v>99999</v>
      </c>
      <c r="HY101" s="28">
        <v>99999</v>
      </c>
      <c r="HZ101" s="28">
        <v>99999</v>
      </c>
      <c r="IA101" s="28">
        <v>99999</v>
      </c>
      <c r="IB101" s="28">
        <v>99999</v>
      </c>
      <c r="IC101" s="28">
        <v>99999</v>
      </c>
      <c r="ID101" s="28">
        <v>99999</v>
      </c>
      <c r="IE101" s="25">
        <v>99999</v>
      </c>
      <c r="IF101" s="25">
        <v>99999</v>
      </c>
      <c r="IG101" s="25">
        <v>99999</v>
      </c>
      <c r="IH101" s="49"/>
      <c r="II101" s="151">
        <v>50</v>
      </c>
      <c r="IJ101" s="152">
        <v>54</v>
      </c>
      <c r="IK101" s="24">
        <v>72.42</v>
      </c>
      <c r="IL101" s="43">
        <v>0</v>
      </c>
      <c r="IM101" s="24" t="s">
        <v>94</v>
      </c>
      <c r="IN101" s="24" t="str">
        <f t="shared" si="74"/>
        <v>A-24-BASE-50-54</v>
      </c>
      <c r="IO101" s="165">
        <v>99999</v>
      </c>
      <c r="IP101" s="25">
        <v>99999</v>
      </c>
      <c r="IQ101" s="25">
        <v>99999</v>
      </c>
      <c r="IR101" s="25">
        <v>99999</v>
      </c>
      <c r="IS101" s="25">
        <v>99999</v>
      </c>
      <c r="IT101" s="25">
        <v>99999</v>
      </c>
      <c r="IU101" s="25">
        <v>99999</v>
      </c>
      <c r="IV101" s="25">
        <v>99999</v>
      </c>
      <c r="IW101" s="25">
        <v>99999</v>
      </c>
      <c r="IX101" s="25">
        <v>99999</v>
      </c>
      <c r="IY101" s="28">
        <v>99999</v>
      </c>
      <c r="IZ101" s="29">
        <v>100</v>
      </c>
      <c r="JA101" s="165">
        <v>99999</v>
      </c>
      <c r="JB101" s="25">
        <v>99999</v>
      </c>
      <c r="JC101" s="25">
        <v>99999</v>
      </c>
      <c r="JD101" s="25">
        <v>99999</v>
      </c>
      <c r="JE101" s="25">
        <v>99999</v>
      </c>
      <c r="JF101" s="25">
        <v>99999</v>
      </c>
      <c r="JG101" s="25">
        <v>99999</v>
      </c>
      <c r="JH101" s="25">
        <v>99999</v>
      </c>
      <c r="JI101" s="25">
        <v>99999</v>
      </c>
      <c r="JJ101" s="25">
        <v>99999</v>
      </c>
      <c r="JK101" s="49"/>
      <c r="JL101" s="151">
        <v>50</v>
      </c>
      <c r="JM101" s="152">
        <v>54</v>
      </c>
      <c r="JN101" s="24">
        <v>72.42</v>
      </c>
      <c r="JO101" s="43">
        <v>0</v>
      </c>
      <c r="JP101" s="24" t="s">
        <v>94</v>
      </c>
      <c r="JQ101" s="24" t="str">
        <f t="shared" si="75"/>
        <v>B-18-BASE-50-54</v>
      </c>
      <c r="JR101" s="119">
        <v>176.08</v>
      </c>
      <c r="JS101" s="119">
        <v>264.12</v>
      </c>
      <c r="JT101" s="119">
        <v>352.16</v>
      </c>
      <c r="JU101" s="119">
        <v>440.2</v>
      </c>
      <c r="JV101" s="119">
        <v>528.24</v>
      </c>
      <c r="JW101" s="119">
        <v>616.28</v>
      </c>
      <c r="JX101" s="119">
        <v>669.12</v>
      </c>
      <c r="JY101" s="119">
        <v>752.76</v>
      </c>
      <c r="JZ101" s="119">
        <v>836.4</v>
      </c>
      <c r="KA101" s="119">
        <v>920.04</v>
      </c>
      <c r="KB101" s="120">
        <v>1003.68</v>
      </c>
      <c r="KC101" s="29">
        <v>1.1499999999999999</v>
      </c>
      <c r="KD101" s="120">
        <v>1087.32</v>
      </c>
      <c r="KE101" s="120">
        <v>1170.96</v>
      </c>
      <c r="KF101" s="120">
        <v>1254.5999999999999</v>
      </c>
      <c r="KG101" s="120">
        <v>1338.24</v>
      </c>
      <c r="KH101" s="120">
        <v>1421.88</v>
      </c>
      <c r="KI101" s="120">
        <v>1505.52</v>
      </c>
      <c r="KJ101" s="120">
        <v>1589.16</v>
      </c>
      <c r="KK101" s="119">
        <v>1672.8</v>
      </c>
      <c r="KL101" s="119">
        <v>1756.44</v>
      </c>
      <c r="KM101" s="119">
        <v>1840.08</v>
      </c>
      <c r="KN101" s="119">
        <v>1923.72</v>
      </c>
      <c r="KO101" s="119">
        <v>2007.36</v>
      </c>
      <c r="KP101" s="49"/>
      <c r="KQ101" s="151">
        <v>50</v>
      </c>
      <c r="KR101" s="152">
        <v>54</v>
      </c>
      <c r="KS101" s="24">
        <v>72.42</v>
      </c>
      <c r="KT101" s="43">
        <v>0</v>
      </c>
      <c r="KU101" s="24" t="s">
        <v>94</v>
      </c>
      <c r="KV101" s="24" t="str">
        <f t="shared" si="76"/>
        <v>A-24-BASE-50-54</v>
      </c>
      <c r="KW101" s="25">
        <v>275.88</v>
      </c>
      <c r="KX101" s="25">
        <v>413.82</v>
      </c>
      <c r="KY101" s="25">
        <v>551.76</v>
      </c>
      <c r="KZ101" s="25">
        <v>689.7</v>
      </c>
      <c r="LA101" s="25">
        <v>827.64</v>
      </c>
      <c r="LB101" s="25">
        <v>965.58</v>
      </c>
      <c r="LC101" s="25">
        <v>1048.32</v>
      </c>
      <c r="LD101" s="25">
        <v>1179.3599999999999</v>
      </c>
      <c r="LE101" s="25">
        <v>1310.4000000000001</v>
      </c>
      <c r="LF101" s="25">
        <v>1441.44</v>
      </c>
      <c r="LG101" s="28">
        <v>1572.48</v>
      </c>
      <c r="LH101" s="29">
        <v>100</v>
      </c>
      <c r="LI101" s="28">
        <v>1703.52</v>
      </c>
      <c r="LJ101" s="28">
        <v>1834.56</v>
      </c>
      <c r="LK101" s="28">
        <v>1965.6</v>
      </c>
      <c r="LL101" s="28">
        <v>2096.64</v>
      </c>
      <c r="LM101" s="28">
        <v>2227.6799999999998</v>
      </c>
      <c r="LN101" s="28">
        <v>2358.7199999999998</v>
      </c>
      <c r="LO101" s="28">
        <v>2489.7600000000002</v>
      </c>
      <c r="LP101" s="25">
        <v>2620.8000000000002</v>
      </c>
      <c r="LQ101" s="25">
        <v>2751.84</v>
      </c>
      <c r="LR101" s="25">
        <v>2882.88</v>
      </c>
      <c r="LS101" s="49"/>
    </row>
    <row r="102" spans="5:331" ht="14.4">
      <c r="E102" s="128">
        <v>55</v>
      </c>
      <c r="F102" s="129">
        <v>59</v>
      </c>
      <c r="G102" s="24">
        <v>100.82</v>
      </c>
      <c r="H102" s="43">
        <v>0</v>
      </c>
      <c r="I102" s="24" t="s">
        <v>95</v>
      </c>
      <c r="J102" s="24" t="str">
        <f t="shared" si="66"/>
        <v>A-24-BASE-55-59</v>
      </c>
      <c r="K102" s="25">
        <v>453.76</v>
      </c>
      <c r="L102" s="25">
        <v>680.64</v>
      </c>
      <c r="M102" s="25">
        <v>907.52</v>
      </c>
      <c r="N102" s="25">
        <v>1134.4000000000001</v>
      </c>
      <c r="O102" s="25">
        <v>1361.28</v>
      </c>
      <c r="P102" s="25">
        <v>1588.16</v>
      </c>
      <c r="Q102" s="25">
        <v>1724.32</v>
      </c>
      <c r="R102" s="25">
        <v>1939.86</v>
      </c>
      <c r="S102" s="25">
        <v>2155.4</v>
      </c>
      <c r="T102" s="25">
        <v>2370.94</v>
      </c>
      <c r="U102" s="28">
        <v>2586.48</v>
      </c>
      <c r="V102" s="29">
        <v>1.2</v>
      </c>
      <c r="W102" s="28">
        <v>2802.02</v>
      </c>
      <c r="X102" s="28">
        <v>3017.56</v>
      </c>
      <c r="Y102" s="28">
        <v>3233.1</v>
      </c>
      <c r="Z102" s="28">
        <v>3448.64</v>
      </c>
      <c r="AA102" s="28">
        <v>3664.18</v>
      </c>
      <c r="AB102" s="28">
        <v>3879.72</v>
      </c>
      <c r="AC102" s="28">
        <v>4095.26</v>
      </c>
      <c r="AD102" s="25">
        <v>4310.8</v>
      </c>
      <c r="AE102" s="25">
        <v>4526.34</v>
      </c>
      <c r="AF102" s="25">
        <v>4741.88</v>
      </c>
      <c r="AH102" s="128">
        <v>55</v>
      </c>
      <c r="AI102" s="129">
        <v>59</v>
      </c>
      <c r="AJ102" s="24">
        <v>100.82</v>
      </c>
      <c r="AK102" s="43">
        <v>0</v>
      </c>
      <c r="AL102" s="24" t="s">
        <v>95</v>
      </c>
      <c r="AM102" s="24" t="str">
        <f t="shared" si="67"/>
        <v>B-18-55-59</v>
      </c>
      <c r="AN102" s="25">
        <v>241.4</v>
      </c>
      <c r="AO102" s="25">
        <v>362.1</v>
      </c>
      <c r="AP102" s="25">
        <v>482.8</v>
      </c>
      <c r="AQ102" s="25">
        <v>603.5</v>
      </c>
      <c r="AR102" s="25">
        <v>724.2</v>
      </c>
      <c r="AS102" s="25">
        <v>844.9</v>
      </c>
      <c r="AT102" s="25">
        <v>917.36</v>
      </c>
      <c r="AU102" s="25">
        <v>1032.03</v>
      </c>
      <c r="AV102" s="25">
        <v>1146.7</v>
      </c>
      <c r="AW102" s="25">
        <v>1261.3699999999999</v>
      </c>
      <c r="AX102" s="28">
        <v>1376.04</v>
      </c>
      <c r="AY102" s="29">
        <v>1.2</v>
      </c>
      <c r="AZ102" s="28">
        <v>1490.71</v>
      </c>
      <c r="BA102" s="28">
        <v>1605.38</v>
      </c>
      <c r="BB102" s="28">
        <v>1720.05</v>
      </c>
      <c r="BC102" s="28">
        <v>1834.72</v>
      </c>
      <c r="BD102" s="28">
        <v>1949.39</v>
      </c>
      <c r="BE102" s="28">
        <v>2064.06</v>
      </c>
      <c r="BF102" s="28">
        <v>2178.73</v>
      </c>
      <c r="BG102" s="25">
        <v>2293.4</v>
      </c>
      <c r="BH102" s="25">
        <v>2408.0700000000002</v>
      </c>
      <c r="BI102" s="25">
        <v>2522.7399999999998</v>
      </c>
      <c r="BJ102" s="25">
        <v>2637.41</v>
      </c>
      <c r="BK102" s="25">
        <v>2752.08</v>
      </c>
      <c r="BL102" s="49"/>
      <c r="BM102" s="128">
        <v>55</v>
      </c>
      <c r="BN102" s="129">
        <v>59</v>
      </c>
      <c r="BO102" s="24">
        <v>100.82</v>
      </c>
      <c r="BP102" s="43">
        <v>0</v>
      </c>
      <c r="BQ102" s="24" t="s">
        <v>95</v>
      </c>
      <c r="BR102" s="24" t="str">
        <f t="shared" si="68"/>
        <v>B-18-BASE-55-59</v>
      </c>
      <c r="BS102" s="119">
        <v>336.76</v>
      </c>
      <c r="BT102" s="119">
        <v>505.14</v>
      </c>
      <c r="BU102" s="119">
        <v>673.52</v>
      </c>
      <c r="BV102" s="119">
        <v>841.9</v>
      </c>
      <c r="BW102" s="119">
        <v>1010.28</v>
      </c>
      <c r="BX102" s="119">
        <v>1178.6600000000001</v>
      </c>
      <c r="BY102" s="119">
        <v>1279.68</v>
      </c>
      <c r="BZ102" s="119">
        <v>1439.64</v>
      </c>
      <c r="CA102" s="119">
        <v>1599.6</v>
      </c>
      <c r="CB102" s="119">
        <v>1759.56</v>
      </c>
      <c r="CC102" s="120">
        <v>1919.52</v>
      </c>
      <c r="CD102" s="29">
        <v>100</v>
      </c>
      <c r="CE102" s="120">
        <v>2079.48</v>
      </c>
      <c r="CF102" s="120">
        <v>2239.44</v>
      </c>
      <c r="CG102" s="120">
        <v>2399.4</v>
      </c>
      <c r="CH102" s="120">
        <v>2559.36</v>
      </c>
      <c r="CI102" s="120">
        <v>2719.32</v>
      </c>
      <c r="CJ102" s="120">
        <v>2879.28</v>
      </c>
      <c r="CK102" s="120">
        <v>3039.24</v>
      </c>
      <c r="CL102" s="119">
        <v>3199.2</v>
      </c>
      <c r="CM102" s="119">
        <v>3359.16</v>
      </c>
      <c r="CN102" s="119">
        <v>3519.12</v>
      </c>
      <c r="CO102" s="119">
        <v>3679.08</v>
      </c>
      <c r="CP102" s="119">
        <v>3839.04</v>
      </c>
      <c r="CQ102" s="49"/>
      <c r="CR102" s="131">
        <v>55</v>
      </c>
      <c r="CS102" s="132">
        <v>59</v>
      </c>
      <c r="CT102" s="24">
        <v>100.82</v>
      </c>
      <c r="CU102" s="43">
        <v>0</v>
      </c>
      <c r="CV102" s="24" t="s">
        <v>95</v>
      </c>
      <c r="CW102" s="24" t="str">
        <f t="shared" si="69"/>
        <v>A-24-BASE-55-59</v>
      </c>
      <c r="CX102" s="25">
        <v>410.2</v>
      </c>
      <c r="CY102" s="25">
        <v>615.29999999999995</v>
      </c>
      <c r="CZ102" s="25">
        <v>820.4</v>
      </c>
      <c r="DA102" s="25">
        <v>1025.5</v>
      </c>
      <c r="DB102" s="25">
        <v>1230.5999999999999</v>
      </c>
      <c r="DC102" s="25">
        <v>1435.7</v>
      </c>
      <c r="DD102" s="25">
        <v>1558.8</v>
      </c>
      <c r="DE102" s="25">
        <v>1753.65</v>
      </c>
      <c r="DF102" s="25">
        <v>1948.5</v>
      </c>
      <c r="DG102" s="25">
        <v>2143.35</v>
      </c>
      <c r="DH102" s="28">
        <v>2338.1999999999998</v>
      </c>
      <c r="DI102" s="29">
        <v>1.2</v>
      </c>
      <c r="DJ102" s="28">
        <v>2533.0500000000002</v>
      </c>
      <c r="DK102" s="28">
        <v>2727.9</v>
      </c>
      <c r="DL102" s="28">
        <v>2922.75</v>
      </c>
      <c r="DM102" s="28">
        <v>3117.6</v>
      </c>
      <c r="DN102" s="28">
        <v>3312.45</v>
      </c>
      <c r="DO102" s="28">
        <v>3507.3</v>
      </c>
      <c r="DP102" s="28">
        <v>3702.15</v>
      </c>
      <c r="DQ102" s="25">
        <v>3897</v>
      </c>
      <c r="DR102" s="25">
        <v>4091.85</v>
      </c>
      <c r="DS102" s="25">
        <v>4286.7</v>
      </c>
      <c r="DT102" s="49"/>
      <c r="DU102" s="145">
        <v>55</v>
      </c>
      <c r="DV102" s="146">
        <v>59</v>
      </c>
      <c r="DW102" s="24">
        <v>100.82</v>
      </c>
      <c r="DX102" s="43">
        <v>0</v>
      </c>
      <c r="DY102" s="24" t="s">
        <v>95</v>
      </c>
      <c r="DZ102" s="24" t="str">
        <f t="shared" si="70"/>
        <v>A-24-BASE-55-59</v>
      </c>
      <c r="EA102" s="25">
        <v>415.3</v>
      </c>
      <c r="EB102" s="25">
        <v>622.95000000000005</v>
      </c>
      <c r="EC102" s="25">
        <v>830.6</v>
      </c>
      <c r="ED102" s="25">
        <v>1038.25</v>
      </c>
      <c r="EE102" s="25">
        <v>1245.9000000000001</v>
      </c>
      <c r="EF102" s="25">
        <v>1453.55</v>
      </c>
      <c r="EG102" s="25">
        <v>1578.16</v>
      </c>
      <c r="EH102" s="25">
        <v>1775.43</v>
      </c>
      <c r="EI102" s="25">
        <v>1972.7</v>
      </c>
      <c r="EJ102" s="25">
        <v>2169.9699999999998</v>
      </c>
      <c r="EK102" s="28">
        <v>2367.2399999999998</v>
      </c>
      <c r="EL102" s="29">
        <v>1.2</v>
      </c>
      <c r="EM102" s="28">
        <v>2564.5100000000002</v>
      </c>
      <c r="EN102" s="28">
        <v>2761.78</v>
      </c>
      <c r="EO102" s="28">
        <v>2959.05</v>
      </c>
      <c r="EP102" s="28">
        <v>3156.32</v>
      </c>
      <c r="EQ102" s="28">
        <v>3353.59</v>
      </c>
      <c r="ER102" s="28">
        <v>3550.86</v>
      </c>
      <c r="ES102" s="28">
        <v>3748.13</v>
      </c>
      <c r="ET102" s="25">
        <v>3945.4</v>
      </c>
      <c r="EU102" s="25">
        <v>4142.67</v>
      </c>
      <c r="EV102" s="25">
        <v>4339.9399999999996</v>
      </c>
      <c r="EW102" s="49"/>
      <c r="EX102" s="145">
        <v>55</v>
      </c>
      <c r="EY102" s="146">
        <v>59</v>
      </c>
      <c r="EZ102" s="24">
        <v>100.82</v>
      </c>
      <c r="FA102" s="43">
        <v>0</v>
      </c>
      <c r="FB102" s="24" t="s">
        <v>95</v>
      </c>
      <c r="FC102" s="24" t="str">
        <f t="shared" si="71"/>
        <v>A-24-BASE-55-59</v>
      </c>
      <c r="FD102" s="25">
        <v>348.48</v>
      </c>
      <c r="FE102" s="25">
        <v>522.72</v>
      </c>
      <c r="FF102" s="25">
        <v>696.96</v>
      </c>
      <c r="FG102" s="25">
        <v>871.2</v>
      </c>
      <c r="FH102" s="25">
        <v>1045.44</v>
      </c>
      <c r="FI102" s="25">
        <v>1219.68</v>
      </c>
      <c r="FJ102" s="25">
        <v>1324.24</v>
      </c>
      <c r="FK102" s="25">
        <v>1489.77</v>
      </c>
      <c r="FL102" s="25">
        <v>1655.3</v>
      </c>
      <c r="FM102" s="25">
        <v>1820.83</v>
      </c>
      <c r="FN102" s="28">
        <v>1986.36</v>
      </c>
      <c r="FO102" s="29">
        <v>1.2</v>
      </c>
      <c r="FP102" s="28">
        <v>2151.89</v>
      </c>
      <c r="FQ102" s="28">
        <v>2317.42</v>
      </c>
      <c r="FR102" s="28">
        <v>2482.9499999999998</v>
      </c>
      <c r="FS102" s="28">
        <v>2648.48</v>
      </c>
      <c r="FT102" s="28">
        <v>2814.01</v>
      </c>
      <c r="FU102" s="28">
        <v>2979.54</v>
      </c>
      <c r="FV102" s="28">
        <v>3145.07</v>
      </c>
      <c r="FW102" s="25">
        <v>3310.6</v>
      </c>
      <c r="FX102" s="25">
        <v>3476.13</v>
      </c>
      <c r="FY102" s="25">
        <v>3641.66</v>
      </c>
      <c r="FZ102" s="49"/>
      <c r="GA102" s="145">
        <v>55</v>
      </c>
      <c r="GB102" s="146">
        <v>59</v>
      </c>
      <c r="GC102" s="24">
        <v>100.82</v>
      </c>
      <c r="GD102" s="43">
        <v>0</v>
      </c>
      <c r="GE102" s="24" t="s">
        <v>95</v>
      </c>
      <c r="GF102" s="24" t="str">
        <f t="shared" si="72"/>
        <v>B-18-BASE-55-59</v>
      </c>
      <c r="GG102" s="119">
        <v>201.64</v>
      </c>
      <c r="GH102" s="119">
        <v>302.45999999999998</v>
      </c>
      <c r="GI102" s="119">
        <v>403.28</v>
      </c>
      <c r="GJ102" s="119">
        <v>504.1</v>
      </c>
      <c r="GK102" s="119">
        <v>604.91999999999996</v>
      </c>
      <c r="GL102" s="119">
        <v>705.74</v>
      </c>
      <c r="GM102" s="119">
        <v>766.24</v>
      </c>
      <c r="GN102" s="119">
        <v>862.02</v>
      </c>
      <c r="GO102" s="119">
        <v>957.8</v>
      </c>
      <c r="GP102" s="119">
        <v>1053.58</v>
      </c>
      <c r="GQ102" s="120">
        <v>1149.3599999999999</v>
      </c>
      <c r="GR102" s="29">
        <v>1.2</v>
      </c>
      <c r="GS102" s="120">
        <v>1245.1400000000001</v>
      </c>
      <c r="GT102" s="120">
        <v>1340.92</v>
      </c>
      <c r="GU102" s="120">
        <v>1436.7</v>
      </c>
      <c r="GV102" s="120">
        <v>1532.48</v>
      </c>
      <c r="GW102" s="120">
        <v>1628.26</v>
      </c>
      <c r="GX102" s="120">
        <v>1724.04</v>
      </c>
      <c r="GY102" s="120">
        <v>1819.82</v>
      </c>
      <c r="GZ102" s="119">
        <v>1915.6</v>
      </c>
      <c r="HA102" s="119">
        <v>2011.38</v>
      </c>
      <c r="HB102" s="119">
        <v>2107.16</v>
      </c>
      <c r="HC102" s="119">
        <v>2202.94</v>
      </c>
      <c r="HD102" s="119">
        <v>2298.7199999999998</v>
      </c>
      <c r="HE102" s="49"/>
      <c r="HF102" s="145">
        <v>55</v>
      </c>
      <c r="HG102" s="146">
        <v>59</v>
      </c>
      <c r="HH102" s="24">
        <v>100.82</v>
      </c>
      <c r="HI102" s="43">
        <v>0</v>
      </c>
      <c r="HJ102" s="24" t="s">
        <v>95</v>
      </c>
      <c r="HK102" s="24" t="str">
        <f t="shared" si="73"/>
        <v>A-24-BASE-55-59</v>
      </c>
      <c r="HL102" s="25">
        <v>99999</v>
      </c>
      <c r="HM102" s="25">
        <v>99999</v>
      </c>
      <c r="HN102" s="25">
        <v>99999</v>
      </c>
      <c r="HO102" s="25">
        <v>99999</v>
      </c>
      <c r="HP102" s="25">
        <v>99999</v>
      </c>
      <c r="HQ102" s="25">
        <v>99999</v>
      </c>
      <c r="HR102" s="25">
        <v>99999</v>
      </c>
      <c r="HS102" s="25">
        <v>99999</v>
      </c>
      <c r="HT102" s="25">
        <v>99999</v>
      </c>
      <c r="HU102" s="25">
        <v>99999</v>
      </c>
      <c r="HV102" s="28">
        <v>99999</v>
      </c>
      <c r="HW102" s="29">
        <v>100</v>
      </c>
      <c r="HX102" s="28">
        <v>99999</v>
      </c>
      <c r="HY102" s="28">
        <v>99999</v>
      </c>
      <c r="HZ102" s="28">
        <v>99999</v>
      </c>
      <c r="IA102" s="28">
        <v>99999</v>
      </c>
      <c r="IB102" s="28">
        <v>99999</v>
      </c>
      <c r="IC102" s="28">
        <v>99999</v>
      </c>
      <c r="ID102" s="28">
        <v>99999</v>
      </c>
      <c r="IE102" s="25">
        <v>99999</v>
      </c>
      <c r="IF102" s="25">
        <v>99999</v>
      </c>
      <c r="IG102" s="25">
        <v>99999</v>
      </c>
      <c r="IH102" s="49"/>
      <c r="II102" s="151">
        <v>55</v>
      </c>
      <c r="IJ102" s="152">
        <v>59</v>
      </c>
      <c r="IK102" s="24">
        <v>100.82</v>
      </c>
      <c r="IL102" s="43">
        <v>0</v>
      </c>
      <c r="IM102" s="24" t="s">
        <v>95</v>
      </c>
      <c r="IN102" s="24" t="str">
        <f t="shared" si="74"/>
        <v>A-24-BASE-55-59</v>
      </c>
      <c r="IO102" s="165">
        <v>99999</v>
      </c>
      <c r="IP102" s="25">
        <v>99999</v>
      </c>
      <c r="IQ102" s="25">
        <v>99999</v>
      </c>
      <c r="IR102" s="25">
        <v>99999</v>
      </c>
      <c r="IS102" s="25">
        <v>99999</v>
      </c>
      <c r="IT102" s="25">
        <v>99999</v>
      </c>
      <c r="IU102" s="25">
        <v>99999</v>
      </c>
      <c r="IV102" s="25">
        <v>99999</v>
      </c>
      <c r="IW102" s="25">
        <v>99999</v>
      </c>
      <c r="IX102" s="25">
        <v>99999</v>
      </c>
      <c r="IY102" s="28">
        <v>99999</v>
      </c>
      <c r="IZ102" s="29">
        <v>100</v>
      </c>
      <c r="JA102" s="165">
        <v>99999</v>
      </c>
      <c r="JB102" s="25">
        <v>99999</v>
      </c>
      <c r="JC102" s="25">
        <v>99999</v>
      </c>
      <c r="JD102" s="25">
        <v>99999</v>
      </c>
      <c r="JE102" s="25">
        <v>99999</v>
      </c>
      <c r="JF102" s="25">
        <v>99999</v>
      </c>
      <c r="JG102" s="25">
        <v>99999</v>
      </c>
      <c r="JH102" s="25">
        <v>99999</v>
      </c>
      <c r="JI102" s="25">
        <v>99999</v>
      </c>
      <c r="JJ102" s="25">
        <v>99999</v>
      </c>
      <c r="JK102" s="49"/>
      <c r="JL102" s="151">
        <v>55</v>
      </c>
      <c r="JM102" s="152">
        <v>59</v>
      </c>
      <c r="JN102" s="24">
        <v>100.82</v>
      </c>
      <c r="JO102" s="43">
        <v>0</v>
      </c>
      <c r="JP102" s="24" t="s">
        <v>95</v>
      </c>
      <c r="JQ102" s="24" t="str">
        <f t="shared" si="75"/>
        <v>B-18-BASE-55-59</v>
      </c>
      <c r="JR102" s="119">
        <v>241.4</v>
      </c>
      <c r="JS102" s="119">
        <v>362.1</v>
      </c>
      <c r="JT102" s="119">
        <v>482.8</v>
      </c>
      <c r="JU102" s="119">
        <v>603.5</v>
      </c>
      <c r="JV102" s="119">
        <v>724.2</v>
      </c>
      <c r="JW102" s="119">
        <v>844.9</v>
      </c>
      <c r="JX102" s="119">
        <v>917.36</v>
      </c>
      <c r="JY102" s="119">
        <v>1032.03</v>
      </c>
      <c r="JZ102" s="119">
        <v>1146.7</v>
      </c>
      <c r="KA102" s="119">
        <v>1261.3699999999999</v>
      </c>
      <c r="KB102" s="120">
        <v>1376.04</v>
      </c>
      <c r="KC102" s="29">
        <v>1.2</v>
      </c>
      <c r="KD102" s="120">
        <v>1490.71</v>
      </c>
      <c r="KE102" s="120">
        <v>1605.38</v>
      </c>
      <c r="KF102" s="120">
        <v>1720.05</v>
      </c>
      <c r="KG102" s="120">
        <v>1834.72</v>
      </c>
      <c r="KH102" s="120">
        <v>1949.39</v>
      </c>
      <c r="KI102" s="120">
        <v>2064.06</v>
      </c>
      <c r="KJ102" s="120">
        <v>2178.73</v>
      </c>
      <c r="KK102" s="119">
        <v>2293.4</v>
      </c>
      <c r="KL102" s="119">
        <v>2408.0700000000002</v>
      </c>
      <c r="KM102" s="119">
        <v>2522.7399999999998</v>
      </c>
      <c r="KN102" s="119">
        <v>2637.41</v>
      </c>
      <c r="KO102" s="119">
        <v>2752.08</v>
      </c>
      <c r="KP102" s="49"/>
      <c r="KQ102" s="151">
        <v>55</v>
      </c>
      <c r="KR102" s="152">
        <v>59</v>
      </c>
      <c r="KS102" s="24">
        <v>100.82</v>
      </c>
      <c r="KT102" s="43">
        <v>0</v>
      </c>
      <c r="KU102" s="24" t="s">
        <v>95</v>
      </c>
      <c r="KV102" s="24" t="str">
        <f t="shared" si="76"/>
        <v>A-24-BASE-55-59</v>
      </c>
      <c r="KW102" s="25">
        <v>377.52</v>
      </c>
      <c r="KX102" s="25">
        <v>566.28</v>
      </c>
      <c r="KY102" s="25">
        <v>755.04</v>
      </c>
      <c r="KZ102" s="25">
        <v>943.8</v>
      </c>
      <c r="LA102" s="25">
        <v>1132.56</v>
      </c>
      <c r="LB102" s="25">
        <v>1321.32</v>
      </c>
      <c r="LC102" s="25">
        <v>1434.56</v>
      </c>
      <c r="LD102" s="25">
        <v>1613.88</v>
      </c>
      <c r="LE102" s="25">
        <v>1793.2</v>
      </c>
      <c r="LF102" s="25">
        <v>1972.52</v>
      </c>
      <c r="LG102" s="28">
        <v>2151.84</v>
      </c>
      <c r="LH102" s="29">
        <v>100</v>
      </c>
      <c r="LI102" s="28">
        <v>2331.16</v>
      </c>
      <c r="LJ102" s="28">
        <v>2510.48</v>
      </c>
      <c r="LK102" s="28">
        <v>2689.8</v>
      </c>
      <c r="LL102" s="28">
        <v>2869.12</v>
      </c>
      <c r="LM102" s="28">
        <v>3048.44</v>
      </c>
      <c r="LN102" s="28">
        <v>3227.76</v>
      </c>
      <c r="LO102" s="28">
        <v>3407.08</v>
      </c>
      <c r="LP102" s="25">
        <v>3586.4</v>
      </c>
      <c r="LQ102" s="25">
        <v>3765.72</v>
      </c>
      <c r="LR102" s="25">
        <v>3945.04</v>
      </c>
      <c r="LS102" s="49"/>
    </row>
    <row r="103" spans="5:331" ht="14.4">
      <c r="E103" s="128">
        <v>60</v>
      </c>
      <c r="F103" s="129">
        <v>64</v>
      </c>
      <c r="G103" s="24">
        <v>130.63999999999999</v>
      </c>
      <c r="H103" s="43">
        <v>0</v>
      </c>
      <c r="I103" s="24" t="s">
        <v>96</v>
      </c>
      <c r="J103" s="24" t="str">
        <f t="shared" si="66"/>
        <v>A-24-BASE-60-64</v>
      </c>
      <c r="K103" s="25">
        <v>595.32000000000005</v>
      </c>
      <c r="L103" s="25">
        <v>892.98</v>
      </c>
      <c r="M103" s="25">
        <v>1190.6400000000001</v>
      </c>
      <c r="N103" s="25">
        <v>1488.3</v>
      </c>
      <c r="O103" s="25">
        <v>1785.96</v>
      </c>
      <c r="P103" s="25">
        <v>2083.62</v>
      </c>
      <c r="Q103" s="25">
        <v>2262.2399999999998</v>
      </c>
      <c r="R103" s="25">
        <v>2545.02</v>
      </c>
      <c r="S103" s="25">
        <v>2827.8</v>
      </c>
      <c r="T103" s="25">
        <v>3110.58</v>
      </c>
      <c r="U103" s="28">
        <v>3393.36</v>
      </c>
      <c r="V103" s="29">
        <v>1.25</v>
      </c>
      <c r="W103" s="28">
        <v>3676.14</v>
      </c>
      <c r="X103" s="28">
        <v>3958.92</v>
      </c>
      <c r="Y103" s="28">
        <v>4241.7</v>
      </c>
      <c r="Z103" s="28">
        <v>4524.4799999999996</v>
      </c>
      <c r="AA103" s="28">
        <v>4807.26</v>
      </c>
      <c r="AB103" s="28">
        <v>5090.04</v>
      </c>
      <c r="AC103" s="28">
        <v>5372.82</v>
      </c>
      <c r="AD103" s="25">
        <v>5655.6</v>
      </c>
      <c r="AE103" s="25">
        <v>5938.38</v>
      </c>
      <c r="AF103" s="25">
        <v>6221.16</v>
      </c>
      <c r="AH103" s="128">
        <v>60</v>
      </c>
      <c r="AI103" s="129">
        <v>64</v>
      </c>
      <c r="AJ103" s="24">
        <v>130.63999999999999</v>
      </c>
      <c r="AK103" s="43">
        <v>0</v>
      </c>
      <c r="AL103" s="24" t="s">
        <v>96</v>
      </c>
      <c r="AM103" s="24" t="str">
        <f t="shared" si="67"/>
        <v>B-18-60-64</v>
      </c>
      <c r="AN103" s="25">
        <v>315.24</v>
      </c>
      <c r="AO103" s="25">
        <v>472.86</v>
      </c>
      <c r="AP103" s="25">
        <v>630.48</v>
      </c>
      <c r="AQ103" s="25">
        <v>788.1</v>
      </c>
      <c r="AR103" s="25">
        <v>945.72</v>
      </c>
      <c r="AS103" s="25">
        <v>1103.3399999999999</v>
      </c>
      <c r="AT103" s="25">
        <v>1197.92</v>
      </c>
      <c r="AU103" s="25">
        <v>1347.66</v>
      </c>
      <c r="AV103" s="25">
        <v>1497.4</v>
      </c>
      <c r="AW103" s="25">
        <v>1647.14</v>
      </c>
      <c r="AX103" s="28">
        <v>1796.88</v>
      </c>
      <c r="AY103" s="29">
        <v>1.25</v>
      </c>
      <c r="AZ103" s="28">
        <v>1946.62</v>
      </c>
      <c r="BA103" s="28">
        <v>2096.36</v>
      </c>
      <c r="BB103" s="28">
        <v>2246.1</v>
      </c>
      <c r="BC103" s="28">
        <v>2395.84</v>
      </c>
      <c r="BD103" s="28">
        <v>2545.58</v>
      </c>
      <c r="BE103" s="28">
        <v>2695.32</v>
      </c>
      <c r="BF103" s="28">
        <v>2845.06</v>
      </c>
      <c r="BG103" s="25">
        <v>2994.8</v>
      </c>
      <c r="BH103" s="25">
        <v>3144.54</v>
      </c>
      <c r="BI103" s="25">
        <v>3294.28</v>
      </c>
      <c r="BJ103" s="25">
        <v>3444.02</v>
      </c>
      <c r="BK103" s="25">
        <v>3593.76</v>
      </c>
      <c r="BL103" s="49"/>
      <c r="BM103" s="128">
        <v>60</v>
      </c>
      <c r="BN103" s="129">
        <v>64</v>
      </c>
      <c r="BO103" s="24">
        <v>130.63999999999999</v>
      </c>
      <c r="BP103" s="43">
        <v>0</v>
      </c>
      <c r="BQ103" s="24" t="s">
        <v>96</v>
      </c>
      <c r="BR103" s="24" t="str">
        <f t="shared" si="68"/>
        <v>B-18-BASE-60-64</v>
      </c>
      <c r="BS103" s="119">
        <v>409.48</v>
      </c>
      <c r="BT103" s="119">
        <v>614.22</v>
      </c>
      <c r="BU103" s="119">
        <v>818.96</v>
      </c>
      <c r="BV103" s="119">
        <v>1023.7</v>
      </c>
      <c r="BW103" s="119">
        <v>1228.44</v>
      </c>
      <c r="BX103" s="119">
        <v>1433.18</v>
      </c>
      <c r="BY103" s="119">
        <v>1556</v>
      </c>
      <c r="BZ103" s="119">
        <v>1750.5</v>
      </c>
      <c r="CA103" s="119">
        <v>1945</v>
      </c>
      <c r="CB103" s="119">
        <v>2139.5</v>
      </c>
      <c r="CC103" s="120">
        <v>2334</v>
      </c>
      <c r="CD103" s="29">
        <v>100</v>
      </c>
      <c r="CE103" s="120">
        <v>2528.5</v>
      </c>
      <c r="CF103" s="120">
        <v>2723</v>
      </c>
      <c r="CG103" s="120">
        <v>2917.5</v>
      </c>
      <c r="CH103" s="120">
        <v>3112</v>
      </c>
      <c r="CI103" s="120">
        <v>3306.5</v>
      </c>
      <c r="CJ103" s="120">
        <v>3501</v>
      </c>
      <c r="CK103" s="120">
        <v>3695.5</v>
      </c>
      <c r="CL103" s="119">
        <v>3890</v>
      </c>
      <c r="CM103" s="119">
        <v>4084.5</v>
      </c>
      <c r="CN103" s="119">
        <v>4279</v>
      </c>
      <c r="CO103" s="119">
        <v>4473.5</v>
      </c>
      <c r="CP103" s="119">
        <v>4668</v>
      </c>
      <c r="CQ103" s="49"/>
      <c r="CR103" s="131">
        <v>60</v>
      </c>
      <c r="CS103" s="132">
        <v>64</v>
      </c>
      <c r="CT103" s="24">
        <v>130.63999999999999</v>
      </c>
      <c r="CU103" s="43">
        <v>0</v>
      </c>
      <c r="CV103" s="24" t="s">
        <v>96</v>
      </c>
      <c r="CW103" s="24" t="str">
        <f t="shared" si="69"/>
        <v>A-24-BASE-60-64</v>
      </c>
      <c r="CX103" s="25">
        <v>540.88</v>
      </c>
      <c r="CY103" s="25">
        <v>811.32</v>
      </c>
      <c r="CZ103" s="25">
        <v>1081.76</v>
      </c>
      <c r="DA103" s="25">
        <v>1352.2</v>
      </c>
      <c r="DB103" s="25">
        <v>1622.64</v>
      </c>
      <c r="DC103" s="25">
        <v>1893.08</v>
      </c>
      <c r="DD103" s="25">
        <v>2055.36</v>
      </c>
      <c r="DE103" s="25">
        <v>2312.2800000000002</v>
      </c>
      <c r="DF103" s="25">
        <v>2569.1999999999998</v>
      </c>
      <c r="DG103" s="25">
        <v>2826.12</v>
      </c>
      <c r="DH103" s="28">
        <v>3083.04</v>
      </c>
      <c r="DI103" s="29">
        <v>1.25</v>
      </c>
      <c r="DJ103" s="28">
        <v>3339.96</v>
      </c>
      <c r="DK103" s="28">
        <v>3596.88</v>
      </c>
      <c r="DL103" s="28">
        <v>3853.8</v>
      </c>
      <c r="DM103" s="28">
        <v>4110.72</v>
      </c>
      <c r="DN103" s="28">
        <v>4367.6400000000003</v>
      </c>
      <c r="DO103" s="28">
        <v>4624.5600000000004</v>
      </c>
      <c r="DP103" s="28">
        <v>4881.4799999999996</v>
      </c>
      <c r="DQ103" s="25">
        <v>5138.3999999999996</v>
      </c>
      <c r="DR103" s="25">
        <v>5395.32</v>
      </c>
      <c r="DS103" s="25">
        <v>5652.24</v>
      </c>
      <c r="DT103" s="49"/>
      <c r="DU103" s="145">
        <v>60</v>
      </c>
      <c r="DV103" s="146">
        <v>64</v>
      </c>
      <c r="DW103" s="24">
        <v>130.63999999999999</v>
      </c>
      <c r="DX103" s="43">
        <v>0</v>
      </c>
      <c r="DY103" s="24" t="s">
        <v>96</v>
      </c>
      <c r="DZ103" s="24" t="str">
        <f t="shared" si="70"/>
        <v>A-24-BASE-60-64</v>
      </c>
      <c r="EA103" s="25">
        <v>547.62</v>
      </c>
      <c r="EB103" s="25">
        <v>821.43</v>
      </c>
      <c r="EC103" s="25">
        <v>1095.24</v>
      </c>
      <c r="ED103" s="25">
        <v>1369.05</v>
      </c>
      <c r="EE103" s="25">
        <v>1642.86</v>
      </c>
      <c r="EF103" s="25">
        <v>1916.67</v>
      </c>
      <c r="EG103" s="25">
        <v>2080.96</v>
      </c>
      <c r="EH103" s="25">
        <v>2341.08</v>
      </c>
      <c r="EI103" s="25">
        <v>2601.1999999999998</v>
      </c>
      <c r="EJ103" s="25">
        <v>2861.32</v>
      </c>
      <c r="EK103" s="28">
        <v>3121.44</v>
      </c>
      <c r="EL103" s="29">
        <v>1.25</v>
      </c>
      <c r="EM103" s="28">
        <v>3381.56</v>
      </c>
      <c r="EN103" s="28">
        <v>3641.68</v>
      </c>
      <c r="EO103" s="28">
        <v>3901.8</v>
      </c>
      <c r="EP103" s="28">
        <v>4161.92</v>
      </c>
      <c r="EQ103" s="28">
        <v>4422.04</v>
      </c>
      <c r="ER103" s="28">
        <v>4682.16</v>
      </c>
      <c r="ES103" s="28">
        <v>4942.28</v>
      </c>
      <c r="ET103" s="25">
        <v>5202.3999999999996</v>
      </c>
      <c r="EU103" s="25">
        <v>5462.52</v>
      </c>
      <c r="EV103" s="25">
        <v>5722.64</v>
      </c>
      <c r="EW103" s="49"/>
      <c r="EX103" s="145">
        <v>60</v>
      </c>
      <c r="EY103" s="146">
        <v>64</v>
      </c>
      <c r="EZ103" s="24">
        <v>130.63999999999999</v>
      </c>
      <c r="FA103" s="43">
        <v>0</v>
      </c>
      <c r="FB103" s="24" t="s">
        <v>96</v>
      </c>
      <c r="FC103" s="24" t="str">
        <f t="shared" si="71"/>
        <v>A-24-BASE-60-64</v>
      </c>
      <c r="FD103" s="25">
        <v>457.38</v>
      </c>
      <c r="FE103" s="25">
        <v>686.07</v>
      </c>
      <c r="FF103" s="25">
        <v>914.76</v>
      </c>
      <c r="FG103" s="25">
        <v>1143.45</v>
      </c>
      <c r="FH103" s="25">
        <v>1372.14</v>
      </c>
      <c r="FI103" s="25">
        <v>1600.83</v>
      </c>
      <c r="FJ103" s="25">
        <v>1738.08</v>
      </c>
      <c r="FK103" s="25">
        <v>1955.34</v>
      </c>
      <c r="FL103" s="25">
        <v>2172.6</v>
      </c>
      <c r="FM103" s="25">
        <v>2389.86</v>
      </c>
      <c r="FN103" s="28">
        <v>2607.12</v>
      </c>
      <c r="FO103" s="29">
        <v>1.25</v>
      </c>
      <c r="FP103" s="28">
        <v>2824.38</v>
      </c>
      <c r="FQ103" s="28">
        <v>3041.64</v>
      </c>
      <c r="FR103" s="28">
        <v>3258.9</v>
      </c>
      <c r="FS103" s="28">
        <v>3476.16</v>
      </c>
      <c r="FT103" s="28">
        <v>3693.42</v>
      </c>
      <c r="FU103" s="28">
        <v>3910.68</v>
      </c>
      <c r="FV103" s="28">
        <v>4127.9399999999996</v>
      </c>
      <c r="FW103" s="25">
        <v>4345.2</v>
      </c>
      <c r="FX103" s="25">
        <v>4562.46</v>
      </c>
      <c r="FY103" s="25">
        <v>4779.72</v>
      </c>
      <c r="FZ103" s="49"/>
      <c r="GA103" s="145">
        <v>60</v>
      </c>
      <c r="GB103" s="146">
        <v>64</v>
      </c>
      <c r="GC103" s="24">
        <v>130.63999999999999</v>
      </c>
      <c r="GD103" s="43">
        <v>0</v>
      </c>
      <c r="GE103" s="24" t="s">
        <v>96</v>
      </c>
      <c r="GF103" s="24" t="str">
        <f t="shared" si="72"/>
        <v>B-18-BASE-60-64</v>
      </c>
      <c r="GG103" s="119">
        <v>261.27999999999997</v>
      </c>
      <c r="GH103" s="119">
        <v>391.92</v>
      </c>
      <c r="GI103" s="119">
        <v>522.55999999999995</v>
      </c>
      <c r="GJ103" s="119">
        <v>653.20000000000005</v>
      </c>
      <c r="GK103" s="119">
        <v>783.84</v>
      </c>
      <c r="GL103" s="119">
        <v>914.48</v>
      </c>
      <c r="GM103" s="119">
        <v>992.88</v>
      </c>
      <c r="GN103" s="119">
        <v>1116.99</v>
      </c>
      <c r="GO103" s="119">
        <v>1241.0999999999999</v>
      </c>
      <c r="GP103" s="119">
        <v>1365.21</v>
      </c>
      <c r="GQ103" s="120">
        <v>1489.32</v>
      </c>
      <c r="GR103" s="29">
        <v>1.25</v>
      </c>
      <c r="GS103" s="120">
        <v>1613.43</v>
      </c>
      <c r="GT103" s="120">
        <v>1737.54</v>
      </c>
      <c r="GU103" s="120">
        <v>1861.65</v>
      </c>
      <c r="GV103" s="120">
        <v>1985.76</v>
      </c>
      <c r="GW103" s="120">
        <v>2109.87</v>
      </c>
      <c r="GX103" s="120">
        <v>2233.98</v>
      </c>
      <c r="GY103" s="120">
        <v>2358.09</v>
      </c>
      <c r="GZ103" s="119">
        <v>2482.1999999999998</v>
      </c>
      <c r="HA103" s="119">
        <v>2606.31</v>
      </c>
      <c r="HB103" s="119">
        <v>2730.42</v>
      </c>
      <c r="HC103" s="119">
        <v>2854.53</v>
      </c>
      <c r="HD103" s="119">
        <v>2978.64</v>
      </c>
      <c r="HE103" s="49"/>
      <c r="HF103" s="145">
        <v>60</v>
      </c>
      <c r="HG103" s="146">
        <v>64</v>
      </c>
      <c r="HH103" s="24">
        <v>130.63999999999999</v>
      </c>
      <c r="HI103" s="43">
        <v>0</v>
      </c>
      <c r="HJ103" s="24" t="s">
        <v>96</v>
      </c>
      <c r="HK103" s="24" t="str">
        <f t="shared" si="73"/>
        <v>A-24-BASE-60-64</v>
      </c>
      <c r="HL103" s="25">
        <v>99999</v>
      </c>
      <c r="HM103" s="25">
        <v>99999</v>
      </c>
      <c r="HN103" s="25">
        <v>99999</v>
      </c>
      <c r="HO103" s="25">
        <v>99999</v>
      </c>
      <c r="HP103" s="25">
        <v>99999</v>
      </c>
      <c r="HQ103" s="25">
        <v>99999</v>
      </c>
      <c r="HR103" s="25">
        <v>99999</v>
      </c>
      <c r="HS103" s="25">
        <v>99999</v>
      </c>
      <c r="HT103" s="25">
        <v>99999</v>
      </c>
      <c r="HU103" s="25">
        <v>99999</v>
      </c>
      <c r="HV103" s="28">
        <v>99999</v>
      </c>
      <c r="HW103" s="29">
        <v>100</v>
      </c>
      <c r="HX103" s="28">
        <v>99999</v>
      </c>
      <c r="HY103" s="28">
        <v>99999</v>
      </c>
      <c r="HZ103" s="28">
        <v>99999</v>
      </c>
      <c r="IA103" s="28">
        <v>99999</v>
      </c>
      <c r="IB103" s="28">
        <v>99999</v>
      </c>
      <c r="IC103" s="28">
        <v>99999</v>
      </c>
      <c r="ID103" s="28">
        <v>99999</v>
      </c>
      <c r="IE103" s="25">
        <v>99999</v>
      </c>
      <c r="IF103" s="25">
        <v>99999</v>
      </c>
      <c r="IG103" s="25">
        <v>99999</v>
      </c>
      <c r="IH103" s="49"/>
      <c r="II103" s="151">
        <v>60</v>
      </c>
      <c r="IJ103" s="152">
        <v>64</v>
      </c>
      <c r="IK103" s="24">
        <v>130.63999999999999</v>
      </c>
      <c r="IL103" s="43">
        <v>0</v>
      </c>
      <c r="IM103" s="24" t="s">
        <v>96</v>
      </c>
      <c r="IN103" s="24" t="str">
        <f t="shared" si="74"/>
        <v>A-24-BASE-60-64</v>
      </c>
      <c r="IO103" s="162">
        <v>625.04</v>
      </c>
      <c r="IP103" s="25">
        <v>937.56</v>
      </c>
      <c r="IQ103" s="25">
        <v>1250.08</v>
      </c>
      <c r="IR103" s="25">
        <v>1562.6</v>
      </c>
      <c r="IS103" s="25">
        <v>1875.12</v>
      </c>
      <c r="IT103" s="25">
        <v>2187.64</v>
      </c>
      <c r="IU103" s="25">
        <v>2375.12</v>
      </c>
      <c r="IV103" s="25">
        <v>2672.01</v>
      </c>
      <c r="IW103" s="25">
        <v>2968.9</v>
      </c>
      <c r="IX103" s="25">
        <v>3265.79</v>
      </c>
      <c r="IY103" s="28">
        <v>3562.68</v>
      </c>
      <c r="IZ103" s="29">
        <v>1.25</v>
      </c>
      <c r="JA103" s="164">
        <v>3859.57</v>
      </c>
      <c r="JB103" s="28">
        <v>4156.46</v>
      </c>
      <c r="JC103" s="28">
        <v>4453.3500000000004</v>
      </c>
      <c r="JD103" s="28">
        <v>4750.24</v>
      </c>
      <c r="JE103" s="28">
        <v>5047.13</v>
      </c>
      <c r="JF103" s="28">
        <v>5344.02</v>
      </c>
      <c r="JG103" s="28">
        <v>5640.91</v>
      </c>
      <c r="JH103" s="25">
        <v>5937.8</v>
      </c>
      <c r="JI103" s="25">
        <v>6234.69</v>
      </c>
      <c r="JJ103" s="25">
        <v>6531.58</v>
      </c>
      <c r="JK103" s="49"/>
      <c r="JL103" s="151">
        <v>60</v>
      </c>
      <c r="JM103" s="152">
        <v>64</v>
      </c>
      <c r="JN103" s="24">
        <v>130.63999999999999</v>
      </c>
      <c r="JO103" s="43">
        <v>0</v>
      </c>
      <c r="JP103" s="24" t="s">
        <v>96</v>
      </c>
      <c r="JQ103" s="24" t="str">
        <f t="shared" si="75"/>
        <v>B-18-BASE-60-64</v>
      </c>
      <c r="JR103" s="119">
        <v>315.24</v>
      </c>
      <c r="JS103" s="119">
        <v>472.86</v>
      </c>
      <c r="JT103" s="119">
        <v>630.48</v>
      </c>
      <c r="JU103" s="119">
        <v>788.1</v>
      </c>
      <c r="JV103" s="119">
        <v>945.72</v>
      </c>
      <c r="JW103" s="119">
        <v>1103.3399999999999</v>
      </c>
      <c r="JX103" s="119">
        <v>1197.92</v>
      </c>
      <c r="JY103" s="119">
        <v>1347.66</v>
      </c>
      <c r="JZ103" s="119">
        <v>1497.4</v>
      </c>
      <c r="KA103" s="119">
        <v>1647.14</v>
      </c>
      <c r="KB103" s="120">
        <v>1796.88</v>
      </c>
      <c r="KC103" s="29">
        <v>1.25</v>
      </c>
      <c r="KD103" s="120">
        <v>1946.62</v>
      </c>
      <c r="KE103" s="120">
        <v>2096.36</v>
      </c>
      <c r="KF103" s="120">
        <v>2246.1</v>
      </c>
      <c r="KG103" s="120">
        <v>2395.84</v>
      </c>
      <c r="KH103" s="120">
        <v>2545.58</v>
      </c>
      <c r="KI103" s="120">
        <v>2695.32</v>
      </c>
      <c r="KJ103" s="120">
        <v>2845.06</v>
      </c>
      <c r="KK103" s="119">
        <v>2994.8</v>
      </c>
      <c r="KL103" s="119">
        <v>3144.54</v>
      </c>
      <c r="KM103" s="119">
        <v>3294.28</v>
      </c>
      <c r="KN103" s="119">
        <v>3444.02</v>
      </c>
      <c r="KO103" s="119">
        <v>3593.76</v>
      </c>
      <c r="KP103" s="49"/>
      <c r="KQ103" s="151">
        <v>60</v>
      </c>
      <c r="KR103" s="152">
        <v>64</v>
      </c>
      <c r="KS103" s="24">
        <v>130.63999999999999</v>
      </c>
      <c r="KT103" s="43">
        <v>0</v>
      </c>
      <c r="KU103" s="24" t="s">
        <v>96</v>
      </c>
      <c r="KV103" s="24" t="str">
        <f t="shared" si="76"/>
        <v>A-24-BASE-60-64</v>
      </c>
      <c r="KW103" s="25">
        <v>493.68</v>
      </c>
      <c r="KX103" s="25">
        <v>740.52</v>
      </c>
      <c r="KY103" s="25">
        <v>987.36</v>
      </c>
      <c r="KZ103" s="25">
        <v>1234.2</v>
      </c>
      <c r="LA103" s="25">
        <v>1481.04</v>
      </c>
      <c r="LB103" s="25">
        <v>1727.88</v>
      </c>
      <c r="LC103" s="25">
        <v>1876</v>
      </c>
      <c r="LD103" s="25">
        <v>2110.5</v>
      </c>
      <c r="LE103" s="25">
        <v>2345</v>
      </c>
      <c r="LF103" s="25">
        <v>2579.5</v>
      </c>
      <c r="LG103" s="28">
        <v>2814</v>
      </c>
      <c r="LH103" s="29">
        <v>100</v>
      </c>
      <c r="LI103" s="28">
        <v>3048.5</v>
      </c>
      <c r="LJ103" s="28">
        <v>3283</v>
      </c>
      <c r="LK103" s="28">
        <v>3517.5</v>
      </c>
      <c r="LL103" s="28">
        <v>3752</v>
      </c>
      <c r="LM103" s="28">
        <v>3986.5</v>
      </c>
      <c r="LN103" s="28">
        <v>4221</v>
      </c>
      <c r="LO103" s="28">
        <v>4455.5</v>
      </c>
      <c r="LP103" s="25">
        <v>4690</v>
      </c>
      <c r="LQ103" s="25">
        <v>4924.5</v>
      </c>
      <c r="LR103" s="25">
        <v>5159</v>
      </c>
      <c r="LS103" s="49"/>
    </row>
    <row r="104" spans="5:331" ht="14.4">
      <c r="E104" s="128">
        <v>65</v>
      </c>
      <c r="F104" s="129">
        <v>69</v>
      </c>
      <c r="G104" s="24">
        <v>159.04</v>
      </c>
      <c r="H104" s="43">
        <v>0</v>
      </c>
      <c r="I104" s="24" t="s">
        <v>97</v>
      </c>
      <c r="J104" s="24" t="str">
        <f t="shared" si="66"/>
        <v>A-24-BASE-65-69</v>
      </c>
      <c r="K104" s="25">
        <v>751.42</v>
      </c>
      <c r="L104" s="25">
        <v>1127.1300000000001</v>
      </c>
      <c r="M104" s="25">
        <v>1502.84</v>
      </c>
      <c r="N104" s="25">
        <v>1878.55</v>
      </c>
      <c r="O104" s="25">
        <v>2254.2600000000002</v>
      </c>
      <c r="P104" s="25">
        <v>2629.97</v>
      </c>
      <c r="Q104" s="25">
        <v>2855.36</v>
      </c>
      <c r="R104" s="25">
        <v>3212.28</v>
      </c>
      <c r="S104" s="25">
        <v>3569.2</v>
      </c>
      <c r="T104" s="25">
        <v>3926.12</v>
      </c>
      <c r="U104" s="28">
        <v>4283.04</v>
      </c>
      <c r="V104" s="29">
        <v>1.25</v>
      </c>
      <c r="W104" s="28">
        <v>4639.96</v>
      </c>
      <c r="X104" s="28">
        <v>4996.88</v>
      </c>
      <c r="Y104" s="28">
        <v>5353.8</v>
      </c>
      <c r="Z104" s="28">
        <v>5710.72</v>
      </c>
      <c r="AA104" s="28">
        <v>6067.64</v>
      </c>
      <c r="AB104" s="28">
        <v>6424.56</v>
      </c>
      <c r="AC104" s="28">
        <v>6781.48</v>
      </c>
      <c r="AD104" s="25">
        <v>7138.4</v>
      </c>
      <c r="AE104" s="25">
        <v>7495.32</v>
      </c>
      <c r="AF104" s="25">
        <v>7852.24</v>
      </c>
      <c r="AH104" s="128">
        <v>65</v>
      </c>
      <c r="AI104" s="129">
        <v>69</v>
      </c>
      <c r="AJ104" s="24">
        <v>159.04</v>
      </c>
      <c r="AK104" s="43">
        <v>0</v>
      </c>
      <c r="AL104" s="24" t="s">
        <v>97</v>
      </c>
      <c r="AM104" s="24" t="str">
        <f t="shared" si="67"/>
        <v>B-18-65-69</v>
      </c>
      <c r="AN104" s="25">
        <v>386.24</v>
      </c>
      <c r="AO104" s="25">
        <v>579.36</v>
      </c>
      <c r="AP104" s="25">
        <v>772.48</v>
      </c>
      <c r="AQ104" s="25">
        <v>965.6</v>
      </c>
      <c r="AR104" s="25">
        <v>1158.72</v>
      </c>
      <c r="AS104" s="25">
        <v>1351.84</v>
      </c>
      <c r="AT104" s="25">
        <v>1467.68</v>
      </c>
      <c r="AU104" s="25">
        <v>1651.14</v>
      </c>
      <c r="AV104" s="25">
        <v>1834.6</v>
      </c>
      <c r="AW104" s="25">
        <v>2018.06</v>
      </c>
      <c r="AX104" s="28">
        <v>2201.52</v>
      </c>
      <c r="AY104" s="29">
        <v>1.25</v>
      </c>
      <c r="AZ104" s="28">
        <v>2384.98</v>
      </c>
      <c r="BA104" s="28">
        <v>2568.44</v>
      </c>
      <c r="BB104" s="28">
        <v>2751.9</v>
      </c>
      <c r="BC104" s="28">
        <v>2935.36</v>
      </c>
      <c r="BD104" s="28">
        <v>3118.82</v>
      </c>
      <c r="BE104" s="28">
        <v>3302.28</v>
      </c>
      <c r="BF104" s="28">
        <v>3485.74</v>
      </c>
      <c r="BG104" s="25">
        <v>3669.2</v>
      </c>
      <c r="BH104" s="25">
        <v>3852.66</v>
      </c>
      <c r="BI104" s="25">
        <v>4036.12</v>
      </c>
      <c r="BJ104" s="25">
        <v>4219.58</v>
      </c>
      <c r="BK104" s="25">
        <v>4403.04</v>
      </c>
      <c r="BL104" s="49"/>
      <c r="BM104" s="128">
        <v>65</v>
      </c>
      <c r="BN104" s="129">
        <v>69</v>
      </c>
      <c r="BO104" s="24">
        <v>159.04</v>
      </c>
      <c r="BP104" s="43">
        <v>0</v>
      </c>
      <c r="BQ104" s="24" t="s">
        <v>97</v>
      </c>
      <c r="BR104" s="24" t="str">
        <f t="shared" si="68"/>
        <v>B-18-BASE-65-69</v>
      </c>
      <c r="BS104" s="119">
        <v>472.76</v>
      </c>
      <c r="BT104" s="119">
        <v>709.14</v>
      </c>
      <c r="BU104" s="119">
        <v>945.52</v>
      </c>
      <c r="BV104" s="119">
        <v>1181.9000000000001</v>
      </c>
      <c r="BW104" s="119">
        <v>1418.28</v>
      </c>
      <c r="BX104" s="119">
        <v>1654.66</v>
      </c>
      <c r="BY104" s="119">
        <v>1796.48</v>
      </c>
      <c r="BZ104" s="119">
        <v>2021.04</v>
      </c>
      <c r="CA104" s="119">
        <v>2245.6</v>
      </c>
      <c r="CB104" s="119">
        <v>2470.16</v>
      </c>
      <c r="CC104" s="120">
        <v>2694.72</v>
      </c>
      <c r="CD104" s="29">
        <v>100</v>
      </c>
      <c r="CE104" s="120">
        <v>2919.28</v>
      </c>
      <c r="CF104" s="120">
        <v>3143.84</v>
      </c>
      <c r="CG104" s="120">
        <v>3368.4</v>
      </c>
      <c r="CH104" s="120">
        <v>3592.96</v>
      </c>
      <c r="CI104" s="120">
        <v>3817.52</v>
      </c>
      <c r="CJ104" s="120">
        <v>4042.08</v>
      </c>
      <c r="CK104" s="120">
        <v>4266.6400000000003</v>
      </c>
      <c r="CL104" s="119">
        <v>4491.2</v>
      </c>
      <c r="CM104" s="119">
        <v>4715.76</v>
      </c>
      <c r="CN104" s="119">
        <v>4940.32</v>
      </c>
      <c r="CO104" s="119">
        <v>5164.88</v>
      </c>
      <c r="CP104" s="119">
        <v>5389.44</v>
      </c>
      <c r="CQ104" s="49"/>
      <c r="CR104" s="131">
        <v>65</v>
      </c>
      <c r="CS104" s="132">
        <v>69</v>
      </c>
      <c r="CT104" s="24">
        <v>159.04</v>
      </c>
      <c r="CU104" s="43">
        <v>0</v>
      </c>
      <c r="CV104" s="24" t="s">
        <v>97</v>
      </c>
      <c r="CW104" s="24" t="str">
        <f t="shared" si="69"/>
        <v>A-24-BASE-65-69</v>
      </c>
      <c r="CX104" s="25">
        <v>682.44</v>
      </c>
      <c r="CY104" s="25">
        <v>1023.66</v>
      </c>
      <c r="CZ104" s="25">
        <v>1364.88</v>
      </c>
      <c r="DA104" s="25">
        <v>1706.1</v>
      </c>
      <c r="DB104" s="25">
        <v>2047.32</v>
      </c>
      <c r="DC104" s="25">
        <v>2388.54</v>
      </c>
      <c r="DD104" s="25">
        <v>2593.2800000000002</v>
      </c>
      <c r="DE104" s="25">
        <v>2917.44</v>
      </c>
      <c r="DF104" s="25">
        <v>3241.6</v>
      </c>
      <c r="DG104" s="25">
        <v>3565.76</v>
      </c>
      <c r="DH104" s="28">
        <v>3889.92</v>
      </c>
      <c r="DI104" s="29">
        <v>1.25</v>
      </c>
      <c r="DJ104" s="28">
        <v>4214.08</v>
      </c>
      <c r="DK104" s="28">
        <v>4538.24</v>
      </c>
      <c r="DL104" s="28">
        <v>4862.3999999999996</v>
      </c>
      <c r="DM104" s="28">
        <v>5186.5600000000004</v>
      </c>
      <c r="DN104" s="28">
        <v>5510.72</v>
      </c>
      <c r="DO104" s="28">
        <v>5834.88</v>
      </c>
      <c r="DP104" s="28">
        <v>6159.04</v>
      </c>
      <c r="DQ104" s="25">
        <v>6483.2</v>
      </c>
      <c r="DR104" s="25">
        <v>6807.36</v>
      </c>
      <c r="DS104" s="25">
        <v>7131.52</v>
      </c>
      <c r="DT104" s="49"/>
      <c r="DU104" s="145">
        <v>65</v>
      </c>
      <c r="DV104" s="146">
        <v>69</v>
      </c>
      <c r="DW104" s="24">
        <v>159.04</v>
      </c>
      <c r="DX104" s="43">
        <v>0</v>
      </c>
      <c r="DY104" s="24" t="s">
        <v>97</v>
      </c>
      <c r="DZ104" s="24" t="str">
        <f t="shared" si="70"/>
        <v>A-24-BASE-65-69</v>
      </c>
      <c r="EA104" s="25">
        <v>690.98</v>
      </c>
      <c r="EB104" s="25">
        <v>1036.47</v>
      </c>
      <c r="EC104" s="25">
        <v>1381.96</v>
      </c>
      <c r="ED104" s="25">
        <v>1727.45</v>
      </c>
      <c r="EE104" s="25">
        <v>2072.94</v>
      </c>
      <c r="EF104" s="25">
        <v>2418.4299999999998</v>
      </c>
      <c r="EG104" s="25">
        <v>2625.76</v>
      </c>
      <c r="EH104" s="25">
        <v>2953.98</v>
      </c>
      <c r="EI104" s="25">
        <v>3282.2</v>
      </c>
      <c r="EJ104" s="25">
        <v>3610.42</v>
      </c>
      <c r="EK104" s="28">
        <v>3938.64</v>
      </c>
      <c r="EL104" s="29">
        <v>1.25</v>
      </c>
      <c r="EM104" s="28">
        <v>4266.8599999999997</v>
      </c>
      <c r="EN104" s="28">
        <v>4595.08</v>
      </c>
      <c r="EO104" s="28">
        <v>4923.3</v>
      </c>
      <c r="EP104" s="28">
        <v>5251.52</v>
      </c>
      <c r="EQ104" s="28">
        <v>5579.74</v>
      </c>
      <c r="ER104" s="28">
        <v>5907.96</v>
      </c>
      <c r="ES104" s="28">
        <v>6236.18</v>
      </c>
      <c r="ET104" s="25">
        <v>6564.4</v>
      </c>
      <c r="EU104" s="25">
        <v>6892.62</v>
      </c>
      <c r="EV104" s="25">
        <v>7220.84</v>
      </c>
      <c r="EW104" s="49"/>
      <c r="EX104" s="145">
        <v>65</v>
      </c>
      <c r="EY104" s="146">
        <v>69</v>
      </c>
      <c r="EZ104" s="24">
        <v>159.04</v>
      </c>
      <c r="FA104" s="43">
        <v>0</v>
      </c>
      <c r="FB104" s="24" t="s">
        <v>97</v>
      </c>
      <c r="FC104" s="24" t="str">
        <f t="shared" si="71"/>
        <v>A-24-BASE-65-69</v>
      </c>
      <c r="FD104" s="25">
        <v>577.17999999999995</v>
      </c>
      <c r="FE104" s="25">
        <v>865.77</v>
      </c>
      <c r="FF104" s="25">
        <v>1154.3599999999999</v>
      </c>
      <c r="FG104" s="25">
        <v>1442.95</v>
      </c>
      <c r="FH104" s="25">
        <v>1731.54</v>
      </c>
      <c r="FI104" s="25">
        <v>2020.13</v>
      </c>
      <c r="FJ104" s="25">
        <v>2193.2800000000002</v>
      </c>
      <c r="FK104" s="25">
        <v>2467.44</v>
      </c>
      <c r="FL104" s="25">
        <v>2741.6</v>
      </c>
      <c r="FM104" s="25">
        <v>3015.76</v>
      </c>
      <c r="FN104" s="28">
        <v>3289.92</v>
      </c>
      <c r="FO104" s="29">
        <v>1.25</v>
      </c>
      <c r="FP104" s="28">
        <v>3564.08</v>
      </c>
      <c r="FQ104" s="28">
        <v>3838.24</v>
      </c>
      <c r="FR104" s="28">
        <v>4112.3999999999996</v>
      </c>
      <c r="FS104" s="28">
        <v>4386.5600000000004</v>
      </c>
      <c r="FT104" s="28">
        <v>4660.72</v>
      </c>
      <c r="FU104" s="28">
        <v>4934.88</v>
      </c>
      <c r="FV104" s="28">
        <v>5209.04</v>
      </c>
      <c r="FW104" s="25">
        <v>5483.2</v>
      </c>
      <c r="FX104" s="25">
        <v>5757.36</v>
      </c>
      <c r="FY104" s="25">
        <v>6031.52</v>
      </c>
      <c r="FZ104" s="49"/>
      <c r="GA104" s="145">
        <v>65</v>
      </c>
      <c r="GB104" s="146">
        <v>69</v>
      </c>
      <c r="GC104" s="24">
        <v>159.04</v>
      </c>
      <c r="GD104" s="43">
        <v>0</v>
      </c>
      <c r="GE104" s="24" t="s">
        <v>97</v>
      </c>
      <c r="GF104" s="24" t="str">
        <f t="shared" si="72"/>
        <v>B-18-BASE-65-69</v>
      </c>
      <c r="GG104" s="119">
        <v>318.08</v>
      </c>
      <c r="GH104" s="119">
        <v>477.12</v>
      </c>
      <c r="GI104" s="119">
        <v>636.16</v>
      </c>
      <c r="GJ104" s="119">
        <v>795.2</v>
      </c>
      <c r="GK104" s="119">
        <v>954.24</v>
      </c>
      <c r="GL104" s="119">
        <v>1113.28</v>
      </c>
      <c r="GM104" s="119">
        <v>1208.72</v>
      </c>
      <c r="GN104" s="119">
        <v>1359.81</v>
      </c>
      <c r="GO104" s="119">
        <v>1510.9</v>
      </c>
      <c r="GP104" s="119">
        <v>1661.99</v>
      </c>
      <c r="GQ104" s="120">
        <v>1813.08</v>
      </c>
      <c r="GR104" s="29">
        <v>1.25</v>
      </c>
      <c r="GS104" s="120">
        <v>1964.17</v>
      </c>
      <c r="GT104" s="120">
        <v>2115.2600000000002</v>
      </c>
      <c r="GU104" s="120">
        <v>2266.35</v>
      </c>
      <c r="GV104" s="120">
        <v>2417.44</v>
      </c>
      <c r="GW104" s="120">
        <v>2568.5300000000002</v>
      </c>
      <c r="GX104" s="120">
        <v>2719.62</v>
      </c>
      <c r="GY104" s="120">
        <v>2870.71</v>
      </c>
      <c r="GZ104" s="119">
        <v>3021.8</v>
      </c>
      <c r="HA104" s="119">
        <v>3172.89</v>
      </c>
      <c r="HB104" s="119">
        <v>3323.98</v>
      </c>
      <c r="HC104" s="119">
        <v>3475.07</v>
      </c>
      <c r="HD104" s="119">
        <v>3626.16</v>
      </c>
      <c r="HE104" s="49"/>
      <c r="HF104" s="145">
        <v>65</v>
      </c>
      <c r="HG104" s="146">
        <v>69</v>
      </c>
      <c r="HH104" s="24">
        <v>159.04</v>
      </c>
      <c r="HI104" s="43">
        <v>0</v>
      </c>
      <c r="HJ104" s="24" t="s">
        <v>97</v>
      </c>
      <c r="HK104" s="24" t="str">
        <f t="shared" si="73"/>
        <v>A-24-BASE-65-69</v>
      </c>
      <c r="HL104" s="25">
        <v>99999</v>
      </c>
      <c r="HM104" s="25">
        <v>99999</v>
      </c>
      <c r="HN104" s="25">
        <v>99999</v>
      </c>
      <c r="HO104" s="25">
        <v>99999</v>
      </c>
      <c r="HP104" s="25">
        <v>99999</v>
      </c>
      <c r="HQ104" s="25">
        <v>99999</v>
      </c>
      <c r="HR104" s="25">
        <v>99999</v>
      </c>
      <c r="HS104" s="25">
        <v>99999</v>
      </c>
      <c r="HT104" s="25">
        <v>99999</v>
      </c>
      <c r="HU104" s="25">
        <v>99999</v>
      </c>
      <c r="HV104" s="28">
        <v>99999</v>
      </c>
      <c r="HW104" s="29">
        <v>100</v>
      </c>
      <c r="HX104" s="28">
        <v>99999</v>
      </c>
      <c r="HY104" s="28">
        <v>99999</v>
      </c>
      <c r="HZ104" s="28">
        <v>99999</v>
      </c>
      <c r="IA104" s="28">
        <v>99999</v>
      </c>
      <c r="IB104" s="28">
        <v>99999</v>
      </c>
      <c r="IC104" s="28">
        <v>99999</v>
      </c>
      <c r="ID104" s="28">
        <v>99999</v>
      </c>
      <c r="IE104" s="25">
        <v>99999</v>
      </c>
      <c r="IF104" s="25">
        <v>99999</v>
      </c>
      <c r="IG104" s="25">
        <v>99999</v>
      </c>
      <c r="IH104" s="49"/>
      <c r="II104" s="151">
        <v>65</v>
      </c>
      <c r="IJ104" s="152">
        <v>69</v>
      </c>
      <c r="IK104" s="24">
        <v>159.04</v>
      </c>
      <c r="IL104" s="43">
        <v>0</v>
      </c>
      <c r="IM104" s="24" t="s">
        <v>97</v>
      </c>
      <c r="IN104" s="24" t="str">
        <f t="shared" si="74"/>
        <v>A-24-BASE-65-69</v>
      </c>
      <c r="IO104" s="25">
        <v>789.06</v>
      </c>
      <c r="IP104" s="25">
        <v>1183.5899999999999</v>
      </c>
      <c r="IQ104" s="25">
        <v>1578.12</v>
      </c>
      <c r="IR104" s="25">
        <v>1972.65</v>
      </c>
      <c r="IS104" s="25">
        <v>2367.1799999999998</v>
      </c>
      <c r="IT104" s="25">
        <v>2761.71</v>
      </c>
      <c r="IU104" s="25">
        <v>2998.4</v>
      </c>
      <c r="IV104" s="25">
        <v>3373.2</v>
      </c>
      <c r="IW104" s="25">
        <v>3748</v>
      </c>
      <c r="IX104" s="25">
        <v>4122.8</v>
      </c>
      <c r="IY104" s="28">
        <v>4497.6000000000004</v>
      </c>
      <c r="IZ104" s="29">
        <v>1.25</v>
      </c>
      <c r="JA104" s="28">
        <v>4872.3999999999996</v>
      </c>
      <c r="JB104" s="28">
        <v>5247.2</v>
      </c>
      <c r="JC104" s="28">
        <v>5622</v>
      </c>
      <c r="JD104" s="28">
        <v>5996.8</v>
      </c>
      <c r="JE104" s="28">
        <v>6371.6</v>
      </c>
      <c r="JF104" s="28">
        <v>6746.4</v>
      </c>
      <c r="JG104" s="28">
        <v>7121.2</v>
      </c>
      <c r="JH104" s="25">
        <v>7496</v>
      </c>
      <c r="JI104" s="25">
        <v>7870.8</v>
      </c>
      <c r="JJ104" s="25">
        <v>8245.6</v>
      </c>
      <c r="JK104" s="49"/>
      <c r="JL104" s="151">
        <v>65</v>
      </c>
      <c r="JM104" s="152">
        <v>69</v>
      </c>
      <c r="JN104" s="24">
        <v>159.04</v>
      </c>
      <c r="JO104" s="43">
        <v>0</v>
      </c>
      <c r="JP104" s="24" t="s">
        <v>97</v>
      </c>
      <c r="JQ104" s="24" t="str">
        <f t="shared" si="75"/>
        <v>B-18-BASE-65-69</v>
      </c>
      <c r="JR104" s="119">
        <v>386.24</v>
      </c>
      <c r="JS104" s="119">
        <v>579.36</v>
      </c>
      <c r="JT104" s="119">
        <v>772.48</v>
      </c>
      <c r="JU104" s="119">
        <v>965.6</v>
      </c>
      <c r="JV104" s="119">
        <v>1158.72</v>
      </c>
      <c r="JW104" s="119">
        <v>1351.84</v>
      </c>
      <c r="JX104" s="119">
        <v>1467.68</v>
      </c>
      <c r="JY104" s="119">
        <v>1651.14</v>
      </c>
      <c r="JZ104" s="119">
        <v>1834.6</v>
      </c>
      <c r="KA104" s="119">
        <v>2018.06</v>
      </c>
      <c r="KB104" s="120">
        <v>2201.52</v>
      </c>
      <c r="KC104" s="29">
        <v>1.25</v>
      </c>
      <c r="KD104" s="120">
        <v>2384.98</v>
      </c>
      <c r="KE104" s="120">
        <v>2568.44</v>
      </c>
      <c r="KF104" s="120">
        <v>2751.9</v>
      </c>
      <c r="KG104" s="120">
        <v>2935.36</v>
      </c>
      <c r="KH104" s="120">
        <v>3118.82</v>
      </c>
      <c r="KI104" s="120">
        <v>3302.28</v>
      </c>
      <c r="KJ104" s="120">
        <v>3485.74</v>
      </c>
      <c r="KK104" s="119">
        <v>3669.2</v>
      </c>
      <c r="KL104" s="119">
        <v>3852.66</v>
      </c>
      <c r="KM104" s="119">
        <v>4036.12</v>
      </c>
      <c r="KN104" s="119">
        <v>4219.58</v>
      </c>
      <c r="KO104" s="119">
        <v>4403.04</v>
      </c>
      <c r="KP104" s="49"/>
      <c r="KQ104" s="151">
        <v>65</v>
      </c>
      <c r="KR104" s="152">
        <v>69</v>
      </c>
      <c r="KS104" s="24">
        <v>159.04</v>
      </c>
      <c r="KT104" s="43">
        <v>0</v>
      </c>
      <c r="KU104" s="24" t="s">
        <v>97</v>
      </c>
      <c r="KV104" s="24" t="str">
        <f t="shared" si="76"/>
        <v>A-24-BASE-65-69</v>
      </c>
      <c r="KW104" s="25">
        <v>624.36</v>
      </c>
      <c r="KX104" s="25">
        <v>936.54</v>
      </c>
      <c r="KY104" s="25">
        <v>1248.72</v>
      </c>
      <c r="KZ104" s="25">
        <v>1560.9</v>
      </c>
      <c r="LA104" s="25">
        <v>1873.08</v>
      </c>
      <c r="LB104" s="25">
        <v>2185.2600000000002</v>
      </c>
      <c r="LC104" s="25">
        <v>2372.56</v>
      </c>
      <c r="LD104" s="25">
        <v>2669.13</v>
      </c>
      <c r="LE104" s="25">
        <v>2965.7</v>
      </c>
      <c r="LF104" s="25">
        <v>3262.27</v>
      </c>
      <c r="LG104" s="28">
        <v>3558.84</v>
      </c>
      <c r="LH104" s="29">
        <v>100</v>
      </c>
      <c r="LI104" s="28">
        <v>3855.41</v>
      </c>
      <c r="LJ104" s="28">
        <v>4151.9799999999996</v>
      </c>
      <c r="LK104" s="28">
        <v>4448.55</v>
      </c>
      <c r="LL104" s="28">
        <v>4745.12</v>
      </c>
      <c r="LM104" s="28">
        <v>5041.6899999999996</v>
      </c>
      <c r="LN104" s="28">
        <v>5338.26</v>
      </c>
      <c r="LO104" s="28">
        <v>5634.83</v>
      </c>
      <c r="LP104" s="25">
        <v>5931.4</v>
      </c>
      <c r="LQ104" s="25">
        <v>6227.97</v>
      </c>
      <c r="LR104" s="25">
        <v>6524.54</v>
      </c>
      <c r="LS104" s="49"/>
    </row>
    <row r="105" spans="5:331">
      <c r="E105" s="128">
        <v>70</v>
      </c>
      <c r="F105" s="129">
        <v>74</v>
      </c>
      <c r="G105" s="24">
        <v>187.44</v>
      </c>
      <c r="H105" s="43">
        <v>0</v>
      </c>
      <c r="I105" s="24" t="s">
        <v>98</v>
      </c>
      <c r="J105" s="24" t="str">
        <f t="shared" si="66"/>
        <v>A-24-BASE-70-74</v>
      </c>
      <c r="K105" s="25">
        <v>900.24</v>
      </c>
      <c r="L105" s="25">
        <v>1350.36</v>
      </c>
      <c r="M105" s="25">
        <v>1800.48</v>
      </c>
      <c r="N105" s="25">
        <v>2250.6</v>
      </c>
      <c r="O105" s="25">
        <v>2700.72</v>
      </c>
      <c r="P105" s="25">
        <v>3150.84</v>
      </c>
      <c r="Q105" s="25">
        <v>3420.88</v>
      </c>
      <c r="R105" s="25">
        <v>3848.49</v>
      </c>
      <c r="S105" s="25">
        <v>4276.1000000000004</v>
      </c>
      <c r="T105" s="25">
        <v>4703.71</v>
      </c>
      <c r="U105" s="28">
        <v>5131.32</v>
      </c>
      <c r="V105" s="30" t="s">
        <v>265</v>
      </c>
      <c r="W105" s="28">
        <v>5558.93</v>
      </c>
      <c r="X105" s="28">
        <v>5986.54</v>
      </c>
      <c r="Y105" s="28">
        <v>6414.15</v>
      </c>
      <c r="Z105" s="28">
        <v>6841.76</v>
      </c>
      <c r="AA105" s="28">
        <v>7269.37</v>
      </c>
      <c r="AB105" s="28">
        <v>7696.98</v>
      </c>
      <c r="AC105" s="28">
        <v>8124.59</v>
      </c>
      <c r="AD105" s="25">
        <v>8552.2000000000007</v>
      </c>
      <c r="AE105" s="25">
        <v>8979.81</v>
      </c>
      <c r="AF105" s="25">
        <v>9407.42</v>
      </c>
      <c r="AH105" s="128">
        <v>70</v>
      </c>
      <c r="AI105" s="129">
        <v>74</v>
      </c>
      <c r="AJ105" s="24">
        <v>187.44</v>
      </c>
      <c r="AK105" s="43">
        <v>0</v>
      </c>
      <c r="AL105" s="24" t="s">
        <v>98</v>
      </c>
      <c r="AM105" s="24" t="str">
        <f t="shared" si="67"/>
        <v>B-18-70-74</v>
      </c>
      <c r="AN105" s="25">
        <v>454.4</v>
      </c>
      <c r="AO105" s="25">
        <v>681.6</v>
      </c>
      <c r="AP105" s="25">
        <v>908.8</v>
      </c>
      <c r="AQ105" s="25">
        <v>1136</v>
      </c>
      <c r="AR105" s="25">
        <v>1363.2</v>
      </c>
      <c r="AS105" s="25">
        <v>1590.4</v>
      </c>
      <c r="AT105" s="25">
        <v>1726.72</v>
      </c>
      <c r="AU105" s="25">
        <v>1942.56</v>
      </c>
      <c r="AV105" s="25">
        <v>2158.4</v>
      </c>
      <c r="AW105" s="25">
        <v>2374.2399999999998</v>
      </c>
      <c r="AX105" s="28">
        <v>2590.08</v>
      </c>
      <c r="AY105" s="30" t="s">
        <v>265</v>
      </c>
      <c r="AZ105" s="28">
        <v>2805.92</v>
      </c>
      <c r="BA105" s="28">
        <v>3021.76</v>
      </c>
      <c r="BB105" s="28">
        <v>3237.6</v>
      </c>
      <c r="BC105" s="28">
        <v>3453.44</v>
      </c>
      <c r="BD105" s="28">
        <v>3669.28</v>
      </c>
      <c r="BE105" s="28">
        <v>3885.12</v>
      </c>
      <c r="BF105" s="28">
        <v>4100.96</v>
      </c>
      <c r="BG105" s="25">
        <v>4316.8</v>
      </c>
      <c r="BH105" s="25">
        <v>4532.6400000000003</v>
      </c>
      <c r="BI105" s="25">
        <v>4748.4799999999996</v>
      </c>
      <c r="BJ105" s="25">
        <v>4964.32</v>
      </c>
      <c r="BK105" s="25">
        <v>5180.16</v>
      </c>
      <c r="BL105" s="49"/>
      <c r="BM105" s="128">
        <v>70</v>
      </c>
      <c r="BN105" s="129">
        <v>74</v>
      </c>
      <c r="BO105" s="24">
        <v>187.44</v>
      </c>
      <c r="BP105" s="43">
        <v>0</v>
      </c>
      <c r="BQ105" s="24" t="s">
        <v>98</v>
      </c>
      <c r="BR105" s="24" t="str">
        <f t="shared" si="68"/>
        <v>B-18-BASE-70-74</v>
      </c>
      <c r="BS105" s="119">
        <v>530.29999999999995</v>
      </c>
      <c r="BT105" s="119">
        <v>795.45</v>
      </c>
      <c r="BU105" s="119">
        <v>1060.5999999999999</v>
      </c>
      <c r="BV105" s="119">
        <v>1325.75</v>
      </c>
      <c r="BW105" s="119">
        <v>1590.9</v>
      </c>
      <c r="BX105" s="119">
        <v>1856.05</v>
      </c>
      <c r="BY105" s="119">
        <v>2015.12</v>
      </c>
      <c r="BZ105" s="119">
        <v>2267.0100000000002</v>
      </c>
      <c r="CA105" s="119">
        <v>2518.9</v>
      </c>
      <c r="CB105" s="119">
        <v>2770.79</v>
      </c>
      <c r="CC105" s="120">
        <v>3022.68</v>
      </c>
      <c r="CD105" s="30" t="s">
        <v>265</v>
      </c>
      <c r="CE105" s="120">
        <v>3274.57</v>
      </c>
      <c r="CF105" s="120">
        <v>3526.46</v>
      </c>
      <c r="CG105" s="120">
        <v>3778.35</v>
      </c>
      <c r="CH105" s="120">
        <v>4030.24</v>
      </c>
      <c r="CI105" s="120">
        <v>4282.13</v>
      </c>
      <c r="CJ105" s="120">
        <v>4534.0200000000004</v>
      </c>
      <c r="CK105" s="120">
        <v>4785.91</v>
      </c>
      <c r="CL105" s="119">
        <v>5037.8</v>
      </c>
      <c r="CM105" s="119">
        <v>5289.69</v>
      </c>
      <c r="CN105" s="119">
        <v>5541.58</v>
      </c>
      <c r="CO105" s="119">
        <v>5793.47</v>
      </c>
      <c r="CP105" s="119">
        <v>6045.36</v>
      </c>
      <c r="CQ105" s="49"/>
      <c r="CR105" s="131">
        <v>70</v>
      </c>
      <c r="CS105" s="132">
        <v>74</v>
      </c>
      <c r="CT105" s="24">
        <v>187.44</v>
      </c>
      <c r="CU105" s="43">
        <v>0</v>
      </c>
      <c r="CV105" s="24" t="s">
        <v>98</v>
      </c>
      <c r="CW105" s="24" t="str">
        <f t="shared" si="69"/>
        <v>A-24-BASE-70-74</v>
      </c>
      <c r="CX105" s="25">
        <v>816.76</v>
      </c>
      <c r="CY105" s="25">
        <v>1225.1400000000001</v>
      </c>
      <c r="CZ105" s="25">
        <v>1633.52</v>
      </c>
      <c r="DA105" s="25">
        <v>2041.9</v>
      </c>
      <c r="DB105" s="25">
        <v>2450.2800000000002</v>
      </c>
      <c r="DC105" s="25">
        <v>2858.66</v>
      </c>
      <c r="DD105" s="25">
        <v>3103.68</v>
      </c>
      <c r="DE105" s="25">
        <v>3491.64</v>
      </c>
      <c r="DF105" s="25">
        <v>3879.6</v>
      </c>
      <c r="DG105" s="25">
        <v>4267.5600000000004</v>
      </c>
      <c r="DH105" s="28">
        <v>4655.5200000000004</v>
      </c>
      <c r="DI105" s="30" t="s">
        <v>265</v>
      </c>
      <c r="DJ105" s="28">
        <v>5043.4799999999996</v>
      </c>
      <c r="DK105" s="28">
        <v>5431.44</v>
      </c>
      <c r="DL105" s="28">
        <v>5819.4</v>
      </c>
      <c r="DM105" s="28">
        <v>6207.36</v>
      </c>
      <c r="DN105" s="28">
        <v>6595.32</v>
      </c>
      <c r="DO105" s="28">
        <v>6983.28</v>
      </c>
      <c r="DP105" s="28">
        <v>7371.24</v>
      </c>
      <c r="DQ105" s="25">
        <v>7759.2</v>
      </c>
      <c r="DR105" s="25">
        <v>8147.16</v>
      </c>
      <c r="DS105" s="25">
        <v>8535.1200000000008</v>
      </c>
      <c r="DT105" s="49"/>
      <c r="DU105" s="145">
        <v>70</v>
      </c>
      <c r="DV105" s="146">
        <v>74</v>
      </c>
      <c r="DW105" s="24">
        <v>187.44</v>
      </c>
      <c r="DX105" s="43">
        <v>0</v>
      </c>
      <c r="DY105" s="24" t="s">
        <v>98</v>
      </c>
      <c r="DZ105" s="24" t="str">
        <f t="shared" si="70"/>
        <v>A-24-BASE-70-74</v>
      </c>
      <c r="EA105" s="25">
        <v>826.96</v>
      </c>
      <c r="EB105" s="25">
        <v>1240.44</v>
      </c>
      <c r="EC105" s="25">
        <v>1653.92</v>
      </c>
      <c r="ED105" s="25">
        <v>2067.4</v>
      </c>
      <c r="EE105" s="25">
        <v>2480.88</v>
      </c>
      <c r="EF105" s="25">
        <v>2894.36</v>
      </c>
      <c r="EG105" s="25">
        <v>3142.48</v>
      </c>
      <c r="EH105" s="25">
        <v>3535.29</v>
      </c>
      <c r="EI105" s="25">
        <v>3928.1</v>
      </c>
      <c r="EJ105" s="25">
        <v>4320.91</v>
      </c>
      <c r="EK105" s="28">
        <v>4713.72</v>
      </c>
      <c r="EL105" s="30" t="s">
        <v>265</v>
      </c>
      <c r="EM105" s="28">
        <v>5106.53</v>
      </c>
      <c r="EN105" s="28">
        <v>5499.34</v>
      </c>
      <c r="EO105" s="28">
        <v>5892.15</v>
      </c>
      <c r="EP105" s="28">
        <v>6284.96</v>
      </c>
      <c r="EQ105" s="28">
        <v>6677.77</v>
      </c>
      <c r="ER105" s="28">
        <v>7070.58</v>
      </c>
      <c r="ES105" s="28">
        <v>7463.39</v>
      </c>
      <c r="ET105" s="25">
        <v>7856.2</v>
      </c>
      <c r="EU105" s="25">
        <v>8249.01</v>
      </c>
      <c r="EV105" s="25">
        <v>8641.82</v>
      </c>
      <c r="EW105" s="49"/>
      <c r="EX105" s="145">
        <v>70</v>
      </c>
      <c r="EY105" s="146">
        <v>74</v>
      </c>
      <c r="EZ105" s="24">
        <v>187.44</v>
      </c>
      <c r="FA105" s="43">
        <v>0</v>
      </c>
      <c r="FB105" s="24" t="s">
        <v>98</v>
      </c>
      <c r="FC105" s="24" t="str">
        <f t="shared" si="71"/>
        <v>A-24-BASE-70-74</v>
      </c>
      <c r="FD105" s="25">
        <v>689.7</v>
      </c>
      <c r="FE105" s="25">
        <v>1034.55</v>
      </c>
      <c r="FF105" s="25">
        <v>1379.4</v>
      </c>
      <c r="FG105" s="25">
        <v>1724.25</v>
      </c>
      <c r="FH105" s="25">
        <v>2069.1</v>
      </c>
      <c r="FI105" s="25">
        <v>2413.9499999999998</v>
      </c>
      <c r="FJ105" s="25">
        <v>2620.88</v>
      </c>
      <c r="FK105" s="25">
        <v>2948.49</v>
      </c>
      <c r="FL105" s="25">
        <v>3276.1</v>
      </c>
      <c r="FM105" s="25">
        <v>3603.71</v>
      </c>
      <c r="FN105" s="28">
        <v>3931.32</v>
      </c>
      <c r="FO105" s="30" t="s">
        <v>265</v>
      </c>
      <c r="FP105" s="28">
        <v>4258.93</v>
      </c>
      <c r="FQ105" s="28">
        <v>4586.54</v>
      </c>
      <c r="FR105" s="28">
        <v>4914.1499999999996</v>
      </c>
      <c r="FS105" s="28">
        <v>5241.76</v>
      </c>
      <c r="FT105" s="28">
        <v>5569.37</v>
      </c>
      <c r="FU105" s="28">
        <v>5896.98</v>
      </c>
      <c r="FV105" s="28">
        <v>6224.59</v>
      </c>
      <c r="FW105" s="25">
        <v>6552.2</v>
      </c>
      <c r="FX105" s="25">
        <v>6879.81</v>
      </c>
      <c r="FY105" s="25">
        <v>7207.42</v>
      </c>
      <c r="FZ105" s="49"/>
      <c r="GA105" s="145">
        <v>70</v>
      </c>
      <c r="GB105" s="146">
        <v>74</v>
      </c>
      <c r="GC105" s="24">
        <v>187.44</v>
      </c>
      <c r="GD105" s="43">
        <v>0</v>
      </c>
      <c r="GE105" s="24" t="s">
        <v>98</v>
      </c>
      <c r="GF105" s="24" t="str">
        <f t="shared" si="72"/>
        <v>B-18-BASE-70-74</v>
      </c>
      <c r="GG105" s="119">
        <v>374.88</v>
      </c>
      <c r="GH105" s="119">
        <v>562.32000000000005</v>
      </c>
      <c r="GI105" s="119">
        <v>749.76</v>
      </c>
      <c r="GJ105" s="119">
        <v>937.2</v>
      </c>
      <c r="GK105" s="119">
        <v>1124.6400000000001</v>
      </c>
      <c r="GL105" s="119">
        <v>1312.08</v>
      </c>
      <c r="GM105" s="119">
        <v>1424.56</v>
      </c>
      <c r="GN105" s="119">
        <v>1602.63</v>
      </c>
      <c r="GO105" s="119">
        <v>1780.7</v>
      </c>
      <c r="GP105" s="119">
        <v>1958.77</v>
      </c>
      <c r="GQ105" s="120">
        <v>2136.84</v>
      </c>
      <c r="GR105" s="30" t="s">
        <v>265</v>
      </c>
      <c r="GS105" s="120">
        <v>2314.91</v>
      </c>
      <c r="GT105" s="120">
        <v>2492.98</v>
      </c>
      <c r="GU105" s="120">
        <v>2671.05</v>
      </c>
      <c r="GV105" s="120">
        <v>2849.12</v>
      </c>
      <c r="GW105" s="120">
        <v>3027.19</v>
      </c>
      <c r="GX105" s="120">
        <v>3205.26</v>
      </c>
      <c r="GY105" s="120">
        <v>3383.33</v>
      </c>
      <c r="GZ105" s="119">
        <v>3561.4</v>
      </c>
      <c r="HA105" s="119">
        <v>3739.47</v>
      </c>
      <c r="HB105" s="119">
        <v>3917.54</v>
      </c>
      <c r="HC105" s="119">
        <v>4095.61</v>
      </c>
      <c r="HD105" s="119">
        <v>4273.68</v>
      </c>
      <c r="HE105" s="49"/>
      <c r="HF105" s="145">
        <v>70</v>
      </c>
      <c r="HG105" s="146">
        <v>74</v>
      </c>
      <c r="HH105" s="24">
        <v>187.44</v>
      </c>
      <c r="HI105" s="43">
        <v>0</v>
      </c>
      <c r="HJ105" s="24" t="s">
        <v>98</v>
      </c>
      <c r="HK105" s="24" t="str">
        <f t="shared" si="73"/>
        <v>A-24-BASE-70-74</v>
      </c>
      <c r="HL105" s="25">
        <v>99999</v>
      </c>
      <c r="HM105" s="25">
        <v>99999</v>
      </c>
      <c r="HN105" s="25">
        <v>99999</v>
      </c>
      <c r="HO105" s="25">
        <v>99999</v>
      </c>
      <c r="HP105" s="25">
        <v>99999</v>
      </c>
      <c r="HQ105" s="25">
        <v>99999</v>
      </c>
      <c r="HR105" s="25">
        <v>99999</v>
      </c>
      <c r="HS105" s="25">
        <v>99999</v>
      </c>
      <c r="HT105" s="25">
        <v>99999</v>
      </c>
      <c r="HU105" s="25">
        <v>99999</v>
      </c>
      <c r="HV105" s="28">
        <v>99999</v>
      </c>
      <c r="HW105" s="30" t="s">
        <v>265</v>
      </c>
      <c r="HX105" s="28">
        <v>99999</v>
      </c>
      <c r="HY105" s="28">
        <v>99999</v>
      </c>
      <c r="HZ105" s="28">
        <v>99999</v>
      </c>
      <c r="IA105" s="28">
        <v>99999</v>
      </c>
      <c r="IB105" s="28">
        <v>99999</v>
      </c>
      <c r="IC105" s="28">
        <v>99999</v>
      </c>
      <c r="ID105" s="28">
        <v>99999</v>
      </c>
      <c r="IE105" s="25">
        <v>99999</v>
      </c>
      <c r="IF105" s="25">
        <v>99999</v>
      </c>
      <c r="IG105" s="25">
        <v>99999</v>
      </c>
      <c r="IH105" s="49"/>
      <c r="II105" s="151">
        <v>70</v>
      </c>
      <c r="IJ105" s="152">
        <v>74</v>
      </c>
      <c r="IK105" s="24">
        <v>187.44</v>
      </c>
      <c r="IL105" s="43">
        <v>0</v>
      </c>
      <c r="IM105" s="24" t="s">
        <v>98</v>
      </c>
      <c r="IN105" s="24" t="str">
        <f t="shared" si="74"/>
        <v>A-24-BASE-70-74</v>
      </c>
      <c r="IO105" s="25">
        <v>944.44</v>
      </c>
      <c r="IP105" s="25">
        <v>1416.66</v>
      </c>
      <c r="IQ105" s="25">
        <v>1888.88</v>
      </c>
      <c r="IR105" s="25">
        <v>2361.1</v>
      </c>
      <c r="IS105" s="25">
        <v>2833.32</v>
      </c>
      <c r="IT105" s="25">
        <v>3305.54</v>
      </c>
      <c r="IU105" s="25">
        <v>3588.88</v>
      </c>
      <c r="IV105" s="25">
        <v>4037.49</v>
      </c>
      <c r="IW105" s="25">
        <v>4486.1000000000004</v>
      </c>
      <c r="IX105" s="25">
        <v>4934.71</v>
      </c>
      <c r="IY105" s="28">
        <v>5383.32</v>
      </c>
      <c r="IZ105" s="30" t="s">
        <v>265</v>
      </c>
      <c r="JA105" s="28">
        <v>5831.93</v>
      </c>
      <c r="JB105" s="28">
        <v>6280.54</v>
      </c>
      <c r="JC105" s="28">
        <v>6729.15</v>
      </c>
      <c r="JD105" s="28">
        <v>7177.76</v>
      </c>
      <c r="JE105" s="28">
        <v>7626.37</v>
      </c>
      <c r="JF105" s="28">
        <v>8074.98</v>
      </c>
      <c r="JG105" s="28">
        <v>8523.59</v>
      </c>
      <c r="JH105" s="25">
        <v>8972.2000000000007</v>
      </c>
      <c r="JI105" s="25">
        <v>9420.81</v>
      </c>
      <c r="JJ105" s="25">
        <v>9869.42</v>
      </c>
      <c r="JK105" s="49"/>
      <c r="JL105" s="151">
        <v>70</v>
      </c>
      <c r="JM105" s="152">
        <v>74</v>
      </c>
      <c r="JN105" s="24">
        <v>187.44</v>
      </c>
      <c r="JO105" s="43">
        <v>0</v>
      </c>
      <c r="JP105" s="24" t="s">
        <v>98</v>
      </c>
      <c r="JQ105" s="24" t="str">
        <f t="shared" si="75"/>
        <v>B-18-BASE-70-74</v>
      </c>
      <c r="JR105" s="119">
        <v>454.4</v>
      </c>
      <c r="JS105" s="119">
        <v>681.6</v>
      </c>
      <c r="JT105" s="119">
        <v>908.8</v>
      </c>
      <c r="JU105" s="119">
        <v>1136</v>
      </c>
      <c r="JV105" s="119">
        <v>1363.2</v>
      </c>
      <c r="JW105" s="119">
        <v>1590.4</v>
      </c>
      <c r="JX105" s="119">
        <v>1726.72</v>
      </c>
      <c r="JY105" s="119">
        <v>1942.56</v>
      </c>
      <c r="JZ105" s="119">
        <v>2158.4</v>
      </c>
      <c r="KA105" s="119">
        <v>2374.2399999999998</v>
      </c>
      <c r="KB105" s="120">
        <v>2590.08</v>
      </c>
      <c r="KC105" s="30" t="s">
        <v>265</v>
      </c>
      <c r="KD105" s="120">
        <v>2805.92</v>
      </c>
      <c r="KE105" s="120">
        <v>3021.76</v>
      </c>
      <c r="KF105" s="120">
        <v>3237.6</v>
      </c>
      <c r="KG105" s="120">
        <v>3453.44</v>
      </c>
      <c r="KH105" s="120">
        <v>3669.28</v>
      </c>
      <c r="KI105" s="120">
        <v>3885.12</v>
      </c>
      <c r="KJ105" s="120">
        <v>4100.96</v>
      </c>
      <c r="KK105" s="119">
        <v>4316.8</v>
      </c>
      <c r="KL105" s="119">
        <v>4532.6400000000003</v>
      </c>
      <c r="KM105" s="119">
        <v>4748.4799999999996</v>
      </c>
      <c r="KN105" s="119">
        <v>4964.32</v>
      </c>
      <c r="KO105" s="119">
        <v>5180.16</v>
      </c>
      <c r="KP105" s="49"/>
      <c r="KQ105" s="151">
        <v>70</v>
      </c>
      <c r="KR105" s="152">
        <v>74</v>
      </c>
      <c r="KS105" s="24">
        <v>187.44</v>
      </c>
      <c r="KT105" s="43">
        <v>0</v>
      </c>
      <c r="KU105" s="24" t="s">
        <v>98</v>
      </c>
      <c r="KV105" s="24" t="str">
        <f t="shared" si="76"/>
        <v>A-24-BASE-70-74</v>
      </c>
      <c r="KW105" s="25">
        <v>747.78</v>
      </c>
      <c r="KX105" s="25">
        <v>1121.67</v>
      </c>
      <c r="KY105" s="25">
        <v>1495.56</v>
      </c>
      <c r="KZ105" s="25">
        <v>1869.45</v>
      </c>
      <c r="LA105" s="25">
        <v>2243.34</v>
      </c>
      <c r="LB105" s="25">
        <v>2617.23</v>
      </c>
      <c r="LC105" s="25">
        <v>2841.6</v>
      </c>
      <c r="LD105" s="25">
        <v>3196.8</v>
      </c>
      <c r="LE105" s="25">
        <v>3552</v>
      </c>
      <c r="LF105" s="25">
        <v>3907.2</v>
      </c>
      <c r="LG105" s="28">
        <v>4262.3999999999996</v>
      </c>
      <c r="LH105" s="30" t="s">
        <v>265</v>
      </c>
      <c r="LI105" s="28">
        <v>4617.6000000000004</v>
      </c>
      <c r="LJ105" s="28">
        <v>4972.8</v>
      </c>
      <c r="LK105" s="28">
        <v>5328</v>
      </c>
      <c r="LL105" s="28">
        <v>5683.2</v>
      </c>
      <c r="LM105" s="28">
        <v>6038.4</v>
      </c>
      <c r="LN105" s="28">
        <v>6393.6</v>
      </c>
      <c r="LO105" s="28">
        <v>6748.8</v>
      </c>
      <c r="LP105" s="25">
        <v>7104</v>
      </c>
      <c r="LQ105" s="25">
        <v>7459.2</v>
      </c>
      <c r="LR105" s="25">
        <v>7814.4</v>
      </c>
      <c r="LS105" s="49"/>
    </row>
    <row r="106" spans="5:331">
      <c r="E106" s="128">
        <v>75</v>
      </c>
      <c r="F106" s="129">
        <v>79</v>
      </c>
      <c r="G106" s="24">
        <v>217.26</v>
      </c>
      <c r="H106" s="43">
        <v>0</v>
      </c>
      <c r="I106" s="24" t="s">
        <v>99</v>
      </c>
      <c r="J106" s="24" t="str">
        <f t="shared" si="66"/>
        <v>A-24-BASE-75-79</v>
      </c>
      <c r="K106" s="25">
        <v>1027.3</v>
      </c>
      <c r="L106" s="25">
        <v>1540.95</v>
      </c>
      <c r="M106" s="25">
        <v>2054.6</v>
      </c>
      <c r="N106" s="25">
        <v>2568.25</v>
      </c>
      <c r="O106" s="25">
        <v>3081.9</v>
      </c>
      <c r="P106" s="25">
        <v>3595.55</v>
      </c>
      <c r="Q106" s="25">
        <v>3903.76</v>
      </c>
      <c r="R106" s="25">
        <v>4391.7299999999996</v>
      </c>
      <c r="S106" s="25">
        <v>4879.7</v>
      </c>
      <c r="T106" s="25">
        <v>5367.67</v>
      </c>
      <c r="U106" s="28">
        <v>5855.64</v>
      </c>
      <c r="V106" s="30" t="s">
        <v>265</v>
      </c>
      <c r="W106" s="28">
        <v>6343.61</v>
      </c>
      <c r="X106" s="28">
        <v>6831.58</v>
      </c>
      <c r="Y106" s="28">
        <v>7319.55</v>
      </c>
      <c r="Z106" s="28">
        <v>7807.52</v>
      </c>
      <c r="AA106" s="28">
        <v>8295.49</v>
      </c>
      <c r="AB106" s="28">
        <v>8783.4599999999991</v>
      </c>
      <c r="AC106" s="28">
        <v>9271.43</v>
      </c>
      <c r="AD106" s="25">
        <v>9759.4</v>
      </c>
      <c r="AE106" s="25">
        <v>10247.370000000001</v>
      </c>
      <c r="AF106" s="25">
        <v>10735.34</v>
      </c>
      <c r="AH106" s="128">
        <v>75</v>
      </c>
      <c r="AI106" s="129">
        <v>79</v>
      </c>
      <c r="AJ106" s="24">
        <v>217.26</v>
      </c>
      <c r="AK106" s="43">
        <v>0</v>
      </c>
      <c r="AL106" s="24" t="s">
        <v>99</v>
      </c>
      <c r="AM106" s="24" t="str">
        <f t="shared" si="67"/>
        <v>B-18-75-79</v>
      </c>
      <c r="AN106" s="25">
        <v>525.4</v>
      </c>
      <c r="AO106" s="25">
        <v>788.1</v>
      </c>
      <c r="AP106" s="25">
        <v>1050.8</v>
      </c>
      <c r="AQ106" s="25">
        <v>1313.5</v>
      </c>
      <c r="AR106" s="25">
        <v>1576.2</v>
      </c>
      <c r="AS106" s="25">
        <v>1838.9</v>
      </c>
      <c r="AT106" s="25">
        <v>1996.56</v>
      </c>
      <c r="AU106" s="25">
        <v>2246.13</v>
      </c>
      <c r="AV106" s="25">
        <v>2495.6999999999998</v>
      </c>
      <c r="AW106" s="25">
        <v>2745.27</v>
      </c>
      <c r="AX106" s="28">
        <v>2994.84</v>
      </c>
      <c r="AY106" s="30" t="s">
        <v>265</v>
      </c>
      <c r="AZ106" s="28">
        <v>3244.41</v>
      </c>
      <c r="BA106" s="28">
        <v>3493.98</v>
      </c>
      <c r="BB106" s="28">
        <v>3743.55</v>
      </c>
      <c r="BC106" s="28">
        <v>3993.12</v>
      </c>
      <c r="BD106" s="28">
        <v>4242.6899999999996</v>
      </c>
      <c r="BE106" s="28">
        <v>4492.26</v>
      </c>
      <c r="BF106" s="28">
        <v>4741.83</v>
      </c>
      <c r="BG106" s="25">
        <v>4991.3999999999996</v>
      </c>
      <c r="BH106" s="25">
        <v>5240.97</v>
      </c>
      <c r="BI106" s="25">
        <v>5490.54</v>
      </c>
      <c r="BJ106" s="25">
        <v>5740.11</v>
      </c>
      <c r="BK106" s="25">
        <v>5989.68</v>
      </c>
      <c r="BL106" s="49"/>
      <c r="BM106" s="128">
        <v>75</v>
      </c>
      <c r="BN106" s="129">
        <v>79</v>
      </c>
      <c r="BO106" s="24">
        <v>217.26</v>
      </c>
      <c r="BP106" s="43">
        <v>0</v>
      </c>
      <c r="BQ106" s="24" t="s">
        <v>99</v>
      </c>
      <c r="BR106" s="24" t="str">
        <f t="shared" si="68"/>
        <v>B-18-BASE-75-79</v>
      </c>
      <c r="BS106" s="119">
        <v>570.9</v>
      </c>
      <c r="BT106" s="119">
        <v>856.35</v>
      </c>
      <c r="BU106" s="119">
        <v>1141.8</v>
      </c>
      <c r="BV106" s="119">
        <v>1427.25</v>
      </c>
      <c r="BW106" s="119">
        <v>1712.7</v>
      </c>
      <c r="BX106" s="119">
        <v>1998.15</v>
      </c>
      <c r="BY106" s="119">
        <v>2169.44</v>
      </c>
      <c r="BZ106" s="119">
        <v>2440.62</v>
      </c>
      <c r="CA106" s="119">
        <v>2711.8</v>
      </c>
      <c r="CB106" s="119">
        <v>2982.98</v>
      </c>
      <c r="CC106" s="120">
        <v>3254.16</v>
      </c>
      <c r="CD106" s="30" t="s">
        <v>265</v>
      </c>
      <c r="CE106" s="120">
        <v>3525.34</v>
      </c>
      <c r="CF106" s="120">
        <v>3796.52</v>
      </c>
      <c r="CG106" s="120">
        <v>4067.7</v>
      </c>
      <c r="CH106" s="120">
        <v>4338.88</v>
      </c>
      <c r="CI106" s="120">
        <v>4610.0600000000004</v>
      </c>
      <c r="CJ106" s="120">
        <v>4881.24</v>
      </c>
      <c r="CK106" s="120">
        <v>5152.42</v>
      </c>
      <c r="CL106" s="119">
        <v>5423.6</v>
      </c>
      <c r="CM106" s="119">
        <v>5694.78</v>
      </c>
      <c r="CN106" s="119">
        <v>5965.96</v>
      </c>
      <c r="CO106" s="119">
        <v>6237.14</v>
      </c>
      <c r="CP106" s="119">
        <v>6508.32</v>
      </c>
      <c r="CQ106" s="49"/>
      <c r="CR106" s="131">
        <v>75</v>
      </c>
      <c r="CS106" s="132">
        <v>79</v>
      </c>
      <c r="CT106" s="24">
        <v>217.26</v>
      </c>
      <c r="CU106" s="43">
        <v>0</v>
      </c>
      <c r="CV106" s="24" t="s">
        <v>99</v>
      </c>
      <c r="CW106" s="24" t="str">
        <f t="shared" si="69"/>
        <v>A-24-BASE-75-79</v>
      </c>
      <c r="CX106" s="25">
        <v>932.92</v>
      </c>
      <c r="CY106" s="25">
        <v>1399.38</v>
      </c>
      <c r="CZ106" s="25">
        <v>1865.84</v>
      </c>
      <c r="DA106" s="25">
        <v>2332.3000000000002</v>
      </c>
      <c r="DB106" s="25">
        <v>2798.76</v>
      </c>
      <c r="DC106" s="25">
        <v>3265.22</v>
      </c>
      <c r="DD106" s="25">
        <v>3545.12</v>
      </c>
      <c r="DE106" s="25">
        <v>3988.26</v>
      </c>
      <c r="DF106" s="25">
        <v>4431.3999999999996</v>
      </c>
      <c r="DG106" s="25">
        <v>4874.54</v>
      </c>
      <c r="DH106" s="28">
        <v>5317.68</v>
      </c>
      <c r="DI106" s="30" t="s">
        <v>265</v>
      </c>
      <c r="DJ106" s="28">
        <v>5760.82</v>
      </c>
      <c r="DK106" s="28">
        <v>6203.96</v>
      </c>
      <c r="DL106" s="28">
        <v>6647.1</v>
      </c>
      <c r="DM106" s="28">
        <v>7090.24</v>
      </c>
      <c r="DN106" s="28">
        <v>7533.38</v>
      </c>
      <c r="DO106" s="28">
        <v>7976.52</v>
      </c>
      <c r="DP106" s="28">
        <v>8419.66</v>
      </c>
      <c r="DQ106" s="25">
        <v>8862.7999999999993</v>
      </c>
      <c r="DR106" s="25">
        <v>9305.94</v>
      </c>
      <c r="DS106" s="25">
        <v>9749.08</v>
      </c>
      <c r="DT106" s="49"/>
      <c r="DU106" s="145">
        <v>75</v>
      </c>
      <c r="DV106" s="146">
        <v>79</v>
      </c>
      <c r="DW106" s="24">
        <v>217.26</v>
      </c>
      <c r="DX106" s="43">
        <v>0</v>
      </c>
      <c r="DY106" s="24" t="s">
        <v>99</v>
      </c>
      <c r="DZ106" s="24" t="str">
        <f t="shared" si="70"/>
        <v>A-24-BASE-75-79</v>
      </c>
      <c r="EA106" s="25">
        <v>944.56</v>
      </c>
      <c r="EB106" s="25">
        <v>1416.84</v>
      </c>
      <c r="EC106" s="25">
        <v>1889.12</v>
      </c>
      <c r="ED106" s="25">
        <v>2361.4</v>
      </c>
      <c r="EE106" s="25">
        <v>2833.68</v>
      </c>
      <c r="EF106" s="25">
        <v>3305.96</v>
      </c>
      <c r="EG106" s="25">
        <v>3589.36</v>
      </c>
      <c r="EH106" s="25">
        <v>4038.03</v>
      </c>
      <c r="EI106" s="25">
        <v>4486.7</v>
      </c>
      <c r="EJ106" s="25">
        <v>4935.37</v>
      </c>
      <c r="EK106" s="28">
        <v>5384.04</v>
      </c>
      <c r="EL106" s="30" t="s">
        <v>265</v>
      </c>
      <c r="EM106" s="28">
        <v>5832.71</v>
      </c>
      <c r="EN106" s="28">
        <v>6281.38</v>
      </c>
      <c r="EO106" s="28">
        <v>6730.05</v>
      </c>
      <c r="EP106" s="28">
        <v>7178.72</v>
      </c>
      <c r="EQ106" s="28">
        <v>7627.39</v>
      </c>
      <c r="ER106" s="28">
        <v>8076.06</v>
      </c>
      <c r="ES106" s="28">
        <v>8524.73</v>
      </c>
      <c r="ET106" s="25">
        <v>8973.4</v>
      </c>
      <c r="EU106" s="25">
        <v>9422.07</v>
      </c>
      <c r="EV106" s="25">
        <v>9870.74</v>
      </c>
      <c r="EW106" s="49"/>
      <c r="EX106" s="145">
        <v>75</v>
      </c>
      <c r="EY106" s="146">
        <v>79</v>
      </c>
      <c r="EZ106" s="24">
        <v>217.26</v>
      </c>
      <c r="FA106" s="43">
        <v>0</v>
      </c>
      <c r="FB106" s="24" t="s">
        <v>99</v>
      </c>
      <c r="FC106" s="24" t="str">
        <f t="shared" si="71"/>
        <v>A-24-BASE-75-79</v>
      </c>
      <c r="FD106" s="25">
        <v>787.72</v>
      </c>
      <c r="FE106" s="25">
        <v>1181.58</v>
      </c>
      <c r="FF106" s="25">
        <v>1575.44</v>
      </c>
      <c r="FG106" s="25">
        <v>1969.3</v>
      </c>
      <c r="FH106" s="25">
        <v>2363.16</v>
      </c>
      <c r="FI106" s="25">
        <v>2757.02</v>
      </c>
      <c r="FJ106" s="25">
        <v>2993.36</v>
      </c>
      <c r="FK106" s="25">
        <v>3367.53</v>
      </c>
      <c r="FL106" s="25">
        <v>3741.7</v>
      </c>
      <c r="FM106" s="25">
        <v>4115.87</v>
      </c>
      <c r="FN106" s="28">
        <v>4490.04</v>
      </c>
      <c r="FO106" s="30" t="s">
        <v>265</v>
      </c>
      <c r="FP106" s="28">
        <v>4864.21</v>
      </c>
      <c r="FQ106" s="28">
        <v>5238.38</v>
      </c>
      <c r="FR106" s="28">
        <v>5612.55</v>
      </c>
      <c r="FS106" s="28">
        <v>5986.72</v>
      </c>
      <c r="FT106" s="28">
        <v>6360.89</v>
      </c>
      <c r="FU106" s="28">
        <v>6735.06</v>
      </c>
      <c r="FV106" s="28">
        <v>7109.23</v>
      </c>
      <c r="FW106" s="25">
        <v>7483.4</v>
      </c>
      <c r="FX106" s="25">
        <v>7857.57</v>
      </c>
      <c r="FY106" s="25">
        <v>8231.74</v>
      </c>
      <c r="FZ106" s="49"/>
      <c r="GA106" s="145">
        <v>75</v>
      </c>
      <c r="GB106" s="146">
        <v>79</v>
      </c>
      <c r="GC106" s="24">
        <v>217.26</v>
      </c>
      <c r="GD106" s="43">
        <v>0</v>
      </c>
      <c r="GE106" s="24" t="s">
        <v>99</v>
      </c>
      <c r="GF106" s="24" t="str">
        <f t="shared" si="72"/>
        <v>B-18-BASE-75-79</v>
      </c>
      <c r="GG106" s="119">
        <v>434.52</v>
      </c>
      <c r="GH106" s="119">
        <v>651.78</v>
      </c>
      <c r="GI106" s="119">
        <v>869.04</v>
      </c>
      <c r="GJ106" s="119">
        <v>1086.3</v>
      </c>
      <c r="GK106" s="119">
        <v>1303.56</v>
      </c>
      <c r="GL106" s="119">
        <v>1520.82</v>
      </c>
      <c r="GM106" s="119">
        <v>1651.2</v>
      </c>
      <c r="GN106" s="119">
        <v>1857.6</v>
      </c>
      <c r="GO106" s="119">
        <v>2064</v>
      </c>
      <c r="GP106" s="119">
        <v>2270.4</v>
      </c>
      <c r="GQ106" s="120">
        <v>2476.8000000000002</v>
      </c>
      <c r="GR106" s="30" t="s">
        <v>265</v>
      </c>
      <c r="GS106" s="120">
        <v>2683.2</v>
      </c>
      <c r="GT106" s="120">
        <v>2889.6</v>
      </c>
      <c r="GU106" s="120">
        <v>3096</v>
      </c>
      <c r="GV106" s="120">
        <v>3302.4</v>
      </c>
      <c r="GW106" s="120">
        <v>3508.8</v>
      </c>
      <c r="GX106" s="120">
        <v>3715.2</v>
      </c>
      <c r="GY106" s="120">
        <v>3921.6</v>
      </c>
      <c r="GZ106" s="119">
        <v>4128</v>
      </c>
      <c r="HA106" s="119">
        <v>4334.3999999999996</v>
      </c>
      <c r="HB106" s="119">
        <v>4540.8</v>
      </c>
      <c r="HC106" s="119">
        <v>4747.2</v>
      </c>
      <c r="HD106" s="119">
        <v>4953.6000000000004</v>
      </c>
      <c r="HE106" s="49"/>
      <c r="HF106" s="145">
        <v>75</v>
      </c>
      <c r="HG106" s="146">
        <v>79</v>
      </c>
      <c r="HH106" s="24">
        <v>217.26</v>
      </c>
      <c r="HI106" s="43">
        <v>0</v>
      </c>
      <c r="HJ106" s="24" t="s">
        <v>99</v>
      </c>
      <c r="HK106" s="24" t="str">
        <f t="shared" si="73"/>
        <v>A-24-BASE-75-79</v>
      </c>
      <c r="HL106" s="25">
        <v>99999</v>
      </c>
      <c r="HM106" s="25">
        <v>99999</v>
      </c>
      <c r="HN106" s="25">
        <v>99999</v>
      </c>
      <c r="HO106" s="25">
        <v>99999</v>
      </c>
      <c r="HP106" s="25">
        <v>99999</v>
      </c>
      <c r="HQ106" s="25">
        <v>99999</v>
      </c>
      <c r="HR106" s="25">
        <v>99999</v>
      </c>
      <c r="HS106" s="25">
        <v>99999</v>
      </c>
      <c r="HT106" s="25">
        <v>99999</v>
      </c>
      <c r="HU106" s="25">
        <v>99999</v>
      </c>
      <c r="HV106" s="28">
        <v>99999</v>
      </c>
      <c r="HW106" s="30" t="s">
        <v>265</v>
      </c>
      <c r="HX106" s="28">
        <v>99999</v>
      </c>
      <c r="HY106" s="28">
        <v>99999</v>
      </c>
      <c r="HZ106" s="28">
        <v>99999</v>
      </c>
      <c r="IA106" s="28">
        <v>99999</v>
      </c>
      <c r="IB106" s="28">
        <v>99999</v>
      </c>
      <c r="IC106" s="28">
        <v>99999</v>
      </c>
      <c r="ID106" s="28">
        <v>99999</v>
      </c>
      <c r="IE106" s="25">
        <v>99999</v>
      </c>
      <c r="IF106" s="25">
        <v>99999</v>
      </c>
      <c r="IG106" s="25">
        <v>99999</v>
      </c>
      <c r="IH106" s="49"/>
      <c r="II106" s="151">
        <v>75</v>
      </c>
      <c r="IJ106" s="152">
        <v>79</v>
      </c>
      <c r="IK106" s="24">
        <v>217.26</v>
      </c>
      <c r="IL106" s="43">
        <v>0</v>
      </c>
      <c r="IM106" s="24" t="s">
        <v>99</v>
      </c>
      <c r="IN106" s="24" t="str">
        <f t="shared" si="74"/>
        <v>A-24-BASE-75-79</v>
      </c>
      <c r="IO106" s="25">
        <v>1079.1199999999999</v>
      </c>
      <c r="IP106" s="25">
        <v>1618.68</v>
      </c>
      <c r="IQ106" s="25">
        <v>2158.2399999999998</v>
      </c>
      <c r="IR106" s="25">
        <v>2697.8</v>
      </c>
      <c r="IS106" s="25">
        <v>3237.36</v>
      </c>
      <c r="IT106" s="25">
        <v>3776.92</v>
      </c>
      <c r="IU106" s="25">
        <v>4100.6400000000003</v>
      </c>
      <c r="IV106" s="25">
        <v>4613.22</v>
      </c>
      <c r="IW106" s="25">
        <v>5125.8</v>
      </c>
      <c r="IX106" s="25">
        <v>5638.38</v>
      </c>
      <c r="IY106" s="28">
        <v>6150.96</v>
      </c>
      <c r="IZ106" s="30" t="s">
        <v>265</v>
      </c>
      <c r="JA106" s="28">
        <v>6663.54</v>
      </c>
      <c r="JB106" s="28">
        <v>7176.12</v>
      </c>
      <c r="JC106" s="28">
        <v>7688.7</v>
      </c>
      <c r="JD106" s="28">
        <v>8201.2800000000007</v>
      </c>
      <c r="JE106" s="28">
        <v>8713.86</v>
      </c>
      <c r="JF106" s="28">
        <v>9226.44</v>
      </c>
      <c r="JG106" s="28">
        <v>9739.02</v>
      </c>
      <c r="JH106" s="25">
        <v>10251.6</v>
      </c>
      <c r="JI106" s="25">
        <v>10764.18</v>
      </c>
      <c r="JJ106" s="25">
        <v>11276.76</v>
      </c>
      <c r="JK106" s="49"/>
      <c r="JL106" s="151">
        <v>75</v>
      </c>
      <c r="JM106" s="152">
        <v>79</v>
      </c>
      <c r="JN106" s="24">
        <v>217.26</v>
      </c>
      <c r="JO106" s="43">
        <v>0</v>
      </c>
      <c r="JP106" s="24" t="s">
        <v>99</v>
      </c>
      <c r="JQ106" s="24" t="str">
        <f t="shared" si="75"/>
        <v>B-18-BASE-75-79</v>
      </c>
      <c r="JR106" s="119">
        <v>525.4</v>
      </c>
      <c r="JS106" s="119">
        <v>788.1</v>
      </c>
      <c r="JT106" s="119">
        <v>1050.8</v>
      </c>
      <c r="JU106" s="119">
        <v>1313.5</v>
      </c>
      <c r="JV106" s="119">
        <v>1576.2</v>
      </c>
      <c r="JW106" s="119">
        <v>1838.9</v>
      </c>
      <c r="JX106" s="119">
        <v>1996.56</v>
      </c>
      <c r="JY106" s="119">
        <v>2246.13</v>
      </c>
      <c r="JZ106" s="119">
        <v>2495.6999999999998</v>
      </c>
      <c r="KA106" s="119">
        <v>2745.27</v>
      </c>
      <c r="KB106" s="120">
        <v>2994.84</v>
      </c>
      <c r="KC106" s="30" t="s">
        <v>265</v>
      </c>
      <c r="KD106" s="120">
        <v>3244.41</v>
      </c>
      <c r="KE106" s="120">
        <v>3493.98</v>
      </c>
      <c r="KF106" s="120">
        <v>3743.55</v>
      </c>
      <c r="KG106" s="120">
        <v>3993.12</v>
      </c>
      <c r="KH106" s="120">
        <v>4242.6899999999996</v>
      </c>
      <c r="KI106" s="120">
        <v>4492.26</v>
      </c>
      <c r="KJ106" s="120">
        <v>4741.83</v>
      </c>
      <c r="KK106" s="119">
        <v>4991.3999999999996</v>
      </c>
      <c r="KL106" s="119">
        <v>5240.97</v>
      </c>
      <c r="KM106" s="119">
        <v>5490.54</v>
      </c>
      <c r="KN106" s="119">
        <v>5740.11</v>
      </c>
      <c r="KO106" s="119">
        <v>5989.68</v>
      </c>
      <c r="KP106" s="49"/>
      <c r="KQ106" s="151">
        <v>75</v>
      </c>
      <c r="KR106" s="152">
        <v>79</v>
      </c>
      <c r="KS106" s="24">
        <v>217.26</v>
      </c>
      <c r="KT106" s="43">
        <v>0</v>
      </c>
      <c r="KU106" s="24" t="s">
        <v>99</v>
      </c>
      <c r="KV106" s="24" t="str">
        <f t="shared" si="76"/>
        <v>A-24-BASE-75-79</v>
      </c>
      <c r="KW106" s="25">
        <v>856.68</v>
      </c>
      <c r="KX106" s="25">
        <v>1285.02</v>
      </c>
      <c r="KY106" s="25">
        <v>1713.36</v>
      </c>
      <c r="KZ106" s="25">
        <v>2141.6999999999998</v>
      </c>
      <c r="LA106" s="25">
        <v>2570.04</v>
      </c>
      <c r="LB106" s="25">
        <v>2998.38</v>
      </c>
      <c r="LC106" s="25">
        <v>3255.36</v>
      </c>
      <c r="LD106" s="25">
        <v>3662.28</v>
      </c>
      <c r="LE106" s="25">
        <v>4069.2</v>
      </c>
      <c r="LF106" s="25">
        <v>4476.12</v>
      </c>
      <c r="LG106" s="28">
        <v>4883.04</v>
      </c>
      <c r="LH106" s="30" t="s">
        <v>265</v>
      </c>
      <c r="LI106" s="28">
        <v>5289.96</v>
      </c>
      <c r="LJ106" s="28">
        <v>5696.88</v>
      </c>
      <c r="LK106" s="28">
        <v>6103.8</v>
      </c>
      <c r="LL106" s="28">
        <v>6510.72</v>
      </c>
      <c r="LM106" s="28">
        <v>6917.64</v>
      </c>
      <c r="LN106" s="28">
        <v>7324.56</v>
      </c>
      <c r="LO106" s="28">
        <v>7731.48</v>
      </c>
      <c r="LP106" s="25">
        <v>8138.4</v>
      </c>
      <c r="LQ106" s="25">
        <v>8545.32</v>
      </c>
      <c r="LR106" s="25">
        <v>8952.24</v>
      </c>
      <c r="LS106" s="49"/>
    </row>
    <row r="107" spans="5:331" ht="13.8" thickBot="1">
      <c r="E107" s="31">
        <v>80</v>
      </c>
      <c r="F107" s="32">
        <v>84</v>
      </c>
      <c r="G107" s="33">
        <v>234.3</v>
      </c>
      <c r="H107" s="43">
        <v>0</v>
      </c>
      <c r="I107" s="33" t="s">
        <v>100</v>
      </c>
      <c r="J107" s="24" t="str">
        <f t="shared" si="66"/>
        <v>A-24-BASE-80-84</v>
      </c>
      <c r="K107" s="34">
        <v>1089</v>
      </c>
      <c r="L107" s="34">
        <v>1633.5</v>
      </c>
      <c r="M107" s="34">
        <v>2178</v>
      </c>
      <c r="N107" s="34">
        <v>2722.5</v>
      </c>
      <c r="O107" s="34">
        <v>3267</v>
      </c>
      <c r="P107" s="34">
        <v>3811.5</v>
      </c>
      <c r="Q107" s="34">
        <v>4138.24</v>
      </c>
      <c r="R107" s="34">
        <v>4655.5200000000004</v>
      </c>
      <c r="S107" s="34">
        <v>5172.8</v>
      </c>
      <c r="T107" s="34">
        <v>5690.08</v>
      </c>
      <c r="U107" s="35">
        <v>6207.36</v>
      </c>
      <c r="V107" s="36" t="s">
        <v>265</v>
      </c>
      <c r="W107" s="35">
        <v>6724.64</v>
      </c>
      <c r="X107" s="35">
        <v>7241.92</v>
      </c>
      <c r="Y107" s="35">
        <v>7759.2</v>
      </c>
      <c r="Z107" s="35">
        <v>8276.48</v>
      </c>
      <c r="AA107" s="35">
        <v>8793.76</v>
      </c>
      <c r="AB107" s="35">
        <v>9311.0400000000009</v>
      </c>
      <c r="AC107" s="35">
        <v>9828.32</v>
      </c>
      <c r="AD107" s="34">
        <v>10345.6</v>
      </c>
      <c r="AE107" s="34">
        <v>10862.88</v>
      </c>
      <c r="AF107" s="34">
        <v>11380.16</v>
      </c>
      <c r="AH107" s="31">
        <v>80</v>
      </c>
      <c r="AI107" s="32">
        <v>84</v>
      </c>
      <c r="AJ107" s="33">
        <v>234.3</v>
      </c>
      <c r="AK107" s="43">
        <v>0</v>
      </c>
      <c r="AL107" s="33" t="s">
        <v>100</v>
      </c>
      <c r="AM107" s="24" t="str">
        <f t="shared" si="67"/>
        <v>B-18-80-84</v>
      </c>
      <c r="AN107" s="34">
        <v>565.16</v>
      </c>
      <c r="AO107" s="34">
        <v>847.74</v>
      </c>
      <c r="AP107" s="34">
        <v>1130.32</v>
      </c>
      <c r="AQ107" s="34">
        <v>1412.9</v>
      </c>
      <c r="AR107" s="34">
        <v>1695.48</v>
      </c>
      <c r="AS107" s="34">
        <v>1978.06</v>
      </c>
      <c r="AT107" s="34">
        <v>2147.6</v>
      </c>
      <c r="AU107" s="34">
        <v>2416.0500000000002</v>
      </c>
      <c r="AV107" s="34">
        <v>2684.5</v>
      </c>
      <c r="AW107" s="34">
        <v>2952.95</v>
      </c>
      <c r="AX107" s="35">
        <v>3221.4</v>
      </c>
      <c r="AY107" s="36" t="s">
        <v>265</v>
      </c>
      <c r="AZ107" s="35">
        <v>3489.85</v>
      </c>
      <c r="BA107" s="35">
        <v>3758.3</v>
      </c>
      <c r="BB107" s="35">
        <v>4026.75</v>
      </c>
      <c r="BC107" s="35">
        <v>4295.2</v>
      </c>
      <c r="BD107" s="35">
        <v>4563.6499999999996</v>
      </c>
      <c r="BE107" s="35">
        <v>4832.1000000000004</v>
      </c>
      <c r="BF107" s="35">
        <v>5100.55</v>
      </c>
      <c r="BG107" s="34">
        <v>5369</v>
      </c>
      <c r="BH107" s="34">
        <v>5637.45</v>
      </c>
      <c r="BI107" s="34">
        <v>5905.9</v>
      </c>
      <c r="BJ107" s="34">
        <v>6174.35</v>
      </c>
      <c r="BK107" s="34">
        <v>6442.8</v>
      </c>
      <c r="BL107" s="49"/>
      <c r="BM107" s="31">
        <v>80</v>
      </c>
      <c r="BN107" s="32">
        <v>84</v>
      </c>
      <c r="BO107" s="33">
        <v>234.3</v>
      </c>
      <c r="BP107" s="43">
        <v>0</v>
      </c>
      <c r="BQ107" s="33" t="s">
        <v>100</v>
      </c>
      <c r="BR107" s="24" t="str">
        <f t="shared" si="68"/>
        <v>B-18-BASE-80-84</v>
      </c>
      <c r="BS107" s="121">
        <v>587.08000000000004</v>
      </c>
      <c r="BT107" s="121">
        <v>880.62</v>
      </c>
      <c r="BU107" s="121">
        <v>1174.1600000000001</v>
      </c>
      <c r="BV107" s="121">
        <v>1467.7</v>
      </c>
      <c r="BW107" s="121">
        <v>1761.24</v>
      </c>
      <c r="BX107" s="121">
        <v>2054.7800000000002</v>
      </c>
      <c r="BY107" s="121">
        <v>2230.88</v>
      </c>
      <c r="BZ107" s="121">
        <v>2509.7399999999998</v>
      </c>
      <c r="CA107" s="121">
        <v>2788.6</v>
      </c>
      <c r="CB107" s="121">
        <v>3067.46</v>
      </c>
      <c r="CC107" s="122">
        <v>3346.32</v>
      </c>
      <c r="CD107" s="36" t="s">
        <v>265</v>
      </c>
      <c r="CE107" s="122">
        <v>3625.18</v>
      </c>
      <c r="CF107" s="122">
        <v>3904.04</v>
      </c>
      <c r="CG107" s="122">
        <v>4182.8999999999996</v>
      </c>
      <c r="CH107" s="122">
        <v>4461.76</v>
      </c>
      <c r="CI107" s="122">
        <v>4740.62</v>
      </c>
      <c r="CJ107" s="122">
        <v>5019.4799999999996</v>
      </c>
      <c r="CK107" s="122">
        <v>5298.34</v>
      </c>
      <c r="CL107" s="121">
        <v>5577.2</v>
      </c>
      <c r="CM107" s="121">
        <v>5856.06</v>
      </c>
      <c r="CN107" s="121">
        <v>6134.92</v>
      </c>
      <c r="CO107" s="121">
        <v>6413.78</v>
      </c>
      <c r="CP107" s="121">
        <v>6692.64</v>
      </c>
      <c r="CQ107" s="49"/>
      <c r="CR107" s="31">
        <v>80</v>
      </c>
      <c r="CS107" s="32">
        <v>84</v>
      </c>
      <c r="CT107" s="33">
        <v>234.3</v>
      </c>
      <c r="CU107" s="43">
        <v>0</v>
      </c>
      <c r="CV107" s="33" t="s">
        <v>100</v>
      </c>
      <c r="CW107" s="24" t="str">
        <f t="shared" si="69"/>
        <v>A-24-BASE-80-84</v>
      </c>
      <c r="CX107" s="34">
        <v>987.36</v>
      </c>
      <c r="CY107" s="34">
        <v>1481.04</v>
      </c>
      <c r="CZ107" s="34">
        <v>1974.72</v>
      </c>
      <c r="DA107" s="34">
        <v>2468.4</v>
      </c>
      <c r="DB107" s="34">
        <v>2962.08</v>
      </c>
      <c r="DC107" s="34">
        <v>3455.76</v>
      </c>
      <c r="DD107" s="34">
        <v>3752</v>
      </c>
      <c r="DE107" s="34">
        <v>4221</v>
      </c>
      <c r="DF107" s="34">
        <v>4690</v>
      </c>
      <c r="DG107" s="34">
        <v>5159</v>
      </c>
      <c r="DH107" s="35">
        <v>5628</v>
      </c>
      <c r="DI107" s="36" t="s">
        <v>265</v>
      </c>
      <c r="DJ107" s="35">
        <v>6097</v>
      </c>
      <c r="DK107" s="35">
        <v>6566</v>
      </c>
      <c r="DL107" s="35">
        <v>7035</v>
      </c>
      <c r="DM107" s="35">
        <v>7504</v>
      </c>
      <c r="DN107" s="35">
        <v>7973</v>
      </c>
      <c r="DO107" s="35">
        <v>8442</v>
      </c>
      <c r="DP107" s="35">
        <v>8911</v>
      </c>
      <c r="DQ107" s="34">
        <v>9380</v>
      </c>
      <c r="DR107" s="34">
        <v>9849</v>
      </c>
      <c r="DS107" s="34">
        <v>10318</v>
      </c>
      <c r="DT107" s="49"/>
      <c r="DU107" s="31">
        <v>80</v>
      </c>
      <c r="DV107" s="32">
        <v>84</v>
      </c>
      <c r="DW107" s="33">
        <v>234.3</v>
      </c>
      <c r="DX107" s="43">
        <v>0</v>
      </c>
      <c r="DY107" s="33" t="s">
        <v>100</v>
      </c>
      <c r="DZ107" s="24" t="str">
        <f t="shared" si="70"/>
        <v>A-24-BASE-80-84</v>
      </c>
      <c r="EA107" s="34">
        <v>999.7</v>
      </c>
      <c r="EB107" s="34">
        <v>1499.55</v>
      </c>
      <c r="EC107" s="34">
        <v>1999.4</v>
      </c>
      <c r="ED107" s="34">
        <v>2499.25</v>
      </c>
      <c r="EE107" s="34">
        <v>2999.1</v>
      </c>
      <c r="EF107" s="34">
        <v>3498.95</v>
      </c>
      <c r="EG107" s="34">
        <v>3798.88</v>
      </c>
      <c r="EH107" s="34">
        <v>4273.74</v>
      </c>
      <c r="EI107" s="34">
        <v>4748.6000000000004</v>
      </c>
      <c r="EJ107" s="34">
        <v>5223.46</v>
      </c>
      <c r="EK107" s="35">
        <v>5698.32</v>
      </c>
      <c r="EL107" s="36" t="s">
        <v>265</v>
      </c>
      <c r="EM107" s="35">
        <v>6173.18</v>
      </c>
      <c r="EN107" s="35">
        <v>6648.04</v>
      </c>
      <c r="EO107" s="35">
        <v>7122.9</v>
      </c>
      <c r="EP107" s="35">
        <v>7597.76</v>
      </c>
      <c r="EQ107" s="35">
        <v>8072.62</v>
      </c>
      <c r="ER107" s="35">
        <v>8547.48</v>
      </c>
      <c r="ES107" s="35">
        <v>9022.34</v>
      </c>
      <c r="ET107" s="34">
        <v>9497.2000000000007</v>
      </c>
      <c r="EU107" s="34">
        <v>9972.06</v>
      </c>
      <c r="EV107" s="34">
        <v>10446.92</v>
      </c>
      <c r="EW107" s="49"/>
      <c r="EX107" s="31">
        <v>80</v>
      </c>
      <c r="EY107" s="32">
        <v>84</v>
      </c>
      <c r="EZ107" s="33">
        <v>234.3</v>
      </c>
      <c r="FA107" s="43">
        <v>0</v>
      </c>
      <c r="FB107" s="33" t="s">
        <v>100</v>
      </c>
      <c r="FC107" s="24" t="str">
        <f t="shared" si="71"/>
        <v>A-24-BASE-80-84</v>
      </c>
      <c r="FD107" s="34">
        <v>834.9</v>
      </c>
      <c r="FE107" s="34">
        <v>1252.3499999999999</v>
      </c>
      <c r="FF107" s="34">
        <v>1669.8</v>
      </c>
      <c r="FG107" s="34">
        <v>2087.25</v>
      </c>
      <c r="FH107" s="34">
        <v>2504.6999999999998</v>
      </c>
      <c r="FI107" s="34">
        <v>2922.15</v>
      </c>
      <c r="FJ107" s="34">
        <v>3172.64</v>
      </c>
      <c r="FK107" s="34">
        <v>3569.22</v>
      </c>
      <c r="FL107" s="34">
        <v>3965.8</v>
      </c>
      <c r="FM107" s="34">
        <v>4362.38</v>
      </c>
      <c r="FN107" s="35">
        <v>4758.96</v>
      </c>
      <c r="FO107" s="36" t="s">
        <v>265</v>
      </c>
      <c r="FP107" s="35">
        <v>5155.54</v>
      </c>
      <c r="FQ107" s="35">
        <v>5552.12</v>
      </c>
      <c r="FR107" s="35">
        <v>5948.7</v>
      </c>
      <c r="FS107" s="35">
        <v>6345.28</v>
      </c>
      <c r="FT107" s="35">
        <v>6741.86</v>
      </c>
      <c r="FU107" s="35">
        <v>7138.44</v>
      </c>
      <c r="FV107" s="35">
        <v>7535.02</v>
      </c>
      <c r="FW107" s="34">
        <v>7931.6</v>
      </c>
      <c r="FX107" s="34">
        <v>8328.18</v>
      </c>
      <c r="FY107" s="34">
        <v>8724.76</v>
      </c>
      <c r="FZ107" s="49"/>
      <c r="GA107" s="31">
        <v>80</v>
      </c>
      <c r="GB107" s="32">
        <v>84</v>
      </c>
      <c r="GC107" s="33">
        <v>234.3</v>
      </c>
      <c r="GD107" s="43">
        <v>0</v>
      </c>
      <c r="GE107" s="33" t="s">
        <v>100</v>
      </c>
      <c r="GF107" s="24" t="str">
        <f t="shared" si="72"/>
        <v>B-18-BASE-80-84</v>
      </c>
      <c r="GG107" s="121">
        <v>468.6</v>
      </c>
      <c r="GH107" s="121">
        <v>702.9</v>
      </c>
      <c r="GI107" s="121">
        <v>937.2</v>
      </c>
      <c r="GJ107" s="121">
        <v>1171.5</v>
      </c>
      <c r="GK107" s="121">
        <v>1405.8</v>
      </c>
      <c r="GL107" s="121">
        <v>1640.1</v>
      </c>
      <c r="GM107" s="121">
        <v>1780.72</v>
      </c>
      <c r="GN107" s="121">
        <v>2003.31</v>
      </c>
      <c r="GO107" s="121">
        <v>2225.9</v>
      </c>
      <c r="GP107" s="121">
        <v>2448.4899999999998</v>
      </c>
      <c r="GQ107" s="122">
        <v>2671.08</v>
      </c>
      <c r="GR107" s="36" t="s">
        <v>265</v>
      </c>
      <c r="GS107" s="122">
        <v>2893.67</v>
      </c>
      <c r="GT107" s="122">
        <v>3116.26</v>
      </c>
      <c r="GU107" s="122">
        <v>3338.85</v>
      </c>
      <c r="GV107" s="122">
        <v>3561.44</v>
      </c>
      <c r="GW107" s="122">
        <v>3784.03</v>
      </c>
      <c r="GX107" s="122">
        <v>4006.62</v>
      </c>
      <c r="GY107" s="122">
        <v>4229.21</v>
      </c>
      <c r="GZ107" s="121">
        <v>4451.8</v>
      </c>
      <c r="HA107" s="121">
        <v>4674.3900000000003</v>
      </c>
      <c r="HB107" s="121">
        <v>4896.9799999999996</v>
      </c>
      <c r="HC107" s="121">
        <v>5119.57</v>
      </c>
      <c r="HD107" s="121">
        <v>5342.16</v>
      </c>
      <c r="HE107" s="49"/>
      <c r="HF107" s="31">
        <v>80</v>
      </c>
      <c r="HG107" s="32">
        <v>84</v>
      </c>
      <c r="HH107" s="33">
        <v>234.3</v>
      </c>
      <c r="HI107" s="43">
        <v>0</v>
      </c>
      <c r="HJ107" s="33" t="s">
        <v>100</v>
      </c>
      <c r="HK107" s="24" t="str">
        <f t="shared" si="73"/>
        <v>A-24-BASE-80-84</v>
      </c>
      <c r="HL107" s="34">
        <v>99999</v>
      </c>
      <c r="HM107" s="34">
        <v>99999</v>
      </c>
      <c r="HN107" s="34">
        <v>99999</v>
      </c>
      <c r="HO107" s="34">
        <v>99999</v>
      </c>
      <c r="HP107" s="34">
        <v>99999</v>
      </c>
      <c r="HQ107" s="34">
        <v>99999</v>
      </c>
      <c r="HR107" s="34">
        <v>99999</v>
      </c>
      <c r="HS107" s="34">
        <v>99999</v>
      </c>
      <c r="HT107" s="34">
        <v>99999</v>
      </c>
      <c r="HU107" s="34">
        <v>99999</v>
      </c>
      <c r="HV107" s="35">
        <v>99999</v>
      </c>
      <c r="HW107" s="36" t="s">
        <v>265</v>
      </c>
      <c r="HX107" s="35">
        <v>99999</v>
      </c>
      <c r="HY107" s="35">
        <v>99999</v>
      </c>
      <c r="HZ107" s="35">
        <v>99999</v>
      </c>
      <c r="IA107" s="35">
        <v>99999</v>
      </c>
      <c r="IB107" s="35">
        <v>99999</v>
      </c>
      <c r="IC107" s="35">
        <v>99999</v>
      </c>
      <c r="ID107" s="35">
        <v>99999</v>
      </c>
      <c r="IE107" s="34">
        <v>99999</v>
      </c>
      <c r="IF107" s="34">
        <v>99999</v>
      </c>
      <c r="IG107" s="34">
        <v>99999</v>
      </c>
      <c r="IH107" s="49"/>
      <c r="II107" s="31">
        <v>80</v>
      </c>
      <c r="IJ107" s="32">
        <v>84</v>
      </c>
      <c r="IK107" s="33">
        <v>234.3</v>
      </c>
      <c r="IL107" s="43">
        <v>0</v>
      </c>
      <c r="IM107" s="33" t="s">
        <v>100</v>
      </c>
      <c r="IN107" s="24" t="str">
        <f t="shared" si="74"/>
        <v>A-24-BASE-80-84</v>
      </c>
      <c r="IO107" s="34">
        <v>1141.28</v>
      </c>
      <c r="IP107" s="34">
        <v>1711.92</v>
      </c>
      <c r="IQ107" s="34">
        <v>2282.56</v>
      </c>
      <c r="IR107" s="34">
        <v>2853.2</v>
      </c>
      <c r="IS107" s="34">
        <v>3423.84</v>
      </c>
      <c r="IT107" s="34">
        <v>3994.48</v>
      </c>
      <c r="IU107" s="34">
        <v>4336.88</v>
      </c>
      <c r="IV107" s="34">
        <v>4878.99</v>
      </c>
      <c r="IW107" s="34">
        <v>5421.1</v>
      </c>
      <c r="IX107" s="34">
        <v>5963.21</v>
      </c>
      <c r="IY107" s="35">
        <v>6505.32</v>
      </c>
      <c r="IZ107" s="36" t="s">
        <v>265</v>
      </c>
      <c r="JA107" s="35">
        <v>7047.43</v>
      </c>
      <c r="JB107" s="35">
        <v>7589.54</v>
      </c>
      <c r="JC107" s="35">
        <v>8131.65</v>
      </c>
      <c r="JD107" s="35">
        <v>8673.76</v>
      </c>
      <c r="JE107" s="35">
        <v>9215.8700000000008</v>
      </c>
      <c r="JF107" s="35">
        <v>9757.98</v>
      </c>
      <c r="JG107" s="35">
        <v>10300.09</v>
      </c>
      <c r="JH107" s="34">
        <v>10842.2</v>
      </c>
      <c r="JI107" s="34">
        <v>11384.31</v>
      </c>
      <c r="JJ107" s="34">
        <v>11926.42</v>
      </c>
      <c r="JK107" s="49"/>
      <c r="JL107" s="31">
        <v>80</v>
      </c>
      <c r="JM107" s="32">
        <v>84</v>
      </c>
      <c r="JN107" s="33">
        <v>234.3</v>
      </c>
      <c r="JO107" s="43">
        <v>0</v>
      </c>
      <c r="JP107" s="33" t="s">
        <v>100</v>
      </c>
      <c r="JQ107" s="24" t="str">
        <f t="shared" si="75"/>
        <v>B-18-BASE-80-84</v>
      </c>
      <c r="JR107" s="121">
        <v>565.16</v>
      </c>
      <c r="JS107" s="121">
        <v>847.74</v>
      </c>
      <c r="JT107" s="121">
        <v>1130.32</v>
      </c>
      <c r="JU107" s="121">
        <v>1412.9</v>
      </c>
      <c r="JV107" s="121">
        <v>1695.48</v>
      </c>
      <c r="JW107" s="121">
        <v>1978.06</v>
      </c>
      <c r="JX107" s="121">
        <v>2147.6</v>
      </c>
      <c r="JY107" s="121">
        <v>2416.0500000000002</v>
      </c>
      <c r="JZ107" s="121">
        <v>2684.5</v>
      </c>
      <c r="KA107" s="121">
        <v>2952.95</v>
      </c>
      <c r="KB107" s="122">
        <v>3221.4</v>
      </c>
      <c r="KC107" s="36" t="s">
        <v>265</v>
      </c>
      <c r="KD107" s="122">
        <v>3489.85</v>
      </c>
      <c r="KE107" s="122">
        <v>3758.3</v>
      </c>
      <c r="KF107" s="122">
        <v>4026.75</v>
      </c>
      <c r="KG107" s="122">
        <v>4295.2</v>
      </c>
      <c r="KH107" s="122">
        <v>4563.6499999999996</v>
      </c>
      <c r="KI107" s="122">
        <v>4832.1000000000004</v>
      </c>
      <c r="KJ107" s="122">
        <v>5100.55</v>
      </c>
      <c r="KK107" s="121">
        <v>5369</v>
      </c>
      <c r="KL107" s="121">
        <v>5637.45</v>
      </c>
      <c r="KM107" s="121">
        <v>5905.9</v>
      </c>
      <c r="KN107" s="121">
        <v>6174.35</v>
      </c>
      <c r="KO107" s="121">
        <v>6442.8</v>
      </c>
      <c r="KP107" s="49"/>
      <c r="KQ107" s="31">
        <v>80</v>
      </c>
      <c r="KR107" s="32">
        <v>84</v>
      </c>
      <c r="KS107" s="33">
        <v>234.3</v>
      </c>
      <c r="KT107" s="43">
        <v>0</v>
      </c>
      <c r="KU107" s="33" t="s">
        <v>100</v>
      </c>
      <c r="KV107" s="24" t="str">
        <f t="shared" si="76"/>
        <v>A-24-BASE-80-84</v>
      </c>
      <c r="KW107" s="34">
        <v>903.88</v>
      </c>
      <c r="KX107" s="34">
        <v>1355.82</v>
      </c>
      <c r="KY107" s="34">
        <v>1807.76</v>
      </c>
      <c r="KZ107" s="34">
        <v>2259.6999999999998</v>
      </c>
      <c r="LA107" s="34">
        <v>2711.64</v>
      </c>
      <c r="LB107" s="34">
        <v>3163.58</v>
      </c>
      <c r="LC107" s="34">
        <v>3434.72</v>
      </c>
      <c r="LD107" s="34">
        <v>3864.06</v>
      </c>
      <c r="LE107" s="34">
        <v>4293.3999999999996</v>
      </c>
      <c r="LF107" s="34">
        <v>4722.74</v>
      </c>
      <c r="LG107" s="35">
        <v>5152.08</v>
      </c>
      <c r="LH107" s="36" t="s">
        <v>265</v>
      </c>
      <c r="LI107" s="35">
        <v>5581.42</v>
      </c>
      <c r="LJ107" s="35">
        <v>6010.76</v>
      </c>
      <c r="LK107" s="35">
        <v>6440.1</v>
      </c>
      <c r="LL107" s="35">
        <v>6869.44</v>
      </c>
      <c r="LM107" s="35">
        <v>7298.78</v>
      </c>
      <c r="LN107" s="35">
        <v>7728.12</v>
      </c>
      <c r="LO107" s="35">
        <v>8157.46</v>
      </c>
      <c r="LP107" s="34">
        <v>8586.7999999999993</v>
      </c>
      <c r="LQ107" s="34">
        <v>9016.14</v>
      </c>
      <c r="LR107" s="34">
        <v>9445.48</v>
      </c>
      <c r="LS107" s="49"/>
    </row>
    <row r="108" spans="5:331" ht="16.2" thickBot="1">
      <c r="E108" s="46"/>
      <c r="F108" s="46"/>
      <c r="G108" s="46"/>
      <c r="H108" s="46"/>
      <c r="I108" s="46"/>
      <c r="J108" s="46"/>
      <c r="K108" s="46"/>
      <c r="L108" s="46"/>
      <c r="M108" s="46"/>
      <c r="N108" s="46"/>
      <c r="O108" s="46"/>
      <c r="P108" s="46"/>
      <c r="Q108" s="46"/>
      <c r="R108" s="46"/>
      <c r="S108" s="46"/>
      <c r="T108" s="46"/>
      <c r="U108" s="46"/>
      <c r="V108" s="46"/>
      <c r="AH108" s="46"/>
      <c r="AI108" s="46"/>
      <c r="AJ108" s="46"/>
      <c r="AK108" s="46"/>
      <c r="AL108" s="46"/>
      <c r="AM108" s="46"/>
      <c r="AN108" s="46"/>
      <c r="AO108" s="46"/>
      <c r="AP108" s="46"/>
      <c r="AQ108" s="46"/>
      <c r="AR108" s="46"/>
      <c r="AS108" s="46"/>
      <c r="AT108" s="46"/>
      <c r="AU108" s="46"/>
      <c r="AV108" s="46"/>
      <c r="AW108" s="46"/>
      <c r="AX108" s="46"/>
      <c r="AY108" s="46"/>
      <c r="BL108" s="49"/>
      <c r="BM108" s="46"/>
      <c r="BN108" s="46"/>
      <c r="BO108" s="46"/>
      <c r="BP108" s="46"/>
      <c r="BQ108" s="46"/>
      <c r="BR108" s="46"/>
      <c r="BS108" s="46"/>
      <c r="BT108" s="46"/>
      <c r="BU108" s="46"/>
      <c r="BV108" s="46"/>
      <c r="BW108" s="46"/>
      <c r="BX108" s="46"/>
      <c r="BY108" s="46"/>
      <c r="BZ108" s="46"/>
      <c r="CA108" s="46"/>
      <c r="CB108" s="46"/>
      <c r="CC108" s="46"/>
      <c r="CD108" s="46"/>
      <c r="CQ108" s="49"/>
      <c r="CR108" s="46"/>
      <c r="CS108" s="46"/>
      <c r="CT108" s="46"/>
      <c r="CU108" s="46"/>
      <c r="CV108" s="46"/>
      <c r="CW108" s="46"/>
      <c r="CX108" s="46"/>
      <c r="CY108" s="46"/>
      <c r="CZ108" s="46"/>
      <c r="DA108" s="46"/>
      <c r="DB108" s="46"/>
      <c r="DC108" s="46"/>
      <c r="DD108" s="46"/>
      <c r="DE108" s="46"/>
      <c r="DF108" s="46"/>
      <c r="DG108" s="46"/>
      <c r="DH108" s="46"/>
      <c r="DI108" s="46"/>
      <c r="DT108" s="49"/>
      <c r="DU108" s="46"/>
      <c r="DV108" s="46"/>
      <c r="DW108" s="46"/>
      <c r="DX108" s="46"/>
      <c r="DY108" s="46"/>
      <c r="DZ108" s="46"/>
      <c r="EA108" s="46"/>
      <c r="EB108" s="46"/>
      <c r="EC108" s="46"/>
      <c r="ED108" s="46"/>
      <c r="EE108" s="46"/>
      <c r="EF108" s="46"/>
      <c r="EG108" s="46"/>
      <c r="EH108" s="46"/>
      <c r="EI108" s="46"/>
      <c r="EJ108" s="46"/>
      <c r="EK108" s="46"/>
      <c r="EL108" s="46"/>
      <c r="EW108" s="49"/>
      <c r="EX108" s="46"/>
      <c r="EY108" s="46"/>
      <c r="EZ108" s="46"/>
      <c r="FA108" s="46"/>
      <c r="FB108" s="46"/>
      <c r="FC108" s="46"/>
      <c r="FD108" s="46"/>
      <c r="FE108" s="46"/>
      <c r="FF108" s="46"/>
      <c r="FG108" s="46"/>
      <c r="FH108" s="46"/>
      <c r="FI108" s="46"/>
      <c r="FJ108" s="46"/>
      <c r="FK108" s="46"/>
      <c r="FL108" s="46"/>
      <c r="FM108" s="46"/>
      <c r="FN108" s="46"/>
      <c r="FO108" s="46"/>
      <c r="FZ108" s="49"/>
      <c r="GA108" s="46"/>
      <c r="GB108" s="46"/>
      <c r="GC108" s="46"/>
      <c r="GD108" s="46"/>
      <c r="GE108" s="46"/>
      <c r="GF108" s="46"/>
      <c r="GG108" s="46"/>
      <c r="GH108" s="46"/>
      <c r="GI108" s="46"/>
      <c r="GJ108" s="46"/>
      <c r="GK108" s="46"/>
      <c r="GL108" s="46"/>
      <c r="GM108" s="46"/>
      <c r="GN108" s="46"/>
      <c r="GO108" s="46"/>
      <c r="GP108" s="46"/>
      <c r="GQ108" s="46"/>
      <c r="GR108" s="46"/>
      <c r="HE108" s="49"/>
      <c r="HF108" s="46"/>
      <c r="HG108" s="46"/>
      <c r="HH108" s="46"/>
      <c r="HI108" s="46"/>
      <c r="HJ108" s="46"/>
      <c r="HK108" s="46"/>
      <c r="HL108" s="46"/>
      <c r="HM108" s="46"/>
      <c r="HN108" s="46"/>
      <c r="HO108" s="46"/>
      <c r="HP108" s="46"/>
      <c r="HQ108" s="46"/>
      <c r="HR108" s="46"/>
      <c r="HS108" s="46"/>
      <c r="HT108" s="46"/>
      <c r="HU108" s="46"/>
      <c r="HV108" s="46"/>
      <c r="HW108" s="46"/>
      <c r="IH108" s="49"/>
      <c r="II108" s="46"/>
      <c r="IJ108" s="46"/>
      <c r="IK108" s="46"/>
      <c r="IL108" s="46"/>
      <c r="IM108" s="46"/>
      <c r="IN108" s="46"/>
      <c r="IO108" s="46"/>
      <c r="IP108" s="46"/>
      <c r="IQ108" s="46"/>
      <c r="IR108" s="46"/>
      <c r="IS108" s="46"/>
      <c r="IT108" s="46"/>
      <c r="IU108" s="46"/>
      <c r="IV108" s="46"/>
      <c r="IW108" s="46"/>
      <c r="IX108" s="46"/>
      <c r="IY108" s="46"/>
      <c r="IZ108" s="46"/>
      <c r="JK108" s="49"/>
      <c r="JL108" s="46"/>
      <c r="JM108" s="46"/>
      <c r="JN108" s="46"/>
      <c r="JO108" s="46"/>
      <c r="JP108" s="46"/>
      <c r="JQ108" s="46"/>
      <c r="JR108" s="46"/>
      <c r="JS108" s="46"/>
      <c r="JT108" s="46"/>
      <c r="JU108" s="46"/>
      <c r="JV108" s="46"/>
      <c r="JW108" s="46"/>
      <c r="JX108" s="46"/>
      <c r="JY108" s="46"/>
      <c r="JZ108" s="46"/>
      <c r="KA108" s="46"/>
      <c r="KB108" s="46"/>
      <c r="KC108" s="46"/>
      <c r="KP108" s="49"/>
      <c r="KQ108" s="46"/>
      <c r="KR108" s="46"/>
      <c r="KS108" s="46"/>
      <c r="KT108" s="46"/>
      <c r="KU108" s="46"/>
      <c r="KV108" s="46"/>
      <c r="KW108" s="46"/>
      <c r="KX108" s="46"/>
      <c r="KY108" s="46"/>
      <c r="KZ108" s="46"/>
      <c r="LA108" s="46"/>
      <c r="LB108" s="46"/>
      <c r="LC108" s="46"/>
      <c r="LD108" s="46"/>
      <c r="LE108" s="46"/>
      <c r="LF108" s="46"/>
      <c r="LG108" s="46"/>
      <c r="LH108" s="46"/>
      <c r="LS108" s="49"/>
    </row>
    <row r="109" spans="5:331">
      <c r="E109" s="9"/>
      <c r="F109" s="10"/>
      <c r="G109" s="10"/>
      <c r="H109" s="10"/>
      <c r="I109" s="10"/>
      <c r="J109" s="10"/>
      <c r="K109" s="11">
        <v>500</v>
      </c>
      <c r="L109" s="12">
        <v>750</v>
      </c>
      <c r="M109" s="11">
        <v>1000</v>
      </c>
      <c r="N109" s="11">
        <v>1250</v>
      </c>
      <c r="O109" s="11">
        <v>1500</v>
      </c>
      <c r="P109" s="11">
        <v>1750</v>
      </c>
      <c r="Q109" s="11">
        <v>2000</v>
      </c>
      <c r="R109" s="11">
        <v>2250</v>
      </c>
      <c r="S109" s="11">
        <v>2500</v>
      </c>
      <c r="T109" s="11">
        <v>2750</v>
      </c>
      <c r="U109" s="14">
        <v>3000</v>
      </c>
      <c r="V109" s="15" t="s">
        <v>74</v>
      </c>
      <c r="W109" s="11">
        <v>3250</v>
      </c>
      <c r="X109" s="12">
        <v>3500</v>
      </c>
      <c r="Y109" s="11">
        <v>3750</v>
      </c>
      <c r="Z109" s="11">
        <v>4000</v>
      </c>
      <c r="AA109" s="11">
        <v>4250</v>
      </c>
      <c r="AB109" s="11">
        <v>4500</v>
      </c>
      <c r="AC109" s="11">
        <v>4750</v>
      </c>
      <c r="AD109" s="11">
        <v>5000</v>
      </c>
      <c r="AE109" s="11">
        <v>5250</v>
      </c>
      <c r="AF109" s="11">
        <v>5500</v>
      </c>
      <c r="AH109" s="9"/>
      <c r="AI109" s="10"/>
      <c r="AJ109" s="10"/>
      <c r="AK109" s="10"/>
      <c r="AL109" s="10"/>
      <c r="AM109" s="10"/>
      <c r="AN109" s="11">
        <v>500</v>
      </c>
      <c r="AO109" s="12">
        <v>750</v>
      </c>
      <c r="AP109" s="11">
        <v>1000</v>
      </c>
      <c r="AQ109" s="11">
        <v>1250</v>
      </c>
      <c r="AR109" s="11">
        <v>1500</v>
      </c>
      <c r="AS109" s="11">
        <v>1750</v>
      </c>
      <c r="AT109" s="11">
        <v>2000</v>
      </c>
      <c r="AU109" s="11">
        <v>2250</v>
      </c>
      <c r="AV109" s="11">
        <v>2500</v>
      </c>
      <c r="AW109" s="11">
        <v>2750</v>
      </c>
      <c r="AX109" s="14">
        <v>3000</v>
      </c>
      <c r="AY109" s="15" t="s">
        <v>74</v>
      </c>
      <c r="AZ109" s="11">
        <v>3250</v>
      </c>
      <c r="BA109" s="12">
        <v>3500</v>
      </c>
      <c r="BB109" s="11">
        <v>3750</v>
      </c>
      <c r="BC109" s="11">
        <v>4000</v>
      </c>
      <c r="BD109" s="11">
        <v>4250</v>
      </c>
      <c r="BE109" s="11">
        <v>4500</v>
      </c>
      <c r="BF109" s="11">
        <v>4750</v>
      </c>
      <c r="BG109" s="11">
        <v>5000</v>
      </c>
      <c r="BH109" s="11">
        <v>5250</v>
      </c>
      <c r="BI109" s="11">
        <v>5500</v>
      </c>
      <c r="BJ109" s="11">
        <v>5750</v>
      </c>
      <c r="BK109" s="14">
        <v>6000</v>
      </c>
      <c r="BL109" s="49"/>
      <c r="BM109" s="9"/>
      <c r="BN109" s="10"/>
      <c r="BO109" s="10"/>
      <c r="BP109" s="10"/>
      <c r="BQ109" s="10"/>
      <c r="BR109" s="10"/>
      <c r="BS109" s="11">
        <v>500</v>
      </c>
      <c r="BT109" s="12">
        <v>750</v>
      </c>
      <c r="BU109" s="11">
        <v>1000</v>
      </c>
      <c r="BV109" s="11">
        <v>1250</v>
      </c>
      <c r="BW109" s="11">
        <v>1500</v>
      </c>
      <c r="BX109" s="11">
        <v>1750</v>
      </c>
      <c r="BY109" s="11">
        <v>2000</v>
      </c>
      <c r="BZ109" s="11">
        <v>2250</v>
      </c>
      <c r="CA109" s="11">
        <v>2500</v>
      </c>
      <c r="CB109" s="11">
        <v>2750</v>
      </c>
      <c r="CC109" s="14">
        <v>3000</v>
      </c>
      <c r="CD109" s="15" t="s">
        <v>74</v>
      </c>
      <c r="CE109" s="11">
        <v>3250</v>
      </c>
      <c r="CF109" s="12">
        <v>3500</v>
      </c>
      <c r="CG109" s="11">
        <v>3750</v>
      </c>
      <c r="CH109" s="11">
        <v>4000</v>
      </c>
      <c r="CI109" s="11">
        <v>4250</v>
      </c>
      <c r="CJ109" s="11">
        <v>4500</v>
      </c>
      <c r="CK109" s="11">
        <v>4750</v>
      </c>
      <c r="CL109" s="11">
        <v>5000</v>
      </c>
      <c r="CM109" s="11">
        <v>5250</v>
      </c>
      <c r="CN109" s="11">
        <v>5500</v>
      </c>
      <c r="CO109" s="11">
        <v>5750</v>
      </c>
      <c r="CP109" s="14">
        <v>6000</v>
      </c>
      <c r="CQ109" s="49"/>
      <c r="CR109" s="9"/>
      <c r="CS109" s="10"/>
      <c r="CT109" s="10"/>
      <c r="CU109" s="10"/>
      <c r="CV109" s="10"/>
      <c r="CW109" s="10"/>
      <c r="CX109" s="11">
        <v>500</v>
      </c>
      <c r="CY109" s="12">
        <v>750</v>
      </c>
      <c r="CZ109" s="11">
        <v>1000</v>
      </c>
      <c r="DA109" s="11">
        <v>1250</v>
      </c>
      <c r="DB109" s="11">
        <v>1500</v>
      </c>
      <c r="DC109" s="11">
        <v>1750</v>
      </c>
      <c r="DD109" s="11">
        <v>2000</v>
      </c>
      <c r="DE109" s="11">
        <v>2250</v>
      </c>
      <c r="DF109" s="11">
        <v>2500</v>
      </c>
      <c r="DG109" s="11">
        <v>2750</v>
      </c>
      <c r="DH109" s="14">
        <v>3000</v>
      </c>
      <c r="DI109" s="15" t="s">
        <v>74</v>
      </c>
      <c r="DJ109" s="11">
        <v>3250</v>
      </c>
      <c r="DK109" s="12">
        <v>3500</v>
      </c>
      <c r="DL109" s="11">
        <v>3750</v>
      </c>
      <c r="DM109" s="11">
        <v>4000</v>
      </c>
      <c r="DN109" s="11">
        <v>4250</v>
      </c>
      <c r="DO109" s="11">
        <v>4500</v>
      </c>
      <c r="DP109" s="11">
        <v>4750</v>
      </c>
      <c r="DQ109" s="11">
        <v>5000</v>
      </c>
      <c r="DR109" s="11">
        <v>5250</v>
      </c>
      <c r="DS109" s="11">
        <v>5500</v>
      </c>
      <c r="DT109" s="49"/>
      <c r="DU109" s="9"/>
      <c r="DV109" s="10"/>
      <c r="DW109" s="10"/>
      <c r="DX109" s="10"/>
      <c r="DY109" s="10"/>
      <c r="DZ109" s="10"/>
      <c r="EA109" s="11">
        <v>500</v>
      </c>
      <c r="EB109" s="12">
        <v>750</v>
      </c>
      <c r="EC109" s="11">
        <v>1000</v>
      </c>
      <c r="ED109" s="11">
        <v>1250</v>
      </c>
      <c r="EE109" s="11">
        <v>1500</v>
      </c>
      <c r="EF109" s="11">
        <v>1750</v>
      </c>
      <c r="EG109" s="11">
        <v>2000</v>
      </c>
      <c r="EH109" s="11">
        <v>2250</v>
      </c>
      <c r="EI109" s="11">
        <v>2500</v>
      </c>
      <c r="EJ109" s="11">
        <v>2750</v>
      </c>
      <c r="EK109" s="14">
        <v>3000</v>
      </c>
      <c r="EL109" s="15" t="s">
        <v>74</v>
      </c>
      <c r="EM109" s="11">
        <v>3250</v>
      </c>
      <c r="EN109" s="12">
        <v>3500</v>
      </c>
      <c r="EO109" s="11">
        <v>3750</v>
      </c>
      <c r="EP109" s="11">
        <v>4000</v>
      </c>
      <c r="EQ109" s="11">
        <v>4250</v>
      </c>
      <c r="ER109" s="11">
        <v>4500</v>
      </c>
      <c r="ES109" s="11">
        <v>4750</v>
      </c>
      <c r="ET109" s="11">
        <v>5000</v>
      </c>
      <c r="EU109" s="11">
        <v>5250</v>
      </c>
      <c r="EV109" s="11">
        <v>5500</v>
      </c>
      <c r="EW109" s="49"/>
      <c r="EX109" s="9"/>
      <c r="EY109" s="10"/>
      <c r="EZ109" s="10"/>
      <c r="FA109" s="10"/>
      <c r="FB109" s="10"/>
      <c r="FC109" s="10"/>
      <c r="FD109" s="11">
        <v>500</v>
      </c>
      <c r="FE109" s="12">
        <v>750</v>
      </c>
      <c r="FF109" s="11">
        <v>1000</v>
      </c>
      <c r="FG109" s="11">
        <v>1250</v>
      </c>
      <c r="FH109" s="11">
        <v>1500</v>
      </c>
      <c r="FI109" s="11">
        <v>1750</v>
      </c>
      <c r="FJ109" s="11">
        <v>2000</v>
      </c>
      <c r="FK109" s="11">
        <v>2250</v>
      </c>
      <c r="FL109" s="11">
        <v>2500</v>
      </c>
      <c r="FM109" s="11">
        <v>2750</v>
      </c>
      <c r="FN109" s="14">
        <v>3000</v>
      </c>
      <c r="FO109" s="15" t="s">
        <v>74</v>
      </c>
      <c r="FP109" s="11">
        <v>3250</v>
      </c>
      <c r="FQ109" s="12">
        <v>3500</v>
      </c>
      <c r="FR109" s="11">
        <v>3750</v>
      </c>
      <c r="FS109" s="11">
        <v>4000</v>
      </c>
      <c r="FT109" s="11">
        <v>4250</v>
      </c>
      <c r="FU109" s="11">
        <v>4500</v>
      </c>
      <c r="FV109" s="11">
        <v>4750</v>
      </c>
      <c r="FW109" s="11">
        <v>5000</v>
      </c>
      <c r="FX109" s="11">
        <v>5250</v>
      </c>
      <c r="FY109" s="11">
        <v>5500</v>
      </c>
      <c r="FZ109" s="49"/>
      <c r="GA109" s="9"/>
      <c r="GB109" s="10"/>
      <c r="GC109" s="10"/>
      <c r="GD109" s="10"/>
      <c r="GE109" s="10"/>
      <c r="GF109" s="10"/>
      <c r="GG109" s="11">
        <v>500</v>
      </c>
      <c r="GH109" s="12">
        <v>750</v>
      </c>
      <c r="GI109" s="11">
        <v>1000</v>
      </c>
      <c r="GJ109" s="11">
        <v>1250</v>
      </c>
      <c r="GK109" s="11">
        <v>1500</v>
      </c>
      <c r="GL109" s="11">
        <v>1750</v>
      </c>
      <c r="GM109" s="11">
        <v>2000</v>
      </c>
      <c r="GN109" s="11">
        <v>2250</v>
      </c>
      <c r="GO109" s="11">
        <v>2500</v>
      </c>
      <c r="GP109" s="11">
        <v>2750</v>
      </c>
      <c r="GQ109" s="14">
        <v>3000</v>
      </c>
      <c r="GR109" s="15" t="s">
        <v>74</v>
      </c>
      <c r="GS109" s="11">
        <v>3250</v>
      </c>
      <c r="GT109" s="12">
        <v>3500</v>
      </c>
      <c r="GU109" s="11">
        <v>3750</v>
      </c>
      <c r="GV109" s="11">
        <v>4000</v>
      </c>
      <c r="GW109" s="11">
        <v>4250</v>
      </c>
      <c r="GX109" s="11">
        <v>4500</v>
      </c>
      <c r="GY109" s="11">
        <v>4750</v>
      </c>
      <c r="GZ109" s="11">
        <v>5000</v>
      </c>
      <c r="HA109" s="11">
        <v>5250</v>
      </c>
      <c r="HB109" s="11">
        <v>5500</v>
      </c>
      <c r="HC109" s="11">
        <v>5750</v>
      </c>
      <c r="HD109" s="14">
        <v>6000</v>
      </c>
      <c r="HE109" s="49"/>
      <c r="HF109" s="9"/>
      <c r="HG109" s="10"/>
      <c r="HH109" s="10"/>
      <c r="HI109" s="10"/>
      <c r="HJ109" s="10"/>
      <c r="HK109" s="10"/>
      <c r="HL109" s="11">
        <v>500</v>
      </c>
      <c r="HM109" s="12">
        <v>750</v>
      </c>
      <c r="HN109" s="11">
        <v>1000</v>
      </c>
      <c r="HO109" s="11">
        <v>1250</v>
      </c>
      <c r="HP109" s="11">
        <v>1500</v>
      </c>
      <c r="HQ109" s="11">
        <v>1750</v>
      </c>
      <c r="HR109" s="11">
        <v>2000</v>
      </c>
      <c r="HS109" s="11">
        <v>2250</v>
      </c>
      <c r="HT109" s="11">
        <v>2500</v>
      </c>
      <c r="HU109" s="11">
        <v>2750</v>
      </c>
      <c r="HV109" s="14">
        <v>3000</v>
      </c>
      <c r="HW109" s="15" t="s">
        <v>74</v>
      </c>
      <c r="HX109" s="11">
        <v>3250</v>
      </c>
      <c r="HY109" s="12">
        <v>3500</v>
      </c>
      <c r="HZ109" s="11">
        <v>3750</v>
      </c>
      <c r="IA109" s="11">
        <v>4000</v>
      </c>
      <c r="IB109" s="11">
        <v>4250</v>
      </c>
      <c r="IC109" s="11">
        <v>4500</v>
      </c>
      <c r="ID109" s="11">
        <v>4750</v>
      </c>
      <c r="IE109" s="11">
        <v>5000</v>
      </c>
      <c r="IF109" s="11">
        <v>5250</v>
      </c>
      <c r="IG109" s="11">
        <v>5500</v>
      </c>
      <c r="IH109" s="49"/>
      <c r="II109" s="9"/>
      <c r="IJ109" s="10"/>
      <c r="IK109" s="10"/>
      <c r="IL109" s="10"/>
      <c r="IM109" s="10"/>
      <c r="IN109" s="10"/>
      <c r="IO109" s="11">
        <v>500</v>
      </c>
      <c r="IP109" s="12">
        <v>750</v>
      </c>
      <c r="IQ109" s="11">
        <v>1000</v>
      </c>
      <c r="IR109" s="11">
        <v>1250</v>
      </c>
      <c r="IS109" s="11">
        <v>1500</v>
      </c>
      <c r="IT109" s="11">
        <v>1750</v>
      </c>
      <c r="IU109" s="11">
        <v>2000</v>
      </c>
      <c r="IV109" s="11">
        <v>2250</v>
      </c>
      <c r="IW109" s="11">
        <v>2500</v>
      </c>
      <c r="IX109" s="11">
        <v>2750</v>
      </c>
      <c r="IY109" s="14">
        <v>3000</v>
      </c>
      <c r="IZ109" s="15" t="s">
        <v>74</v>
      </c>
      <c r="JA109" s="11">
        <v>3250</v>
      </c>
      <c r="JB109" s="12">
        <v>3500</v>
      </c>
      <c r="JC109" s="11">
        <v>3750</v>
      </c>
      <c r="JD109" s="11">
        <v>4000</v>
      </c>
      <c r="JE109" s="11">
        <v>4250</v>
      </c>
      <c r="JF109" s="11">
        <v>4500</v>
      </c>
      <c r="JG109" s="11">
        <v>4750</v>
      </c>
      <c r="JH109" s="11">
        <v>5000</v>
      </c>
      <c r="JI109" s="11">
        <v>5250</v>
      </c>
      <c r="JJ109" s="11">
        <v>5500</v>
      </c>
      <c r="JK109" s="49"/>
      <c r="JL109" s="9"/>
      <c r="JM109" s="10"/>
      <c r="JN109" s="10"/>
      <c r="JO109" s="10"/>
      <c r="JP109" s="10"/>
      <c r="JQ109" s="10"/>
      <c r="JR109" s="11">
        <v>500</v>
      </c>
      <c r="JS109" s="12">
        <v>750</v>
      </c>
      <c r="JT109" s="11">
        <v>1000</v>
      </c>
      <c r="JU109" s="11">
        <v>1250</v>
      </c>
      <c r="JV109" s="11">
        <v>1500</v>
      </c>
      <c r="JW109" s="11">
        <v>1750</v>
      </c>
      <c r="JX109" s="11">
        <v>2000</v>
      </c>
      <c r="JY109" s="11">
        <v>2250</v>
      </c>
      <c r="JZ109" s="11">
        <v>2500</v>
      </c>
      <c r="KA109" s="11">
        <v>2750</v>
      </c>
      <c r="KB109" s="14">
        <v>3000</v>
      </c>
      <c r="KC109" s="15" t="s">
        <v>74</v>
      </c>
      <c r="KD109" s="11">
        <v>3250</v>
      </c>
      <c r="KE109" s="12">
        <v>3500</v>
      </c>
      <c r="KF109" s="11">
        <v>3750</v>
      </c>
      <c r="KG109" s="11">
        <v>4000</v>
      </c>
      <c r="KH109" s="11">
        <v>4250</v>
      </c>
      <c r="KI109" s="11">
        <v>4500</v>
      </c>
      <c r="KJ109" s="11">
        <v>4750</v>
      </c>
      <c r="KK109" s="11">
        <v>5000</v>
      </c>
      <c r="KL109" s="11">
        <v>5250</v>
      </c>
      <c r="KM109" s="11">
        <v>5500</v>
      </c>
      <c r="KN109" s="11">
        <v>5750</v>
      </c>
      <c r="KO109" s="14">
        <v>6000</v>
      </c>
      <c r="KP109" s="49"/>
      <c r="KQ109" s="9"/>
      <c r="KR109" s="10"/>
      <c r="KS109" s="10"/>
      <c r="KT109" s="10"/>
      <c r="KU109" s="10"/>
      <c r="KV109" s="10"/>
      <c r="KW109" s="11">
        <v>500</v>
      </c>
      <c r="KX109" s="12">
        <v>750</v>
      </c>
      <c r="KY109" s="11">
        <v>1000</v>
      </c>
      <c r="KZ109" s="11">
        <v>1250</v>
      </c>
      <c r="LA109" s="11">
        <v>1500</v>
      </c>
      <c r="LB109" s="11">
        <v>1750</v>
      </c>
      <c r="LC109" s="11">
        <v>2000</v>
      </c>
      <c r="LD109" s="11">
        <v>2250</v>
      </c>
      <c r="LE109" s="11">
        <v>2500</v>
      </c>
      <c r="LF109" s="11">
        <v>2750</v>
      </c>
      <c r="LG109" s="14">
        <v>3000</v>
      </c>
      <c r="LH109" s="15" t="s">
        <v>74</v>
      </c>
      <c r="LI109" s="11">
        <v>3250</v>
      </c>
      <c r="LJ109" s="12">
        <v>3500</v>
      </c>
      <c r="LK109" s="11">
        <v>3750</v>
      </c>
      <c r="LL109" s="11">
        <v>4000</v>
      </c>
      <c r="LM109" s="11">
        <v>4250</v>
      </c>
      <c r="LN109" s="11">
        <v>4500</v>
      </c>
      <c r="LO109" s="11">
        <v>4750</v>
      </c>
      <c r="LP109" s="11">
        <v>5000</v>
      </c>
      <c r="LQ109" s="11">
        <v>5250</v>
      </c>
      <c r="LR109" s="11">
        <v>5500</v>
      </c>
      <c r="LS109" s="49"/>
    </row>
    <row r="110" spans="5:331">
      <c r="E110" s="16"/>
      <c r="F110" s="17"/>
      <c r="G110" s="17"/>
      <c r="H110" s="17"/>
      <c r="I110" s="17"/>
      <c r="J110" s="141" t="s">
        <v>296</v>
      </c>
      <c r="K110" s="18">
        <v>2</v>
      </c>
      <c r="L110" s="19">
        <v>3</v>
      </c>
      <c r="M110" s="18">
        <v>4</v>
      </c>
      <c r="N110" s="18">
        <v>5</v>
      </c>
      <c r="O110" s="18">
        <v>6</v>
      </c>
      <c r="P110" s="18">
        <v>7</v>
      </c>
      <c r="Q110" s="18">
        <v>8</v>
      </c>
      <c r="R110" s="18">
        <v>9</v>
      </c>
      <c r="S110" s="18">
        <v>10</v>
      </c>
      <c r="T110" s="18">
        <v>11</v>
      </c>
      <c r="U110" s="20">
        <v>12</v>
      </c>
      <c r="V110" s="21"/>
      <c r="W110" s="18">
        <v>13</v>
      </c>
      <c r="X110" s="19">
        <v>14</v>
      </c>
      <c r="Y110" s="18">
        <v>15</v>
      </c>
      <c r="Z110" s="18">
        <v>16</v>
      </c>
      <c r="AA110" s="18">
        <v>17</v>
      </c>
      <c r="AB110" s="18">
        <v>18</v>
      </c>
      <c r="AC110" s="18">
        <v>19</v>
      </c>
      <c r="AD110" s="18">
        <v>20</v>
      </c>
      <c r="AE110" s="18">
        <v>21</v>
      </c>
      <c r="AF110" s="18">
        <v>22</v>
      </c>
      <c r="AH110" s="16"/>
      <c r="AI110" s="17"/>
      <c r="AJ110" s="17"/>
      <c r="AK110" s="17"/>
      <c r="AL110" s="17"/>
      <c r="AM110" s="70" t="s">
        <v>150</v>
      </c>
      <c r="AN110" s="18">
        <v>2</v>
      </c>
      <c r="AO110" s="19">
        <v>3</v>
      </c>
      <c r="AP110" s="18">
        <v>4</v>
      </c>
      <c r="AQ110" s="18">
        <v>5</v>
      </c>
      <c r="AR110" s="18">
        <v>6</v>
      </c>
      <c r="AS110" s="18">
        <v>7</v>
      </c>
      <c r="AT110" s="18">
        <v>8</v>
      </c>
      <c r="AU110" s="18">
        <v>9</v>
      </c>
      <c r="AV110" s="18">
        <v>10</v>
      </c>
      <c r="AW110" s="18">
        <v>11</v>
      </c>
      <c r="AX110" s="20">
        <v>12</v>
      </c>
      <c r="AY110" s="21"/>
      <c r="AZ110" s="18">
        <v>13</v>
      </c>
      <c r="BA110" s="19">
        <v>14</v>
      </c>
      <c r="BB110" s="18">
        <v>15</v>
      </c>
      <c r="BC110" s="18">
        <v>16</v>
      </c>
      <c r="BD110" s="18">
        <v>17</v>
      </c>
      <c r="BE110" s="18">
        <v>18</v>
      </c>
      <c r="BF110" s="18">
        <v>19</v>
      </c>
      <c r="BG110" s="18">
        <v>20</v>
      </c>
      <c r="BH110" s="18">
        <v>21</v>
      </c>
      <c r="BI110" s="18">
        <v>22</v>
      </c>
      <c r="BJ110" s="18">
        <v>23</v>
      </c>
      <c r="BK110" s="20">
        <v>24</v>
      </c>
      <c r="BL110" s="49"/>
      <c r="BM110" s="16"/>
      <c r="BN110" s="17"/>
      <c r="BO110" s="17"/>
      <c r="BP110" s="17"/>
      <c r="BQ110" s="17"/>
      <c r="BR110" s="141" t="s">
        <v>303</v>
      </c>
      <c r="BS110" s="18">
        <v>2</v>
      </c>
      <c r="BT110" s="19">
        <v>3</v>
      </c>
      <c r="BU110" s="18">
        <v>4</v>
      </c>
      <c r="BV110" s="18">
        <v>5</v>
      </c>
      <c r="BW110" s="18">
        <v>6</v>
      </c>
      <c r="BX110" s="18">
        <v>7</v>
      </c>
      <c r="BY110" s="18">
        <v>8</v>
      </c>
      <c r="BZ110" s="18">
        <v>9</v>
      </c>
      <c r="CA110" s="18">
        <v>10</v>
      </c>
      <c r="CB110" s="18">
        <v>11</v>
      </c>
      <c r="CC110" s="20">
        <v>12</v>
      </c>
      <c r="CD110" s="21"/>
      <c r="CE110" s="18">
        <v>13</v>
      </c>
      <c r="CF110" s="19">
        <v>14</v>
      </c>
      <c r="CG110" s="18">
        <v>15</v>
      </c>
      <c r="CH110" s="18">
        <v>16</v>
      </c>
      <c r="CI110" s="18">
        <v>17</v>
      </c>
      <c r="CJ110" s="18">
        <v>18</v>
      </c>
      <c r="CK110" s="18">
        <v>19</v>
      </c>
      <c r="CL110" s="18">
        <v>20</v>
      </c>
      <c r="CM110" s="18">
        <v>21</v>
      </c>
      <c r="CN110" s="18">
        <v>22</v>
      </c>
      <c r="CO110" s="18">
        <v>23</v>
      </c>
      <c r="CP110" s="20">
        <v>24</v>
      </c>
      <c r="CQ110" s="49"/>
      <c r="CR110" s="16"/>
      <c r="CS110" s="17"/>
      <c r="CT110" s="17"/>
      <c r="CU110" s="17"/>
      <c r="CV110" s="17"/>
      <c r="CW110" s="157" t="s">
        <v>296</v>
      </c>
      <c r="CX110" s="18">
        <v>2</v>
      </c>
      <c r="CY110" s="19">
        <v>3</v>
      </c>
      <c r="CZ110" s="18">
        <v>4</v>
      </c>
      <c r="DA110" s="18">
        <v>5</v>
      </c>
      <c r="DB110" s="18">
        <v>6</v>
      </c>
      <c r="DC110" s="18">
        <v>7</v>
      </c>
      <c r="DD110" s="18">
        <v>8</v>
      </c>
      <c r="DE110" s="18">
        <v>9</v>
      </c>
      <c r="DF110" s="18">
        <v>10</v>
      </c>
      <c r="DG110" s="18">
        <v>11</v>
      </c>
      <c r="DH110" s="20">
        <v>12</v>
      </c>
      <c r="DI110" s="21"/>
      <c r="DJ110" s="18">
        <v>13</v>
      </c>
      <c r="DK110" s="19">
        <v>14</v>
      </c>
      <c r="DL110" s="18">
        <v>15</v>
      </c>
      <c r="DM110" s="18">
        <v>16</v>
      </c>
      <c r="DN110" s="18">
        <v>17</v>
      </c>
      <c r="DO110" s="18">
        <v>18</v>
      </c>
      <c r="DP110" s="18">
        <v>19</v>
      </c>
      <c r="DQ110" s="18">
        <v>20</v>
      </c>
      <c r="DR110" s="18">
        <v>21</v>
      </c>
      <c r="DS110" s="18">
        <v>22</v>
      </c>
      <c r="DT110" s="49"/>
      <c r="DU110" s="16"/>
      <c r="DV110" s="17"/>
      <c r="DW110" s="17"/>
      <c r="DX110" s="17"/>
      <c r="DY110" s="17"/>
      <c r="DZ110" s="157" t="s">
        <v>296</v>
      </c>
      <c r="EA110" s="18">
        <v>2</v>
      </c>
      <c r="EB110" s="19">
        <v>3</v>
      </c>
      <c r="EC110" s="18">
        <v>4</v>
      </c>
      <c r="ED110" s="18">
        <v>5</v>
      </c>
      <c r="EE110" s="18">
        <v>6</v>
      </c>
      <c r="EF110" s="18">
        <v>7</v>
      </c>
      <c r="EG110" s="18">
        <v>8</v>
      </c>
      <c r="EH110" s="18">
        <v>9</v>
      </c>
      <c r="EI110" s="18">
        <v>10</v>
      </c>
      <c r="EJ110" s="18">
        <v>11</v>
      </c>
      <c r="EK110" s="20">
        <v>12</v>
      </c>
      <c r="EL110" s="21"/>
      <c r="EM110" s="18">
        <v>13</v>
      </c>
      <c r="EN110" s="19">
        <v>14</v>
      </c>
      <c r="EO110" s="18">
        <v>15</v>
      </c>
      <c r="EP110" s="18">
        <v>16</v>
      </c>
      <c r="EQ110" s="18">
        <v>17</v>
      </c>
      <c r="ER110" s="18">
        <v>18</v>
      </c>
      <c r="ES110" s="18">
        <v>19</v>
      </c>
      <c r="ET110" s="18">
        <v>20</v>
      </c>
      <c r="EU110" s="18">
        <v>21</v>
      </c>
      <c r="EV110" s="18">
        <v>22</v>
      </c>
      <c r="EW110" s="49"/>
      <c r="EX110" s="16"/>
      <c r="EY110" s="17"/>
      <c r="EZ110" s="17"/>
      <c r="FA110" s="17"/>
      <c r="FB110" s="17"/>
      <c r="FC110" s="157" t="s">
        <v>296</v>
      </c>
      <c r="FD110" s="18">
        <v>2</v>
      </c>
      <c r="FE110" s="19">
        <v>3</v>
      </c>
      <c r="FF110" s="18">
        <v>4</v>
      </c>
      <c r="FG110" s="18">
        <v>5</v>
      </c>
      <c r="FH110" s="18">
        <v>6</v>
      </c>
      <c r="FI110" s="18">
        <v>7</v>
      </c>
      <c r="FJ110" s="18">
        <v>8</v>
      </c>
      <c r="FK110" s="18">
        <v>9</v>
      </c>
      <c r="FL110" s="18">
        <v>10</v>
      </c>
      <c r="FM110" s="18">
        <v>11</v>
      </c>
      <c r="FN110" s="20">
        <v>12</v>
      </c>
      <c r="FO110" s="21"/>
      <c r="FP110" s="18">
        <v>13</v>
      </c>
      <c r="FQ110" s="19">
        <v>14</v>
      </c>
      <c r="FR110" s="18">
        <v>15</v>
      </c>
      <c r="FS110" s="18">
        <v>16</v>
      </c>
      <c r="FT110" s="18">
        <v>17</v>
      </c>
      <c r="FU110" s="18">
        <v>18</v>
      </c>
      <c r="FV110" s="18">
        <v>19</v>
      </c>
      <c r="FW110" s="18">
        <v>20</v>
      </c>
      <c r="FX110" s="18">
        <v>21</v>
      </c>
      <c r="FY110" s="18">
        <v>22</v>
      </c>
      <c r="FZ110" s="49"/>
      <c r="GA110" s="16"/>
      <c r="GB110" s="17"/>
      <c r="GC110" s="17"/>
      <c r="GD110" s="17"/>
      <c r="GE110" s="17"/>
      <c r="GF110" s="157" t="s">
        <v>303</v>
      </c>
      <c r="GG110" s="18">
        <v>2</v>
      </c>
      <c r="GH110" s="19">
        <v>3</v>
      </c>
      <c r="GI110" s="18">
        <v>4</v>
      </c>
      <c r="GJ110" s="18">
        <v>5</v>
      </c>
      <c r="GK110" s="18">
        <v>6</v>
      </c>
      <c r="GL110" s="18">
        <v>7</v>
      </c>
      <c r="GM110" s="18">
        <v>8</v>
      </c>
      <c r="GN110" s="18">
        <v>9</v>
      </c>
      <c r="GO110" s="18">
        <v>10</v>
      </c>
      <c r="GP110" s="18">
        <v>11</v>
      </c>
      <c r="GQ110" s="20">
        <v>12</v>
      </c>
      <c r="GR110" s="21"/>
      <c r="GS110" s="18">
        <v>13</v>
      </c>
      <c r="GT110" s="19">
        <v>14</v>
      </c>
      <c r="GU110" s="18">
        <v>15</v>
      </c>
      <c r="GV110" s="18">
        <v>16</v>
      </c>
      <c r="GW110" s="18">
        <v>17</v>
      </c>
      <c r="GX110" s="18">
        <v>18</v>
      </c>
      <c r="GY110" s="18">
        <v>19</v>
      </c>
      <c r="GZ110" s="18">
        <v>20</v>
      </c>
      <c r="HA110" s="18">
        <v>21</v>
      </c>
      <c r="HB110" s="18">
        <v>22</v>
      </c>
      <c r="HC110" s="18">
        <v>23</v>
      </c>
      <c r="HD110" s="20">
        <v>24</v>
      </c>
      <c r="HE110" s="49"/>
      <c r="HF110" s="16"/>
      <c r="HG110" s="17"/>
      <c r="HH110" s="17"/>
      <c r="HI110" s="17"/>
      <c r="HJ110" s="17"/>
      <c r="HK110" s="163" t="s">
        <v>296</v>
      </c>
      <c r="HL110" s="18">
        <v>2</v>
      </c>
      <c r="HM110" s="19">
        <v>3</v>
      </c>
      <c r="HN110" s="18">
        <v>4</v>
      </c>
      <c r="HO110" s="18">
        <v>5</v>
      </c>
      <c r="HP110" s="18">
        <v>6</v>
      </c>
      <c r="HQ110" s="18">
        <v>7</v>
      </c>
      <c r="HR110" s="18">
        <v>8</v>
      </c>
      <c r="HS110" s="18">
        <v>9</v>
      </c>
      <c r="HT110" s="18">
        <v>10</v>
      </c>
      <c r="HU110" s="18">
        <v>11</v>
      </c>
      <c r="HV110" s="20">
        <v>12</v>
      </c>
      <c r="HW110" s="21"/>
      <c r="HX110" s="18">
        <v>13</v>
      </c>
      <c r="HY110" s="19">
        <v>14</v>
      </c>
      <c r="HZ110" s="18">
        <v>15</v>
      </c>
      <c r="IA110" s="18">
        <v>16</v>
      </c>
      <c r="IB110" s="18">
        <v>17</v>
      </c>
      <c r="IC110" s="18">
        <v>18</v>
      </c>
      <c r="ID110" s="18">
        <v>19</v>
      </c>
      <c r="IE110" s="18">
        <v>20</v>
      </c>
      <c r="IF110" s="18">
        <v>21</v>
      </c>
      <c r="IG110" s="18">
        <v>22</v>
      </c>
      <c r="IH110" s="49"/>
      <c r="II110" s="16"/>
      <c r="IJ110" s="17"/>
      <c r="IK110" s="17"/>
      <c r="IL110" s="17"/>
      <c r="IM110" s="17"/>
      <c r="IN110" s="163" t="s">
        <v>296</v>
      </c>
      <c r="IO110" s="18">
        <v>2</v>
      </c>
      <c r="IP110" s="19">
        <v>3</v>
      </c>
      <c r="IQ110" s="18">
        <v>4</v>
      </c>
      <c r="IR110" s="18">
        <v>5</v>
      </c>
      <c r="IS110" s="18">
        <v>6</v>
      </c>
      <c r="IT110" s="18">
        <v>7</v>
      </c>
      <c r="IU110" s="18">
        <v>8</v>
      </c>
      <c r="IV110" s="18">
        <v>9</v>
      </c>
      <c r="IW110" s="18">
        <v>10</v>
      </c>
      <c r="IX110" s="18">
        <v>11</v>
      </c>
      <c r="IY110" s="20">
        <v>12</v>
      </c>
      <c r="IZ110" s="21"/>
      <c r="JA110" s="18">
        <v>13</v>
      </c>
      <c r="JB110" s="19">
        <v>14</v>
      </c>
      <c r="JC110" s="18">
        <v>15</v>
      </c>
      <c r="JD110" s="18">
        <v>16</v>
      </c>
      <c r="JE110" s="18">
        <v>17</v>
      </c>
      <c r="JF110" s="18">
        <v>18</v>
      </c>
      <c r="JG110" s="18">
        <v>19</v>
      </c>
      <c r="JH110" s="18">
        <v>20</v>
      </c>
      <c r="JI110" s="18">
        <v>21</v>
      </c>
      <c r="JJ110" s="18">
        <v>22</v>
      </c>
      <c r="JK110" s="49"/>
      <c r="JL110" s="16"/>
      <c r="JM110" s="17"/>
      <c r="JN110" s="17"/>
      <c r="JO110" s="17"/>
      <c r="JP110" s="17"/>
      <c r="JQ110" s="141" t="s">
        <v>303</v>
      </c>
      <c r="JR110" s="18">
        <v>2</v>
      </c>
      <c r="JS110" s="19">
        <v>3</v>
      </c>
      <c r="JT110" s="18">
        <v>4</v>
      </c>
      <c r="JU110" s="18">
        <v>5</v>
      </c>
      <c r="JV110" s="18">
        <v>6</v>
      </c>
      <c r="JW110" s="18">
        <v>7</v>
      </c>
      <c r="JX110" s="18">
        <v>8</v>
      </c>
      <c r="JY110" s="18">
        <v>9</v>
      </c>
      <c r="JZ110" s="18">
        <v>10</v>
      </c>
      <c r="KA110" s="18">
        <v>11</v>
      </c>
      <c r="KB110" s="20">
        <v>12</v>
      </c>
      <c r="KC110" s="21"/>
      <c r="KD110" s="18">
        <v>13</v>
      </c>
      <c r="KE110" s="19">
        <v>14</v>
      </c>
      <c r="KF110" s="18">
        <v>15</v>
      </c>
      <c r="KG110" s="18">
        <v>16</v>
      </c>
      <c r="KH110" s="18">
        <v>17</v>
      </c>
      <c r="KI110" s="18">
        <v>18</v>
      </c>
      <c r="KJ110" s="18">
        <v>19</v>
      </c>
      <c r="KK110" s="18">
        <v>20</v>
      </c>
      <c r="KL110" s="18">
        <v>21</v>
      </c>
      <c r="KM110" s="18">
        <v>22</v>
      </c>
      <c r="KN110" s="18">
        <v>23</v>
      </c>
      <c r="KO110" s="20">
        <v>24</v>
      </c>
      <c r="KP110" s="49"/>
      <c r="KQ110" s="16"/>
      <c r="KR110" s="17"/>
      <c r="KS110" s="17"/>
      <c r="KT110" s="17"/>
      <c r="KU110" s="17"/>
      <c r="KV110" s="170" t="s">
        <v>296</v>
      </c>
      <c r="KW110" s="18">
        <v>2</v>
      </c>
      <c r="KX110" s="19">
        <v>3</v>
      </c>
      <c r="KY110" s="18">
        <v>4</v>
      </c>
      <c r="KZ110" s="18">
        <v>5</v>
      </c>
      <c r="LA110" s="18">
        <v>6</v>
      </c>
      <c r="LB110" s="18">
        <v>7</v>
      </c>
      <c r="LC110" s="18">
        <v>8</v>
      </c>
      <c r="LD110" s="18">
        <v>9</v>
      </c>
      <c r="LE110" s="18">
        <v>10</v>
      </c>
      <c r="LF110" s="18">
        <v>11</v>
      </c>
      <c r="LG110" s="20">
        <v>12</v>
      </c>
      <c r="LH110" s="21"/>
      <c r="LI110" s="18">
        <v>13</v>
      </c>
      <c r="LJ110" s="19">
        <v>14</v>
      </c>
      <c r="LK110" s="18">
        <v>15</v>
      </c>
      <c r="LL110" s="18">
        <v>16</v>
      </c>
      <c r="LM110" s="18">
        <v>17</v>
      </c>
      <c r="LN110" s="18">
        <v>18</v>
      </c>
      <c r="LO110" s="18">
        <v>19</v>
      </c>
      <c r="LP110" s="18">
        <v>20</v>
      </c>
      <c r="LQ110" s="18">
        <v>21</v>
      </c>
      <c r="LR110" s="18">
        <v>22</v>
      </c>
      <c r="LS110" s="49"/>
    </row>
    <row r="111" spans="5:331">
      <c r="E111" s="254" t="s">
        <v>85</v>
      </c>
      <c r="F111" s="255"/>
      <c r="G111" s="24">
        <v>7.51</v>
      </c>
      <c r="H111" s="43">
        <v>0</v>
      </c>
      <c r="I111" s="43" t="s">
        <v>110</v>
      </c>
      <c r="J111" s="24" t="str">
        <f>CONCATENATE(J$110,"-",I111)</f>
        <v>A-24-NH-D</v>
      </c>
      <c r="K111" s="25">
        <v>0.9</v>
      </c>
      <c r="L111" s="252" t="s">
        <v>84</v>
      </c>
      <c r="M111" s="252"/>
      <c r="N111" s="252"/>
      <c r="O111" s="252"/>
      <c r="P111" s="252"/>
      <c r="Q111" s="252"/>
      <c r="R111" s="252"/>
      <c r="S111" s="252"/>
      <c r="T111" s="252"/>
      <c r="U111" s="253"/>
      <c r="V111" s="27">
        <v>1.1000000000000001</v>
      </c>
      <c r="W111" s="25"/>
      <c r="X111" s="252" t="s">
        <v>84</v>
      </c>
      <c r="Y111" s="252"/>
      <c r="Z111" s="252"/>
      <c r="AA111" s="252"/>
      <c r="AB111" s="252"/>
      <c r="AC111" s="252"/>
      <c r="AD111" s="252"/>
      <c r="AE111" s="252"/>
      <c r="AF111" s="252"/>
      <c r="AH111" s="254" t="s">
        <v>85</v>
      </c>
      <c r="AI111" s="255"/>
      <c r="AJ111" s="24">
        <v>7.51</v>
      </c>
      <c r="AK111" s="43">
        <v>0</v>
      </c>
      <c r="AL111" s="43" t="s">
        <v>110</v>
      </c>
      <c r="AM111" s="24" t="str">
        <f>CONCATENATE(AM$110,"-",AL111)</f>
        <v>B-24-D</v>
      </c>
      <c r="AN111" s="25">
        <v>18.16</v>
      </c>
      <c r="AO111" s="252" t="s">
        <v>84</v>
      </c>
      <c r="AP111" s="252"/>
      <c r="AQ111" s="252"/>
      <c r="AR111" s="252"/>
      <c r="AS111" s="252"/>
      <c r="AT111" s="252"/>
      <c r="AU111" s="252"/>
      <c r="AV111" s="252"/>
      <c r="AW111" s="252"/>
      <c r="AX111" s="253"/>
      <c r="AY111" s="27">
        <v>1.1000000000000001</v>
      </c>
      <c r="AZ111" s="25"/>
      <c r="BA111" s="252" t="s">
        <v>84</v>
      </c>
      <c r="BB111" s="252"/>
      <c r="BC111" s="252"/>
      <c r="BD111" s="252"/>
      <c r="BE111" s="252"/>
      <c r="BF111" s="252"/>
      <c r="BG111" s="252"/>
      <c r="BH111" s="252"/>
      <c r="BI111" s="252"/>
      <c r="BJ111" s="252"/>
      <c r="BK111" s="58"/>
      <c r="BL111" s="49"/>
      <c r="BM111" s="254" t="s">
        <v>85</v>
      </c>
      <c r="BN111" s="255"/>
      <c r="BO111" s="24">
        <v>7.51</v>
      </c>
      <c r="BP111" s="43">
        <v>0</v>
      </c>
      <c r="BQ111" s="43" t="s">
        <v>110</v>
      </c>
      <c r="BR111" s="24" t="str">
        <f>CONCATENATE(BR$110,"-",BQ111)</f>
        <v>B-24-BASE-D</v>
      </c>
      <c r="BS111" s="25">
        <v>17.84</v>
      </c>
      <c r="BT111" s="252" t="s">
        <v>84</v>
      </c>
      <c r="BU111" s="252"/>
      <c r="BV111" s="252"/>
      <c r="BW111" s="252"/>
      <c r="BX111" s="252"/>
      <c r="BY111" s="252"/>
      <c r="BZ111" s="252"/>
      <c r="CA111" s="252"/>
      <c r="CB111" s="252"/>
      <c r="CC111" s="253"/>
      <c r="CD111" s="27">
        <v>100</v>
      </c>
      <c r="CE111" s="25"/>
      <c r="CF111" s="252" t="s">
        <v>84</v>
      </c>
      <c r="CG111" s="252"/>
      <c r="CH111" s="252"/>
      <c r="CI111" s="252"/>
      <c r="CJ111" s="252"/>
      <c r="CK111" s="252"/>
      <c r="CL111" s="252"/>
      <c r="CM111" s="252"/>
      <c r="CN111" s="252"/>
      <c r="CO111" s="252"/>
      <c r="CP111" s="58"/>
      <c r="CQ111" s="49"/>
      <c r="CR111" s="254" t="s">
        <v>85</v>
      </c>
      <c r="CS111" s="255"/>
      <c r="CT111" s="24">
        <v>7.51</v>
      </c>
      <c r="CU111" s="43">
        <v>0</v>
      </c>
      <c r="CV111" s="43" t="s">
        <v>110</v>
      </c>
      <c r="CW111" s="24" t="str">
        <f>CONCATENATE(CW$110,"-",CV111)</f>
        <v>A-24-NH-D</v>
      </c>
      <c r="CX111" s="25">
        <v>0.8</v>
      </c>
      <c r="CY111" s="252" t="s">
        <v>84</v>
      </c>
      <c r="CZ111" s="252"/>
      <c r="DA111" s="252"/>
      <c r="DB111" s="252"/>
      <c r="DC111" s="252"/>
      <c r="DD111" s="252"/>
      <c r="DE111" s="252"/>
      <c r="DF111" s="252"/>
      <c r="DG111" s="252"/>
      <c r="DH111" s="253"/>
      <c r="DI111" s="27">
        <v>1.1000000000000001</v>
      </c>
      <c r="DJ111" s="25"/>
      <c r="DK111" s="252" t="s">
        <v>84</v>
      </c>
      <c r="DL111" s="252"/>
      <c r="DM111" s="252"/>
      <c r="DN111" s="252"/>
      <c r="DO111" s="252"/>
      <c r="DP111" s="252"/>
      <c r="DQ111" s="252"/>
      <c r="DR111" s="252"/>
      <c r="DS111" s="252"/>
      <c r="DT111" s="49"/>
      <c r="DU111" s="254" t="s">
        <v>85</v>
      </c>
      <c r="DV111" s="255"/>
      <c r="DW111" s="24">
        <v>7.51</v>
      </c>
      <c r="DX111" s="43">
        <v>0</v>
      </c>
      <c r="DY111" s="43" t="s">
        <v>110</v>
      </c>
      <c r="DZ111" s="24" t="str">
        <f>CONCATENATE(DZ$110,"-",DY111)</f>
        <v>A-24-NH-D</v>
      </c>
      <c r="EA111" s="25">
        <v>0.82</v>
      </c>
      <c r="EB111" s="252" t="s">
        <v>84</v>
      </c>
      <c r="EC111" s="252"/>
      <c r="ED111" s="252"/>
      <c r="EE111" s="252"/>
      <c r="EF111" s="252"/>
      <c r="EG111" s="252"/>
      <c r="EH111" s="252"/>
      <c r="EI111" s="252"/>
      <c r="EJ111" s="252"/>
      <c r="EK111" s="253"/>
      <c r="EL111" s="27">
        <v>1.1000000000000001</v>
      </c>
      <c r="EM111" s="25"/>
      <c r="EN111" s="252" t="s">
        <v>84</v>
      </c>
      <c r="EO111" s="252"/>
      <c r="EP111" s="252"/>
      <c r="EQ111" s="252"/>
      <c r="ER111" s="252"/>
      <c r="ES111" s="252"/>
      <c r="ET111" s="252"/>
      <c r="EU111" s="252"/>
      <c r="EV111" s="252"/>
      <c r="EW111" s="49"/>
      <c r="EX111" s="254" t="s">
        <v>85</v>
      </c>
      <c r="EY111" s="255"/>
      <c r="EZ111" s="24">
        <v>7.51</v>
      </c>
      <c r="FA111" s="43">
        <v>0</v>
      </c>
      <c r="FB111" s="43" t="s">
        <v>110</v>
      </c>
      <c r="FC111" s="24" t="str">
        <f>CONCATENATE(FC$110,"-",FB111)</f>
        <v>A-24-NH-D</v>
      </c>
      <c r="FD111" s="25">
        <v>0.68</v>
      </c>
      <c r="FE111" s="252" t="s">
        <v>84</v>
      </c>
      <c r="FF111" s="252"/>
      <c r="FG111" s="252"/>
      <c r="FH111" s="252"/>
      <c r="FI111" s="252"/>
      <c r="FJ111" s="252"/>
      <c r="FK111" s="252"/>
      <c r="FL111" s="252"/>
      <c r="FM111" s="252"/>
      <c r="FN111" s="253"/>
      <c r="FO111" s="27">
        <v>1.1000000000000001</v>
      </c>
      <c r="FP111" s="25"/>
      <c r="FQ111" s="252" t="s">
        <v>84</v>
      </c>
      <c r="FR111" s="252"/>
      <c r="FS111" s="252"/>
      <c r="FT111" s="252"/>
      <c r="FU111" s="252"/>
      <c r="FV111" s="252"/>
      <c r="FW111" s="252"/>
      <c r="FX111" s="252"/>
      <c r="FY111" s="252"/>
      <c r="FZ111" s="49"/>
      <c r="GA111" s="254" t="s">
        <v>85</v>
      </c>
      <c r="GB111" s="255"/>
      <c r="GC111" s="24">
        <v>7.51</v>
      </c>
      <c r="GD111" s="43">
        <v>0</v>
      </c>
      <c r="GE111" s="43" t="s">
        <v>110</v>
      </c>
      <c r="GF111" s="24" t="str">
        <f>CONCATENATE(GF$110,"-",GE111)</f>
        <v>B-24-BASE-D</v>
      </c>
      <c r="GG111" s="25">
        <v>15.02</v>
      </c>
      <c r="GH111" s="252" t="s">
        <v>84</v>
      </c>
      <c r="GI111" s="252"/>
      <c r="GJ111" s="252"/>
      <c r="GK111" s="252"/>
      <c r="GL111" s="252"/>
      <c r="GM111" s="252"/>
      <c r="GN111" s="252"/>
      <c r="GO111" s="252"/>
      <c r="GP111" s="252"/>
      <c r="GQ111" s="253"/>
      <c r="GR111" s="27">
        <v>1.1000000000000001</v>
      </c>
      <c r="GS111" s="25"/>
      <c r="GT111" s="252" t="s">
        <v>84</v>
      </c>
      <c r="GU111" s="252"/>
      <c r="GV111" s="252"/>
      <c r="GW111" s="252"/>
      <c r="GX111" s="252"/>
      <c r="GY111" s="252"/>
      <c r="GZ111" s="252"/>
      <c r="HA111" s="252"/>
      <c r="HB111" s="252"/>
      <c r="HC111" s="252"/>
      <c r="HD111" s="58"/>
      <c r="HE111" s="49"/>
      <c r="HF111" s="254" t="s">
        <v>85</v>
      </c>
      <c r="HG111" s="255"/>
      <c r="HH111" s="24">
        <v>7.51</v>
      </c>
      <c r="HI111" s="43">
        <v>0</v>
      </c>
      <c r="HJ111" s="43" t="s">
        <v>110</v>
      </c>
      <c r="HK111" s="24" t="str">
        <f>CONCATENATE(HK$110,"-",HJ111)</f>
        <v>A-24-NH-D</v>
      </c>
      <c r="HL111" s="25">
        <v>99999</v>
      </c>
      <c r="HM111" s="252" t="s">
        <v>84</v>
      </c>
      <c r="HN111" s="252"/>
      <c r="HO111" s="252"/>
      <c r="HP111" s="252"/>
      <c r="HQ111" s="252"/>
      <c r="HR111" s="252"/>
      <c r="HS111" s="252"/>
      <c r="HT111" s="252"/>
      <c r="HU111" s="252"/>
      <c r="HV111" s="253"/>
      <c r="HW111" s="27">
        <v>100</v>
      </c>
      <c r="HX111" s="25"/>
      <c r="HY111" s="252" t="s">
        <v>84</v>
      </c>
      <c r="HZ111" s="252"/>
      <c r="IA111" s="252"/>
      <c r="IB111" s="252"/>
      <c r="IC111" s="252"/>
      <c r="ID111" s="252"/>
      <c r="IE111" s="252"/>
      <c r="IF111" s="252"/>
      <c r="IG111" s="252"/>
      <c r="IH111" s="49"/>
      <c r="II111" s="254" t="s">
        <v>85</v>
      </c>
      <c r="IJ111" s="255"/>
      <c r="IK111" s="24">
        <v>7.51</v>
      </c>
      <c r="IL111" s="43">
        <v>0</v>
      </c>
      <c r="IM111" s="43" t="s">
        <v>110</v>
      </c>
      <c r="IN111" s="24" t="str">
        <f>CONCATENATE(IN$110,"-",IM111)</f>
        <v>A-24-NH-D</v>
      </c>
      <c r="IO111" s="25">
        <v>99999</v>
      </c>
      <c r="IP111" s="252" t="s">
        <v>84</v>
      </c>
      <c r="IQ111" s="252"/>
      <c r="IR111" s="252"/>
      <c r="IS111" s="252"/>
      <c r="IT111" s="252"/>
      <c r="IU111" s="252"/>
      <c r="IV111" s="252"/>
      <c r="IW111" s="252"/>
      <c r="IX111" s="252"/>
      <c r="IY111" s="253"/>
      <c r="IZ111" s="27">
        <v>100</v>
      </c>
      <c r="JA111" s="25"/>
      <c r="JB111" s="252" t="s">
        <v>84</v>
      </c>
      <c r="JC111" s="252"/>
      <c r="JD111" s="252"/>
      <c r="JE111" s="252"/>
      <c r="JF111" s="252"/>
      <c r="JG111" s="252"/>
      <c r="JH111" s="252"/>
      <c r="JI111" s="252"/>
      <c r="JJ111" s="252"/>
      <c r="JK111" s="49"/>
      <c r="JL111" s="254" t="s">
        <v>85</v>
      </c>
      <c r="JM111" s="255"/>
      <c r="JN111" s="24">
        <v>7.51</v>
      </c>
      <c r="JO111" s="43">
        <v>0</v>
      </c>
      <c r="JP111" s="43" t="s">
        <v>110</v>
      </c>
      <c r="JQ111" s="24" t="str">
        <f>CONCATENATE(JQ$110,"-",JP111)</f>
        <v>B-24-BASE-D</v>
      </c>
      <c r="JR111" s="25">
        <v>18.16</v>
      </c>
      <c r="JS111" s="252" t="s">
        <v>84</v>
      </c>
      <c r="JT111" s="252"/>
      <c r="JU111" s="252"/>
      <c r="JV111" s="252"/>
      <c r="JW111" s="252"/>
      <c r="JX111" s="252"/>
      <c r="JY111" s="252"/>
      <c r="JZ111" s="252"/>
      <c r="KA111" s="252"/>
      <c r="KB111" s="253"/>
      <c r="KC111" s="27">
        <v>1.1000000000000001</v>
      </c>
      <c r="KD111" s="25"/>
      <c r="KE111" s="252" t="s">
        <v>84</v>
      </c>
      <c r="KF111" s="252"/>
      <c r="KG111" s="252"/>
      <c r="KH111" s="252"/>
      <c r="KI111" s="252"/>
      <c r="KJ111" s="252"/>
      <c r="KK111" s="252"/>
      <c r="KL111" s="252"/>
      <c r="KM111" s="252"/>
      <c r="KN111" s="252"/>
      <c r="KO111" s="58"/>
      <c r="KP111" s="49"/>
      <c r="KQ111" s="254" t="s">
        <v>85</v>
      </c>
      <c r="KR111" s="255"/>
      <c r="KS111" s="24">
        <v>7.51</v>
      </c>
      <c r="KT111" s="43">
        <v>0</v>
      </c>
      <c r="KU111" s="43" t="s">
        <v>110</v>
      </c>
      <c r="KV111" s="24" t="str">
        <f>CONCATENATE(KV$110,"-",KU111)</f>
        <v>A-24-NH-D</v>
      </c>
      <c r="KW111" s="25">
        <v>0.74</v>
      </c>
      <c r="KX111" s="252" t="s">
        <v>84</v>
      </c>
      <c r="KY111" s="252"/>
      <c r="KZ111" s="252"/>
      <c r="LA111" s="252"/>
      <c r="LB111" s="252"/>
      <c r="LC111" s="252"/>
      <c r="LD111" s="252"/>
      <c r="LE111" s="252"/>
      <c r="LF111" s="252"/>
      <c r="LG111" s="253"/>
      <c r="LH111" s="27">
        <v>100</v>
      </c>
      <c r="LI111" s="25"/>
      <c r="LJ111" s="252" t="s">
        <v>84</v>
      </c>
      <c r="LK111" s="252"/>
      <c r="LL111" s="252"/>
      <c r="LM111" s="252"/>
      <c r="LN111" s="252"/>
      <c r="LO111" s="252"/>
      <c r="LP111" s="252"/>
      <c r="LQ111" s="252"/>
      <c r="LR111" s="252"/>
      <c r="LS111" s="49"/>
    </row>
    <row r="112" spans="5:331" ht="14.4">
      <c r="E112" s="128">
        <v>18</v>
      </c>
      <c r="F112" s="129">
        <v>29</v>
      </c>
      <c r="G112" s="24">
        <v>16.34</v>
      </c>
      <c r="H112" s="43">
        <v>0</v>
      </c>
      <c r="I112" s="24" t="s">
        <v>91</v>
      </c>
      <c r="J112" s="24" t="str">
        <f t="shared" ref="J112:J121" si="77">CONCATENATE(J$110,"-",I112)</f>
        <v>A-24-NH-18-29</v>
      </c>
      <c r="K112" s="140">
        <v>0.9</v>
      </c>
      <c r="L112" s="25">
        <v>1.35</v>
      </c>
      <c r="M112" s="25">
        <v>1.8</v>
      </c>
      <c r="N112" s="25">
        <v>2.25</v>
      </c>
      <c r="O112" s="25">
        <v>2.7</v>
      </c>
      <c r="P112" s="25">
        <v>3.15</v>
      </c>
      <c r="Q112" s="25">
        <v>3.6</v>
      </c>
      <c r="R112" s="25">
        <v>4.05</v>
      </c>
      <c r="S112" s="25">
        <v>4.5</v>
      </c>
      <c r="T112" s="25">
        <v>4.95</v>
      </c>
      <c r="U112" s="28">
        <v>5.4</v>
      </c>
      <c r="V112" s="29">
        <v>1.1000000000000001</v>
      </c>
      <c r="W112" s="142">
        <v>5.85</v>
      </c>
      <c r="X112" s="28">
        <v>6.3</v>
      </c>
      <c r="Y112" s="28">
        <v>6.75</v>
      </c>
      <c r="Z112" s="28">
        <v>7.2</v>
      </c>
      <c r="AA112" s="28">
        <v>7.65</v>
      </c>
      <c r="AB112" s="28">
        <v>8.1</v>
      </c>
      <c r="AC112" s="28">
        <v>8.5500000000000007</v>
      </c>
      <c r="AD112" s="25">
        <v>9</v>
      </c>
      <c r="AE112" s="25">
        <v>9.4499999999999993</v>
      </c>
      <c r="AF112" s="25">
        <v>9.9</v>
      </c>
      <c r="AH112" s="128">
        <v>18</v>
      </c>
      <c r="AI112" s="129">
        <v>29</v>
      </c>
      <c r="AJ112" s="24">
        <v>16.34</v>
      </c>
      <c r="AK112" s="43">
        <v>0</v>
      </c>
      <c r="AL112" s="24" t="s">
        <v>91</v>
      </c>
      <c r="AM112" s="24" t="str">
        <f t="shared" ref="AM112:AM121" si="78">CONCATENATE(AM$110,"-",AL112)</f>
        <v>B-24-18-29</v>
      </c>
      <c r="AN112" s="25">
        <v>39.94</v>
      </c>
      <c r="AO112" s="25">
        <v>59.91</v>
      </c>
      <c r="AP112" s="25">
        <v>79.88</v>
      </c>
      <c r="AQ112" s="25">
        <v>99.85</v>
      </c>
      <c r="AR112" s="25">
        <v>119.82</v>
      </c>
      <c r="AS112" s="25">
        <v>139.79</v>
      </c>
      <c r="AT112" s="25">
        <v>151.76</v>
      </c>
      <c r="AU112" s="25">
        <v>170.73</v>
      </c>
      <c r="AV112" s="25">
        <v>189.7</v>
      </c>
      <c r="AW112" s="25">
        <v>208.67</v>
      </c>
      <c r="AX112" s="28">
        <v>227.64</v>
      </c>
      <c r="AY112" s="29">
        <v>1.1000000000000001</v>
      </c>
      <c r="AZ112" s="28">
        <v>246.61</v>
      </c>
      <c r="BA112" s="28">
        <v>265.58</v>
      </c>
      <c r="BB112" s="28">
        <v>284.55</v>
      </c>
      <c r="BC112" s="28">
        <v>303.52</v>
      </c>
      <c r="BD112" s="28">
        <v>322.49</v>
      </c>
      <c r="BE112" s="28">
        <v>341.46</v>
      </c>
      <c r="BF112" s="28">
        <v>360.43</v>
      </c>
      <c r="BG112" s="25">
        <v>379.4</v>
      </c>
      <c r="BH112" s="25">
        <v>398.37</v>
      </c>
      <c r="BI112" s="25">
        <v>417.34</v>
      </c>
      <c r="BJ112" s="25">
        <v>436.31</v>
      </c>
      <c r="BK112" s="25">
        <v>455.28</v>
      </c>
      <c r="BL112" s="49"/>
      <c r="BM112" s="128">
        <v>18</v>
      </c>
      <c r="BN112" s="129">
        <v>29</v>
      </c>
      <c r="BO112" s="24">
        <v>16.34</v>
      </c>
      <c r="BP112" s="43">
        <v>0</v>
      </c>
      <c r="BQ112" s="24" t="s">
        <v>91</v>
      </c>
      <c r="BR112" s="24" t="str">
        <f t="shared" ref="BR112:BR121" si="79">CONCATENATE(BR$110,"-",BQ112)</f>
        <v>B-24-BASE-18-29</v>
      </c>
      <c r="BS112" s="148">
        <v>57.78</v>
      </c>
      <c r="BT112" s="119">
        <v>86.67</v>
      </c>
      <c r="BU112" s="119">
        <v>115.56</v>
      </c>
      <c r="BV112" s="119">
        <v>144.44999999999999</v>
      </c>
      <c r="BW112" s="119">
        <v>173.34</v>
      </c>
      <c r="BX112" s="119">
        <v>202.23</v>
      </c>
      <c r="BY112" s="119">
        <v>219.6</v>
      </c>
      <c r="BZ112" s="119">
        <v>247.05</v>
      </c>
      <c r="CA112" s="119">
        <v>274.5</v>
      </c>
      <c r="CB112" s="119">
        <v>301.95</v>
      </c>
      <c r="CC112" s="120">
        <v>329.4</v>
      </c>
      <c r="CD112" s="29">
        <v>100</v>
      </c>
      <c r="CE112" s="149">
        <v>356.85</v>
      </c>
      <c r="CF112" s="149">
        <v>384.3</v>
      </c>
      <c r="CG112" s="120">
        <v>411.75</v>
      </c>
      <c r="CH112" s="120">
        <v>439.2</v>
      </c>
      <c r="CI112" s="120">
        <v>466.65</v>
      </c>
      <c r="CJ112" s="120">
        <v>494.1</v>
      </c>
      <c r="CK112" s="120">
        <v>521.54999999999995</v>
      </c>
      <c r="CL112" s="119">
        <v>549</v>
      </c>
      <c r="CM112" s="119">
        <v>576.45000000000005</v>
      </c>
      <c r="CN112" s="119">
        <v>603.9</v>
      </c>
      <c r="CO112" s="119">
        <v>631.35</v>
      </c>
      <c r="CP112" s="119">
        <v>658.8</v>
      </c>
      <c r="CQ112" s="49"/>
      <c r="CR112" s="131">
        <v>18</v>
      </c>
      <c r="CS112" s="132">
        <v>29</v>
      </c>
      <c r="CT112" s="24">
        <v>16.34</v>
      </c>
      <c r="CU112" s="43">
        <v>0</v>
      </c>
      <c r="CV112" s="24" t="s">
        <v>91</v>
      </c>
      <c r="CW112" s="24" t="str">
        <f t="shared" ref="CW112:CW121" si="80">CONCATENATE(CW$110,"-",CV112)</f>
        <v>A-24-NH-18-29</v>
      </c>
      <c r="CX112" s="156">
        <v>0.8</v>
      </c>
      <c r="CY112" s="25">
        <v>1.2</v>
      </c>
      <c r="CZ112" s="25">
        <v>1.6</v>
      </c>
      <c r="DA112" s="25">
        <v>2</v>
      </c>
      <c r="DB112" s="25">
        <v>2.4</v>
      </c>
      <c r="DC112" s="25">
        <v>2.8</v>
      </c>
      <c r="DD112" s="25">
        <v>3.2</v>
      </c>
      <c r="DE112" s="25">
        <v>3.6</v>
      </c>
      <c r="DF112" s="25">
        <v>4</v>
      </c>
      <c r="DG112" s="25">
        <v>4.4000000000000004</v>
      </c>
      <c r="DH112" s="28">
        <v>4.8</v>
      </c>
      <c r="DI112" s="29">
        <v>1.1000000000000001</v>
      </c>
      <c r="DJ112" s="158">
        <v>5.2</v>
      </c>
      <c r="DK112" s="28">
        <v>5.6</v>
      </c>
      <c r="DL112" s="28">
        <v>6</v>
      </c>
      <c r="DM112" s="28">
        <v>6.4</v>
      </c>
      <c r="DN112" s="28">
        <v>6.8</v>
      </c>
      <c r="DO112" s="28">
        <v>7.2</v>
      </c>
      <c r="DP112" s="28">
        <v>7.6</v>
      </c>
      <c r="DQ112" s="25">
        <v>8</v>
      </c>
      <c r="DR112" s="25">
        <v>8.4</v>
      </c>
      <c r="DS112" s="25">
        <v>8.8000000000000007</v>
      </c>
      <c r="DT112" s="49"/>
      <c r="DU112" s="145">
        <v>18</v>
      </c>
      <c r="DV112" s="146">
        <v>29</v>
      </c>
      <c r="DW112" s="24">
        <v>16.34</v>
      </c>
      <c r="DX112" s="43">
        <v>0</v>
      </c>
      <c r="DY112" s="24" t="s">
        <v>91</v>
      </c>
      <c r="DZ112" s="24" t="str">
        <f t="shared" ref="DZ112:DZ121" si="81">CONCATENATE(DZ$110,"-",DY112)</f>
        <v>A-24-NH-18-29</v>
      </c>
      <c r="EA112" s="156">
        <v>0.82</v>
      </c>
      <c r="EB112" s="25">
        <v>1.23</v>
      </c>
      <c r="EC112" s="25">
        <v>1.64</v>
      </c>
      <c r="ED112" s="25">
        <v>2.0499999999999998</v>
      </c>
      <c r="EE112" s="25">
        <v>2.46</v>
      </c>
      <c r="EF112" s="25">
        <v>2.87</v>
      </c>
      <c r="EG112" s="25">
        <v>3.28</v>
      </c>
      <c r="EH112" s="25">
        <v>3.69</v>
      </c>
      <c r="EI112" s="25">
        <v>4.0999999999999996</v>
      </c>
      <c r="EJ112" s="25">
        <v>4.51</v>
      </c>
      <c r="EK112" s="28">
        <v>4.92</v>
      </c>
      <c r="EL112" s="29">
        <v>1.1000000000000001</v>
      </c>
      <c r="EM112" s="158">
        <v>5.33</v>
      </c>
      <c r="EN112" s="28">
        <v>5.74</v>
      </c>
      <c r="EO112" s="28">
        <v>6.15</v>
      </c>
      <c r="EP112" s="28">
        <v>6.56</v>
      </c>
      <c r="EQ112" s="28">
        <v>6.97</v>
      </c>
      <c r="ER112" s="28">
        <v>7.38</v>
      </c>
      <c r="ES112" s="28">
        <v>7.79</v>
      </c>
      <c r="ET112" s="25">
        <v>8.1999999999999993</v>
      </c>
      <c r="EU112" s="25">
        <v>8.61</v>
      </c>
      <c r="EV112" s="25">
        <v>9.02</v>
      </c>
      <c r="EW112" s="49"/>
      <c r="EX112" s="145">
        <v>18</v>
      </c>
      <c r="EY112" s="146">
        <v>29</v>
      </c>
      <c r="EZ112" s="24">
        <v>16.34</v>
      </c>
      <c r="FA112" s="43">
        <v>0</v>
      </c>
      <c r="FB112" s="24" t="s">
        <v>91</v>
      </c>
      <c r="FC112" s="24" t="str">
        <f t="shared" ref="FC112:FC121" si="82">CONCATENATE(FC$110,"-",FB112)</f>
        <v>A-24-NH-18-29</v>
      </c>
      <c r="FD112" s="156">
        <v>0.68</v>
      </c>
      <c r="FE112" s="25">
        <v>1.02</v>
      </c>
      <c r="FF112" s="25">
        <v>1.36</v>
      </c>
      <c r="FG112" s="25">
        <v>1.7</v>
      </c>
      <c r="FH112" s="25">
        <v>2.04</v>
      </c>
      <c r="FI112" s="25">
        <v>2.38</v>
      </c>
      <c r="FJ112" s="25">
        <v>2.72</v>
      </c>
      <c r="FK112" s="25">
        <v>3.06</v>
      </c>
      <c r="FL112" s="25">
        <v>3.4</v>
      </c>
      <c r="FM112" s="25">
        <v>3.74</v>
      </c>
      <c r="FN112" s="28">
        <v>4.08</v>
      </c>
      <c r="FO112" s="29">
        <v>1.1000000000000001</v>
      </c>
      <c r="FP112" s="158">
        <v>4.42</v>
      </c>
      <c r="FQ112" s="28">
        <v>4.76</v>
      </c>
      <c r="FR112" s="28">
        <v>5.0999999999999996</v>
      </c>
      <c r="FS112" s="28">
        <v>5.44</v>
      </c>
      <c r="FT112" s="28">
        <v>5.78</v>
      </c>
      <c r="FU112" s="28">
        <v>6.12</v>
      </c>
      <c r="FV112" s="28">
        <v>6.46</v>
      </c>
      <c r="FW112" s="25">
        <v>6.8</v>
      </c>
      <c r="FX112" s="25">
        <v>7.14</v>
      </c>
      <c r="FY112" s="25">
        <v>7.48</v>
      </c>
      <c r="FZ112" s="49"/>
      <c r="GA112" s="145">
        <v>18</v>
      </c>
      <c r="GB112" s="146">
        <v>29</v>
      </c>
      <c r="GC112" s="24">
        <v>16.34</v>
      </c>
      <c r="GD112" s="43">
        <v>0</v>
      </c>
      <c r="GE112" s="24" t="s">
        <v>91</v>
      </c>
      <c r="GF112" s="24" t="str">
        <f t="shared" ref="GF112:GF121" si="83">CONCATENATE(GF$110,"-",GE112)</f>
        <v>B-24-BASE-18-29</v>
      </c>
      <c r="GG112" s="159">
        <v>32.68</v>
      </c>
      <c r="GH112" s="119">
        <v>49.02</v>
      </c>
      <c r="GI112" s="119">
        <v>65.36</v>
      </c>
      <c r="GJ112" s="119">
        <v>81.7</v>
      </c>
      <c r="GK112" s="119">
        <v>98.04</v>
      </c>
      <c r="GL112" s="119">
        <v>114.38</v>
      </c>
      <c r="GM112" s="119">
        <v>124.16</v>
      </c>
      <c r="GN112" s="119">
        <v>139.68</v>
      </c>
      <c r="GO112" s="119">
        <v>155.19999999999999</v>
      </c>
      <c r="GP112" s="119">
        <v>170.72</v>
      </c>
      <c r="GQ112" s="120">
        <v>186.24</v>
      </c>
      <c r="GR112" s="29">
        <v>1.1000000000000001</v>
      </c>
      <c r="GS112" s="160">
        <v>201.76</v>
      </c>
      <c r="GT112" s="160">
        <v>217.28</v>
      </c>
      <c r="GU112" s="120">
        <v>232.8</v>
      </c>
      <c r="GV112" s="120">
        <v>248.32</v>
      </c>
      <c r="GW112" s="120">
        <v>263.83999999999997</v>
      </c>
      <c r="GX112" s="120">
        <v>279.36</v>
      </c>
      <c r="GY112" s="120">
        <v>294.88</v>
      </c>
      <c r="GZ112" s="119">
        <v>310.39999999999998</v>
      </c>
      <c r="HA112" s="119">
        <v>325.92</v>
      </c>
      <c r="HB112" s="119">
        <v>341.44</v>
      </c>
      <c r="HC112" s="119">
        <v>356.96</v>
      </c>
      <c r="HD112" s="119">
        <v>372.48</v>
      </c>
      <c r="HE112" s="49"/>
      <c r="HF112" s="145">
        <v>18</v>
      </c>
      <c r="HG112" s="146">
        <v>29</v>
      </c>
      <c r="HH112" s="24">
        <v>16.34</v>
      </c>
      <c r="HI112" s="43">
        <v>0</v>
      </c>
      <c r="HJ112" s="24" t="s">
        <v>91</v>
      </c>
      <c r="HK112" s="24" t="str">
        <f t="shared" ref="HK112:HK121" si="84">CONCATENATE(HK$110,"-",HJ112)</f>
        <v>A-24-NH-18-29</v>
      </c>
      <c r="HL112" s="140">
        <v>99999</v>
      </c>
      <c r="HM112" s="25">
        <v>99999</v>
      </c>
      <c r="HN112" s="25">
        <v>99999</v>
      </c>
      <c r="HO112" s="25">
        <v>99999</v>
      </c>
      <c r="HP112" s="25">
        <v>99999</v>
      </c>
      <c r="HQ112" s="25">
        <v>99999</v>
      </c>
      <c r="HR112" s="25">
        <v>99999</v>
      </c>
      <c r="HS112" s="25">
        <v>99999</v>
      </c>
      <c r="HT112" s="25">
        <v>99999</v>
      </c>
      <c r="HU112" s="25">
        <v>99999</v>
      </c>
      <c r="HV112" s="28">
        <v>99999</v>
      </c>
      <c r="HW112" s="29">
        <v>100</v>
      </c>
      <c r="HX112" s="142">
        <v>99999</v>
      </c>
      <c r="HY112" s="28">
        <v>99999</v>
      </c>
      <c r="HZ112" s="28">
        <v>99999</v>
      </c>
      <c r="IA112" s="28">
        <v>99999</v>
      </c>
      <c r="IB112" s="28">
        <v>99999</v>
      </c>
      <c r="IC112" s="28">
        <v>99999</v>
      </c>
      <c r="ID112" s="28">
        <v>99999</v>
      </c>
      <c r="IE112" s="25">
        <v>99999</v>
      </c>
      <c r="IF112" s="25">
        <v>99999</v>
      </c>
      <c r="IG112" s="25">
        <v>99999</v>
      </c>
      <c r="IH112" s="49"/>
      <c r="II112" s="151">
        <v>18</v>
      </c>
      <c r="IJ112" s="152">
        <v>29</v>
      </c>
      <c r="IK112" s="24">
        <v>16.34</v>
      </c>
      <c r="IL112" s="43">
        <v>0</v>
      </c>
      <c r="IM112" s="24" t="s">
        <v>91</v>
      </c>
      <c r="IN112" s="24" t="str">
        <f t="shared" ref="IN112:IN121" si="85">CONCATENATE(IN$110,"-",IM112)</f>
        <v>A-24-NH-18-29</v>
      </c>
      <c r="IO112" s="165">
        <v>99999</v>
      </c>
      <c r="IP112" s="25">
        <v>99999</v>
      </c>
      <c r="IQ112" s="25">
        <v>99999</v>
      </c>
      <c r="IR112" s="25">
        <v>99999</v>
      </c>
      <c r="IS112" s="25">
        <v>99999</v>
      </c>
      <c r="IT112" s="25">
        <v>99999</v>
      </c>
      <c r="IU112" s="25">
        <v>99999</v>
      </c>
      <c r="IV112" s="25">
        <v>99999</v>
      </c>
      <c r="IW112" s="25">
        <v>99999</v>
      </c>
      <c r="IX112" s="25">
        <v>99999</v>
      </c>
      <c r="IY112" s="28">
        <v>99999</v>
      </c>
      <c r="IZ112" s="29">
        <v>100</v>
      </c>
      <c r="JA112" s="165">
        <v>99999</v>
      </c>
      <c r="JB112" s="25">
        <v>99999</v>
      </c>
      <c r="JC112" s="25">
        <v>99999</v>
      </c>
      <c r="JD112" s="25">
        <v>99999</v>
      </c>
      <c r="JE112" s="25">
        <v>99999</v>
      </c>
      <c r="JF112" s="25">
        <v>99999</v>
      </c>
      <c r="JG112" s="25">
        <v>99999</v>
      </c>
      <c r="JH112" s="25">
        <v>99999</v>
      </c>
      <c r="JI112" s="25">
        <v>99999</v>
      </c>
      <c r="JJ112" s="25">
        <v>99999</v>
      </c>
      <c r="JK112" s="49"/>
      <c r="JL112" s="151">
        <v>18</v>
      </c>
      <c r="JM112" s="152">
        <v>29</v>
      </c>
      <c r="JN112" s="24">
        <v>16.34</v>
      </c>
      <c r="JO112" s="43">
        <v>0</v>
      </c>
      <c r="JP112" s="24" t="s">
        <v>91</v>
      </c>
      <c r="JQ112" s="24" t="str">
        <f t="shared" ref="JQ112:JQ121" si="86">CONCATENATE(JQ$110,"-",JP112)</f>
        <v>B-24-BASE-18-29</v>
      </c>
      <c r="JR112" s="148">
        <v>39.94</v>
      </c>
      <c r="JS112" s="119">
        <v>59.91</v>
      </c>
      <c r="JT112" s="119">
        <v>79.88</v>
      </c>
      <c r="JU112" s="119">
        <v>99.85</v>
      </c>
      <c r="JV112" s="119">
        <v>119.82</v>
      </c>
      <c r="JW112" s="119">
        <v>139.79</v>
      </c>
      <c r="JX112" s="119">
        <v>151.76</v>
      </c>
      <c r="JY112" s="119">
        <v>170.73</v>
      </c>
      <c r="JZ112" s="119">
        <v>189.7</v>
      </c>
      <c r="KA112" s="119">
        <v>208.67</v>
      </c>
      <c r="KB112" s="120">
        <v>227.64</v>
      </c>
      <c r="KC112" s="29">
        <v>1.1000000000000001</v>
      </c>
      <c r="KD112" s="149">
        <v>246.61</v>
      </c>
      <c r="KE112" s="149">
        <v>265.58</v>
      </c>
      <c r="KF112" s="120">
        <v>284.55</v>
      </c>
      <c r="KG112" s="120">
        <v>303.52</v>
      </c>
      <c r="KH112" s="120">
        <v>322.49</v>
      </c>
      <c r="KI112" s="120">
        <v>341.46</v>
      </c>
      <c r="KJ112" s="120">
        <v>360.43</v>
      </c>
      <c r="KK112" s="119">
        <v>379.4</v>
      </c>
      <c r="KL112" s="119">
        <v>398.37</v>
      </c>
      <c r="KM112" s="119">
        <v>417.34</v>
      </c>
      <c r="KN112" s="119">
        <v>436.31</v>
      </c>
      <c r="KO112" s="119">
        <v>455.28</v>
      </c>
      <c r="KP112" s="49"/>
      <c r="KQ112" s="151">
        <v>18</v>
      </c>
      <c r="KR112" s="152">
        <v>29</v>
      </c>
      <c r="KS112" s="24">
        <v>16.34</v>
      </c>
      <c r="KT112" s="43">
        <v>0</v>
      </c>
      <c r="KU112" s="24" t="s">
        <v>91</v>
      </c>
      <c r="KV112" s="24" t="str">
        <f t="shared" ref="KV112:KV121" si="87">CONCATENATE(KV$110,"-",KU112)</f>
        <v>A-24-NH-18-29</v>
      </c>
      <c r="KW112" s="168">
        <v>0.74</v>
      </c>
      <c r="KX112" s="25">
        <v>1.1100000000000001</v>
      </c>
      <c r="KY112" s="25">
        <v>1.48</v>
      </c>
      <c r="KZ112" s="25">
        <v>1.85</v>
      </c>
      <c r="LA112" s="25">
        <v>2.2200000000000002</v>
      </c>
      <c r="LB112" s="25">
        <v>2.59</v>
      </c>
      <c r="LC112" s="25">
        <v>2.96</v>
      </c>
      <c r="LD112" s="25">
        <v>3.33</v>
      </c>
      <c r="LE112" s="25">
        <v>3.7</v>
      </c>
      <c r="LF112" s="25">
        <v>4.07</v>
      </c>
      <c r="LG112" s="28">
        <v>4.4400000000000004</v>
      </c>
      <c r="LH112" s="29">
        <v>100</v>
      </c>
      <c r="LI112" s="169">
        <v>4.8099999999999996</v>
      </c>
      <c r="LJ112" s="28">
        <v>5.18</v>
      </c>
      <c r="LK112" s="28">
        <v>5.55</v>
      </c>
      <c r="LL112" s="28">
        <v>5.92</v>
      </c>
      <c r="LM112" s="28">
        <v>6.29</v>
      </c>
      <c r="LN112" s="28">
        <v>6.66</v>
      </c>
      <c r="LO112" s="28">
        <v>7.03</v>
      </c>
      <c r="LP112" s="25">
        <v>7.4</v>
      </c>
      <c r="LQ112" s="25">
        <v>7.77</v>
      </c>
      <c r="LR112" s="25">
        <v>8.14</v>
      </c>
      <c r="LS112" s="49"/>
    </row>
    <row r="113" spans="5:331" ht="14.4">
      <c r="E113" s="128">
        <v>30</v>
      </c>
      <c r="F113" s="129">
        <v>39</v>
      </c>
      <c r="G113" s="24">
        <v>23.6</v>
      </c>
      <c r="H113" s="43">
        <v>0</v>
      </c>
      <c r="I113" s="24" t="s">
        <v>92</v>
      </c>
      <c r="J113" s="24" t="str">
        <f t="shared" si="77"/>
        <v>A-24-NH-30-39</v>
      </c>
      <c r="K113" s="25">
        <v>1.08</v>
      </c>
      <c r="L113" s="25">
        <v>1.62</v>
      </c>
      <c r="M113" s="25">
        <v>2.16</v>
      </c>
      <c r="N113" s="25">
        <v>2.7</v>
      </c>
      <c r="O113" s="25">
        <v>3.24</v>
      </c>
      <c r="P113" s="25">
        <v>3.78</v>
      </c>
      <c r="Q113" s="25">
        <v>4.32</v>
      </c>
      <c r="R113" s="25">
        <v>4.8600000000000003</v>
      </c>
      <c r="S113" s="25">
        <v>5.4</v>
      </c>
      <c r="T113" s="25">
        <v>5.94</v>
      </c>
      <c r="U113" s="28">
        <v>6.48</v>
      </c>
      <c r="V113" s="29">
        <v>1.1000000000000001</v>
      </c>
      <c r="W113" s="28">
        <v>7.02</v>
      </c>
      <c r="X113" s="28">
        <v>7.56</v>
      </c>
      <c r="Y113" s="28">
        <v>8.1</v>
      </c>
      <c r="Z113" s="28">
        <v>8.64</v>
      </c>
      <c r="AA113" s="28">
        <v>9.18</v>
      </c>
      <c r="AB113" s="28">
        <v>9.7200000000000006</v>
      </c>
      <c r="AC113" s="28">
        <v>10.26</v>
      </c>
      <c r="AD113" s="25">
        <v>10.8</v>
      </c>
      <c r="AE113" s="25">
        <v>11.34</v>
      </c>
      <c r="AF113" s="25">
        <v>11.88</v>
      </c>
      <c r="AH113" s="128">
        <v>30</v>
      </c>
      <c r="AI113" s="129">
        <v>39</v>
      </c>
      <c r="AJ113" s="24">
        <v>23.6</v>
      </c>
      <c r="AK113" s="43">
        <v>0</v>
      </c>
      <c r="AL113" s="24" t="s">
        <v>92</v>
      </c>
      <c r="AM113" s="24" t="str">
        <f t="shared" si="78"/>
        <v>B-24-30-39</v>
      </c>
      <c r="AN113" s="25">
        <v>58.08</v>
      </c>
      <c r="AO113" s="25">
        <v>87.12</v>
      </c>
      <c r="AP113" s="25">
        <v>116.16</v>
      </c>
      <c r="AQ113" s="25">
        <v>145.19999999999999</v>
      </c>
      <c r="AR113" s="25">
        <v>174.24</v>
      </c>
      <c r="AS113" s="25">
        <v>203.28</v>
      </c>
      <c r="AT113" s="25">
        <v>220.72</v>
      </c>
      <c r="AU113" s="25">
        <v>248.31</v>
      </c>
      <c r="AV113" s="25">
        <v>275.89999999999998</v>
      </c>
      <c r="AW113" s="25">
        <v>303.49</v>
      </c>
      <c r="AX113" s="28">
        <v>331.08</v>
      </c>
      <c r="AY113" s="29">
        <v>1.1000000000000001</v>
      </c>
      <c r="AZ113" s="28">
        <v>358.67</v>
      </c>
      <c r="BA113" s="28">
        <v>386.26</v>
      </c>
      <c r="BB113" s="28">
        <v>413.85</v>
      </c>
      <c r="BC113" s="28">
        <v>441.44</v>
      </c>
      <c r="BD113" s="28">
        <v>469.03</v>
      </c>
      <c r="BE113" s="28">
        <v>496.62</v>
      </c>
      <c r="BF113" s="28">
        <v>524.21</v>
      </c>
      <c r="BG113" s="25">
        <v>551.79999999999995</v>
      </c>
      <c r="BH113" s="25">
        <v>579.39</v>
      </c>
      <c r="BI113" s="25">
        <v>606.98</v>
      </c>
      <c r="BJ113" s="25">
        <v>634.57000000000005</v>
      </c>
      <c r="BK113" s="25">
        <v>662.16</v>
      </c>
      <c r="BL113" s="49"/>
      <c r="BM113" s="128">
        <v>30</v>
      </c>
      <c r="BN113" s="129">
        <v>39</v>
      </c>
      <c r="BO113" s="24">
        <v>23.6</v>
      </c>
      <c r="BP113" s="43">
        <v>0</v>
      </c>
      <c r="BQ113" s="24" t="s">
        <v>92</v>
      </c>
      <c r="BR113" s="24" t="str">
        <f t="shared" si="79"/>
        <v>B-24-BASE-30-39</v>
      </c>
      <c r="BS113" s="119">
        <v>126.28</v>
      </c>
      <c r="BT113" s="119">
        <v>189.42</v>
      </c>
      <c r="BU113" s="119">
        <v>252.56</v>
      </c>
      <c r="BV113" s="119">
        <v>315.7</v>
      </c>
      <c r="BW113" s="119">
        <v>378.84</v>
      </c>
      <c r="BX113" s="119">
        <v>441.98</v>
      </c>
      <c r="BY113" s="119">
        <v>479.84</v>
      </c>
      <c r="BZ113" s="119">
        <v>539.82000000000005</v>
      </c>
      <c r="CA113" s="119">
        <v>599.79999999999995</v>
      </c>
      <c r="CB113" s="119">
        <v>659.78</v>
      </c>
      <c r="CC113" s="120">
        <v>719.76</v>
      </c>
      <c r="CD113" s="29">
        <v>100</v>
      </c>
      <c r="CE113" s="120">
        <v>779.74</v>
      </c>
      <c r="CF113" s="120">
        <v>839.72</v>
      </c>
      <c r="CG113" s="120">
        <v>899.7</v>
      </c>
      <c r="CH113" s="120">
        <v>959.68</v>
      </c>
      <c r="CI113" s="120">
        <v>1019.66</v>
      </c>
      <c r="CJ113" s="120">
        <v>1079.6400000000001</v>
      </c>
      <c r="CK113" s="120">
        <v>1139.6199999999999</v>
      </c>
      <c r="CL113" s="119">
        <v>1199.5999999999999</v>
      </c>
      <c r="CM113" s="119">
        <v>1259.58</v>
      </c>
      <c r="CN113" s="119">
        <v>1319.56</v>
      </c>
      <c r="CO113" s="119">
        <v>1379.54</v>
      </c>
      <c r="CP113" s="119">
        <v>1439.52</v>
      </c>
      <c r="CQ113" s="49"/>
      <c r="CR113" s="131">
        <v>30</v>
      </c>
      <c r="CS113" s="132">
        <v>39</v>
      </c>
      <c r="CT113" s="24">
        <v>23.6</v>
      </c>
      <c r="CU113" s="43">
        <v>0</v>
      </c>
      <c r="CV113" s="24" t="s">
        <v>92</v>
      </c>
      <c r="CW113" s="24" t="str">
        <f t="shared" si="80"/>
        <v>A-24-NH-30-39</v>
      </c>
      <c r="CX113" s="25">
        <v>0.98</v>
      </c>
      <c r="CY113" s="25">
        <v>1.47</v>
      </c>
      <c r="CZ113" s="25">
        <v>1.96</v>
      </c>
      <c r="DA113" s="25">
        <v>2.4500000000000002</v>
      </c>
      <c r="DB113" s="25">
        <v>2.94</v>
      </c>
      <c r="DC113" s="25">
        <v>3.43</v>
      </c>
      <c r="DD113" s="25">
        <v>3.92</v>
      </c>
      <c r="DE113" s="25">
        <v>4.41</v>
      </c>
      <c r="DF113" s="25">
        <v>4.9000000000000004</v>
      </c>
      <c r="DG113" s="25">
        <v>5.39</v>
      </c>
      <c r="DH113" s="28">
        <v>5.88</v>
      </c>
      <c r="DI113" s="29">
        <v>1.1000000000000001</v>
      </c>
      <c r="DJ113" s="28">
        <v>6.37</v>
      </c>
      <c r="DK113" s="28">
        <v>6.86</v>
      </c>
      <c r="DL113" s="28">
        <v>7.35</v>
      </c>
      <c r="DM113" s="28">
        <v>7.84</v>
      </c>
      <c r="DN113" s="28">
        <v>8.33</v>
      </c>
      <c r="DO113" s="28">
        <v>8.82</v>
      </c>
      <c r="DP113" s="28">
        <v>9.31</v>
      </c>
      <c r="DQ113" s="25">
        <v>9.8000000000000007</v>
      </c>
      <c r="DR113" s="25">
        <v>10.29</v>
      </c>
      <c r="DS113" s="25">
        <v>10.78</v>
      </c>
      <c r="DT113" s="49"/>
      <c r="DU113" s="145">
        <v>30</v>
      </c>
      <c r="DV113" s="146">
        <v>39</v>
      </c>
      <c r="DW113" s="24">
        <v>23.6</v>
      </c>
      <c r="DX113" s="43">
        <v>0</v>
      </c>
      <c r="DY113" s="24" t="s">
        <v>92</v>
      </c>
      <c r="DZ113" s="24" t="str">
        <f t="shared" si="81"/>
        <v>A-24-NH-30-39</v>
      </c>
      <c r="EA113" s="25">
        <v>1</v>
      </c>
      <c r="EB113" s="25">
        <v>1.5</v>
      </c>
      <c r="EC113" s="25">
        <v>2</v>
      </c>
      <c r="ED113" s="25">
        <v>2.5</v>
      </c>
      <c r="EE113" s="25">
        <v>3</v>
      </c>
      <c r="EF113" s="25">
        <v>3.5</v>
      </c>
      <c r="EG113" s="25">
        <v>4</v>
      </c>
      <c r="EH113" s="25">
        <v>4.5</v>
      </c>
      <c r="EI113" s="25">
        <v>5</v>
      </c>
      <c r="EJ113" s="25">
        <v>5.5</v>
      </c>
      <c r="EK113" s="28">
        <v>6</v>
      </c>
      <c r="EL113" s="29">
        <v>1.1000000000000001</v>
      </c>
      <c r="EM113" s="28">
        <v>6.5</v>
      </c>
      <c r="EN113" s="28">
        <v>7</v>
      </c>
      <c r="EO113" s="28">
        <v>7.5</v>
      </c>
      <c r="EP113" s="28">
        <v>8</v>
      </c>
      <c r="EQ113" s="28">
        <v>8.5</v>
      </c>
      <c r="ER113" s="28">
        <v>9</v>
      </c>
      <c r="ES113" s="28">
        <v>9.5</v>
      </c>
      <c r="ET113" s="25">
        <v>10</v>
      </c>
      <c r="EU113" s="25">
        <v>10.5</v>
      </c>
      <c r="EV113" s="25">
        <v>11</v>
      </c>
      <c r="EW113" s="49"/>
      <c r="EX113" s="145">
        <v>30</v>
      </c>
      <c r="EY113" s="146">
        <v>39</v>
      </c>
      <c r="EZ113" s="24">
        <v>23.6</v>
      </c>
      <c r="FA113" s="43">
        <v>0</v>
      </c>
      <c r="FB113" s="24" t="s">
        <v>92</v>
      </c>
      <c r="FC113" s="24" t="str">
        <f t="shared" si="82"/>
        <v>A-24-NH-30-39</v>
      </c>
      <c r="FD113" s="25">
        <v>0.84</v>
      </c>
      <c r="FE113" s="25">
        <v>1.26</v>
      </c>
      <c r="FF113" s="25">
        <v>1.68</v>
      </c>
      <c r="FG113" s="25">
        <v>2.1</v>
      </c>
      <c r="FH113" s="25">
        <v>2.52</v>
      </c>
      <c r="FI113" s="25">
        <v>2.94</v>
      </c>
      <c r="FJ113" s="25">
        <v>3.36</v>
      </c>
      <c r="FK113" s="25">
        <v>3.78</v>
      </c>
      <c r="FL113" s="25">
        <v>4.2</v>
      </c>
      <c r="FM113" s="25">
        <v>4.62</v>
      </c>
      <c r="FN113" s="28">
        <v>5.04</v>
      </c>
      <c r="FO113" s="29">
        <v>1.1000000000000001</v>
      </c>
      <c r="FP113" s="28">
        <v>5.46</v>
      </c>
      <c r="FQ113" s="28">
        <v>5.88</v>
      </c>
      <c r="FR113" s="28">
        <v>6.3</v>
      </c>
      <c r="FS113" s="28">
        <v>6.72</v>
      </c>
      <c r="FT113" s="28">
        <v>7.14</v>
      </c>
      <c r="FU113" s="28">
        <v>7.56</v>
      </c>
      <c r="FV113" s="28">
        <v>7.98</v>
      </c>
      <c r="FW113" s="25">
        <v>8.4</v>
      </c>
      <c r="FX113" s="25">
        <v>8.82</v>
      </c>
      <c r="FY113" s="25">
        <v>9.24</v>
      </c>
      <c r="FZ113" s="49"/>
      <c r="GA113" s="145">
        <v>30</v>
      </c>
      <c r="GB113" s="146">
        <v>39</v>
      </c>
      <c r="GC113" s="24">
        <v>23.6</v>
      </c>
      <c r="GD113" s="43">
        <v>0</v>
      </c>
      <c r="GE113" s="24" t="s">
        <v>92</v>
      </c>
      <c r="GF113" s="24" t="str">
        <f t="shared" si="83"/>
        <v>B-24-BASE-30-39</v>
      </c>
      <c r="GG113" s="119">
        <v>47.2</v>
      </c>
      <c r="GH113" s="119">
        <v>70.8</v>
      </c>
      <c r="GI113" s="119">
        <v>94.4</v>
      </c>
      <c r="GJ113" s="119">
        <v>118</v>
      </c>
      <c r="GK113" s="119">
        <v>141.6</v>
      </c>
      <c r="GL113" s="119">
        <v>165.2</v>
      </c>
      <c r="GM113" s="119">
        <v>179.36</v>
      </c>
      <c r="GN113" s="119">
        <v>201.78</v>
      </c>
      <c r="GO113" s="119">
        <v>224.2</v>
      </c>
      <c r="GP113" s="119">
        <v>246.62</v>
      </c>
      <c r="GQ113" s="120">
        <v>269.04000000000002</v>
      </c>
      <c r="GR113" s="29">
        <v>1.1000000000000001</v>
      </c>
      <c r="GS113" s="120">
        <v>291.45999999999998</v>
      </c>
      <c r="GT113" s="120">
        <v>313.88</v>
      </c>
      <c r="GU113" s="120">
        <v>336.3</v>
      </c>
      <c r="GV113" s="120">
        <v>358.72</v>
      </c>
      <c r="GW113" s="120">
        <v>381.14</v>
      </c>
      <c r="GX113" s="120">
        <v>403.56</v>
      </c>
      <c r="GY113" s="120">
        <v>425.98</v>
      </c>
      <c r="GZ113" s="119">
        <v>448.4</v>
      </c>
      <c r="HA113" s="119">
        <v>470.82</v>
      </c>
      <c r="HB113" s="119">
        <v>493.24</v>
      </c>
      <c r="HC113" s="119">
        <v>515.66</v>
      </c>
      <c r="HD113" s="119">
        <v>538.08000000000004</v>
      </c>
      <c r="HE113" s="49"/>
      <c r="HF113" s="145">
        <v>30</v>
      </c>
      <c r="HG113" s="146">
        <v>39</v>
      </c>
      <c r="HH113" s="24">
        <v>23.6</v>
      </c>
      <c r="HI113" s="43">
        <v>0</v>
      </c>
      <c r="HJ113" s="24" t="s">
        <v>92</v>
      </c>
      <c r="HK113" s="24" t="str">
        <f t="shared" si="84"/>
        <v>A-24-NH-30-39</v>
      </c>
      <c r="HL113" s="25">
        <v>99999</v>
      </c>
      <c r="HM113" s="25">
        <v>99999</v>
      </c>
      <c r="HN113" s="25">
        <v>99999</v>
      </c>
      <c r="HO113" s="25">
        <v>99999</v>
      </c>
      <c r="HP113" s="25">
        <v>99999</v>
      </c>
      <c r="HQ113" s="25">
        <v>99999</v>
      </c>
      <c r="HR113" s="25">
        <v>99999</v>
      </c>
      <c r="HS113" s="25">
        <v>99999</v>
      </c>
      <c r="HT113" s="25">
        <v>99999</v>
      </c>
      <c r="HU113" s="25">
        <v>99999</v>
      </c>
      <c r="HV113" s="28">
        <v>99999</v>
      </c>
      <c r="HW113" s="29">
        <v>100</v>
      </c>
      <c r="HX113" s="28">
        <v>99999</v>
      </c>
      <c r="HY113" s="28">
        <v>99999</v>
      </c>
      <c r="HZ113" s="28">
        <v>99999</v>
      </c>
      <c r="IA113" s="28">
        <v>99999</v>
      </c>
      <c r="IB113" s="28">
        <v>99999</v>
      </c>
      <c r="IC113" s="28">
        <v>99999</v>
      </c>
      <c r="ID113" s="28">
        <v>99999</v>
      </c>
      <c r="IE113" s="25">
        <v>99999</v>
      </c>
      <c r="IF113" s="25">
        <v>99999</v>
      </c>
      <c r="IG113" s="25">
        <v>99999</v>
      </c>
      <c r="IH113" s="49"/>
      <c r="II113" s="151">
        <v>30</v>
      </c>
      <c r="IJ113" s="152">
        <v>39</v>
      </c>
      <c r="IK113" s="24">
        <v>23.6</v>
      </c>
      <c r="IL113" s="43">
        <v>0</v>
      </c>
      <c r="IM113" s="24" t="s">
        <v>92</v>
      </c>
      <c r="IN113" s="24" t="str">
        <f t="shared" si="85"/>
        <v>A-24-NH-30-39</v>
      </c>
      <c r="IO113" s="165">
        <v>99999</v>
      </c>
      <c r="IP113" s="25">
        <v>99999</v>
      </c>
      <c r="IQ113" s="25">
        <v>99999</v>
      </c>
      <c r="IR113" s="25">
        <v>99999</v>
      </c>
      <c r="IS113" s="25">
        <v>99999</v>
      </c>
      <c r="IT113" s="25">
        <v>99999</v>
      </c>
      <c r="IU113" s="25">
        <v>99999</v>
      </c>
      <c r="IV113" s="25">
        <v>99999</v>
      </c>
      <c r="IW113" s="25">
        <v>99999</v>
      </c>
      <c r="IX113" s="25">
        <v>99999</v>
      </c>
      <c r="IY113" s="28">
        <v>99999</v>
      </c>
      <c r="IZ113" s="29">
        <v>100</v>
      </c>
      <c r="JA113" s="165">
        <v>99999</v>
      </c>
      <c r="JB113" s="25">
        <v>99999</v>
      </c>
      <c r="JC113" s="25">
        <v>99999</v>
      </c>
      <c r="JD113" s="25">
        <v>99999</v>
      </c>
      <c r="JE113" s="25">
        <v>99999</v>
      </c>
      <c r="JF113" s="25">
        <v>99999</v>
      </c>
      <c r="JG113" s="25">
        <v>99999</v>
      </c>
      <c r="JH113" s="25">
        <v>99999</v>
      </c>
      <c r="JI113" s="25">
        <v>99999</v>
      </c>
      <c r="JJ113" s="25">
        <v>99999</v>
      </c>
      <c r="JK113" s="49"/>
      <c r="JL113" s="151">
        <v>30</v>
      </c>
      <c r="JM113" s="152">
        <v>39</v>
      </c>
      <c r="JN113" s="24">
        <v>23.6</v>
      </c>
      <c r="JO113" s="43">
        <v>0</v>
      </c>
      <c r="JP113" s="24" t="s">
        <v>92</v>
      </c>
      <c r="JQ113" s="24" t="str">
        <f t="shared" si="86"/>
        <v>B-24-BASE-30-39</v>
      </c>
      <c r="JR113" s="119">
        <v>58.08</v>
      </c>
      <c r="JS113" s="119">
        <v>87.12</v>
      </c>
      <c r="JT113" s="119">
        <v>116.16</v>
      </c>
      <c r="JU113" s="119">
        <v>145.19999999999999</v>
      </c>
      <c r="JV113" s="119">
        <v>174.24</v>
      </c>
      <c r="JW113" s="119">
        <v>203.28</v>
      </c>
      <c r="JX113" s="119">
        <v>220.72</v>
      </c>
      <c r="JY113" s="119">
        <v>248.31</v>
      </c>
      <c r="JZ113" s="119">
        <v>275.89999999999998</v>
      </c>
      <c r="KA113" s="119">
        <v>303.49</v>
      </c>
      <c r="KB113" s="120">
        <v>331.08</v>
      </c>
      <c r="KC113" s="29">
        <v>1.1000000000000001</v>
      </c>
      <c r="KD113" s="120">
        <v>358.67</v>
      </c>
      <c r="KE113" s="120">
        <v>386.26</v>
      </c>
      <c r="KF113" s="120">
        <v>413.85</v>
      </c>
      <c r="KG113" s="120">
        <v>441.44</v>
      </c>
      <c r="KH113" s="120">
        <v>469.03</v>
      </c>
      <c r="KI113" s="120">
        <v>496.62</v>
      </c>
      <c r="KJ113" s="120">
        <v>524.21</v>
      </c>
      <c r="KK113" s="119">
        <v>551.79999999999995</v>
      </c>
      <c r="KL113" s="119">
        <v>579.39</v>
      </c>
      <c r="KM113" s="119">
        <v>606.98</v>
      </c>
      <c r="KN113" s="119">
        <v>634.57000000000005</v>
      </c>
      <c r="KO113" s="119">
        <v>662.16</v>
      </c>
      <c r="KP113" s="49"/>
      <c r="KQ113" s="151">
        <v>30</v>
      </c>
      <c r="KR113" s="152">
        <v>39</v>
      </c>
      <c r="KS113" s="24">
        <v>23.6</v>
      </c>
      <c r="KT113" s="43">
        <v>0</v>
      </c>
      <c r="KU113" s="24" t="s">
        <v>92</v>
      </c>
      <c r="KV113" s="24" t="str">
        <f t="shared" si="87"/>
        <v>A-24-NH-30-39</v>
      </c>
      <c r="KW113" s="25">
        <v>0.9</v>
      </c>
      <c r="KX113" s="25">
        <v>1.35</v>
      </c>
      <c r="KY113" s="25">
        <v>1.8</v>
      </c>
      <c r="KZ113" s="25">
        <v>2.25</v>
      </c>
      <c r="LA113" s="25">
        <v>2.7</v>
      </c>
      <c r="LB113" s="25">
        <v>3.15</v>
      </c>
      <c r="LC113" s="25">
        <v>3.6</v>
      </c>
      <c r="LD113" s="25">
        <v>4.05</v>
      </c>
      <c r="LE113" s="25">
        <v>4.5</v>
      </c>
      <c r="LF113" s="25">
        <v>4.95</v>
      </c>
      <c r="LG113" s="28">
        <v>5.4</v>
      </c>
      <c r="LH113" s="29">
        <v>100</v>
      </c>
      <c r="LI113" s="28">
        <v>5.85</v>
      </c>
      <c r="LJ113" s="28">
        <v>6.3</v>
      </c>
      <c r="LK113" s="28">
        <v>6.75</v>
      </c>
      <c r="LL113" s="28">
        <v>7.2</v>
      </c>
      <c r="LM113" s="28">
        <v>7.65</v>
      </c>
      <c r="LN113" s="28">
        <v>8.1</v>
      </c>
      <c r="LO113" s="28">
        <v>8.5500000000000007</v>
      </c>
      <c r="LP113" s="25">
        <v>9</v>
      </c>
      <c r="LQ113" s="25">
        <v>9.4499999999999993</v>
      </c>
      <c r="LR113" s="25">
        <v>9.9</v>
      </c>
      <c r="LS113" s="49"/>
    </row>
    <row r="114" spans="5:331" ht="14.4">
      <c r="E114" s="128">
        <v>40</v>
      </c>
      <c r="F114" s="129">
        <v>49</v>
      </c>
      <c r="G114" s="24">
        <v>56.27</v>
      </c>
      <c r="H114" s="43">
        <v>0</v>
      </c>
      <c r="I114" s="24" t="s">
        <v>93</v>
      </c>
      <c r="J114" s="24" t="str">
        <f t="shared" si="77"/>
        <v>A-24-NH-40-49</v>
      </c>
      <c r="K114" s="25">
        <v>2.2400000000000002</v>
      </c>
      <c r="L114" s="25">
        <v>3.36</v>
      </c>
      <c r="M114" s="25">
        <v>4.4800000000000004</v>
      </c>
      <c r="N114" s="25">
        <v>5.6</v>
      </c>
      <c r="O114" s="25">
        <v>6.72</v>
      </c>
      <c r="P114" s="25">
        <v>7.84</v>
      </c>
      <c r="Q114" s="25">
        <v>8.9600000000000009</v>
      </c>
      <c r="R114" s="25">
        <v>10.08</v>
      </c>
      <c r="S114" s="25">
        <v>11.2</v>
      </c>
      <c r="T114" s="25">
        <v>12.32</v>
      </c>
      <c r="U114" s="28">
        <v>13.44</v>
      </c>
      <c r="V114" s="29">
        <v>1.1499999999999999</v>
      </c>
      <c r="W114" s="28">
        <v>14.56</v>
      </c>
      <c r="X114" s="28">
        <v>15.68</v>
      </c>
      <c r="Y114" s="28">
        <v>16.8</v>
      </c>
      <c r="Z114" s="28">
        <v>17.920000000000002</v>
      </c>
      <c r="AA114" s="28">
        <v>19.04</v>
      </c>
      <c r="AB114" s="28">
        <v>20.16</v>
      </c>
      <c r="AC114" s="28">
        <v>21.28</v>
      </c>
      <c r="AD114" s="25">
        <v>22.4</v>
      </c>
      <c r="AE114" s="25">
        <v>23.52</v>
      </c>
      <c r="AF114" s="25">
        <v>24.64</v>
      </c>
      <c r="AH114" s="128">
        <v>40</v>
      </c>
      <c r="AI114" s="129">
        <v>49</v>
      </c>
      <c r="AJ114" s="24">
        <v>56.27</v>
      </c>
      <c r="AK114" s="43">
        <v>0</v>
      </c>
      <c r="AL114" s="24" t="s">
        <v>93</v>
      </c>
      <c r="AM114" s="24" t="str">
        <f t="shared" si="78"/>
        <v>B-24-40-49</v>
      </c>
      <c r="AN114" s="25">
        <v>137.94</v>
      </c>
      <c r="AO114" s="25">
        <v>206.91</v>
      </c>
      <c r="AP114" s="25">
        <v>275.88</v>
      </c>
      <c r="AQ114" s="25">
        <v>344.85</v>
      </c>
      <c r="AR114" s="25">
        <v>413.82</v>
      </c>
      <c r="AS114" s="25">
        <v>482.79</v>
      </c>
      <c r="AT114" s="25">
        <v>524.16</v>
      </c>
      <c r="AU114" s="25">
        <v>589.67999999999995</v>
      </c>
      <c r="AV114" s="25">
        <v>655.20000000000005</v>
      </c>
      <c r="AW114" s="25">
        <v>720.72</v>
      </c>
      <c r="AX114" s="28">
        <v>786.24</v>
      </c>
      <c r="AY114" s="29">
        <v>1.1499999999999999</v>
      </c>
      <c r="AZ114" s="28">
        <v>851.76</v>
      </c>
      <c r="BA114" s="28">
        <v>917.28</v>
      </c>
      <c r="BB114" s="28">
        <v>982.8</v>
      </c>
      <c r="BC114" s="28">
        <v>1048.32</v>
      </c>
      <c r="BD114" s="28">
        <v>1113.8399999999999</v>
      </c>
      <c r="BE114" s="28">
        <v>1179.3599999999999</v>
      </c>
      <c r="BF114" s="28">
        <v>1244.8800000000001</v>
      </c>
      <c r="BG114" s="25">
        <v>1310.4000000000001</v>
      </c>
      <c r="BH114" s="25">
        <v>1375.92</v>
      </c>
      <c r="BI114" s="25">
        <v>1441.44</v>
      </c>
      <c r="BJ114" s="25">
        <v>1506.96</v>
      </c>
      <c r="BK114" s="25">
        <v>1572.48</v>
      </c>
      <c r="BL114" s="49"/>
      <c r="BM114" s="128">
        <v>40</v>
      </c>
      <c r="BN114" s="129">
        <v>49</v>
      </c>
      <c r="BO114" s="24">
        <v>56.27</v>
      </c>
      <c r="BP114" s="43">
        <v>0</v>
      </c>
      <c r="BQ114" s="24" t="s">
        <v>93</v>
      </c>
      <c r="BR114" s="24" t="str">
        <f t="shared" si="79"/>
        <v>B-24-BASE-40-49</v>
      </c>
      <c r="BS114" s="119">
        <v>242.86</v>
      </c>
      <c r="BT114" s="119">
        <v>364.29</v>
      </c>
      <c r="BU114" s="119">
        <v>485.72</v>
      </c>
      <c r="BV114" s="119">
        <v>607.15</v>
      </c>
      <c r="BW114" s="119">
        <v>728.58</v>
      </c>
      <c r="BX114" s="119">
        <v>850.01</v>
      </c>
      <c r="BY114" s="119">
        <v>922.88</v>
      </c>
      <c r="BZ114" s="119">
        <v>1038.24</v>
      </c>
      <c r="CA114" s="119">
        <v>1153.5999999999999</v>
      </c>
      <c r="CB114" s="119">
        <v>1268.96</v>
      </c>
      <c r="CC114" s="120">
        <v>1384.32</v>
      </c>
      <c r="CD114" s="29">
        <v>100</v>
      </c>
      <c r="CE114" s="120">
        <v>1499.68</v>
      </c>
      <c r="CF114" s="120">
        <v>1615.04</v>
      </c>
      <c r="CG114" s="120">
        <v>1730.4</v>
      </c>
      <c r="CH114" s="120">
        <v>1845.76</v>
      </c>
      <c r="CI114" s="120">
        <v>1961.12</v>
      </c>
      <c r="CJ114" s="120">
        <v>2076.48</v>
      </c>
      <c r="CK114" s="120">
        <v>2191.84</v>
      </c>
      <c r="CL114" s="119">
        <v>2307.1999999999998</v>
      </c>
      <c r="CM114" s="119">
        <v>2422.56</v>
      </c>
      <c r="CN114" s="119">
        <v>2537.92</v>
      </c>
      <c r="CO114" s="119">
        <v>2653.28</v>
      </c>
      <c r="CP114" s="119">
        <v>2768.64</v>
      </c>
      <c r="CQ114" s="49"/>
      <c r="CR114" s="131">
        <v>40</v>
      </c>
      <c r="CS114" s="132">
        <v>49</v>
      </c>
      <c r="CT114" s="24">
        <v>56.27</v>
      </c>
      <c r="CU114" s="43">
        <v>0</v>
      </c>
      <c r="CV114" s="24" t="s">
        <v>93</v>
      </c>
      <c r="CW114" s="24" t="str">
        <f t="shared" si="80"/>
        <v>A-24-NH-40-49</v>
      </c>
      <c r="CX114" s="25">
        <v>2.04</v>
      </c>
      <c r="CY114" s="25">
        <v>3.06</v>
      </c>
      <c r="CZ114" s="25">
        <v>4.08</v>
      </c>
      <c r="DA114" s="25">
        <v>5.0999999999999996</v>
      </c>
      <c r="DB114" s="25">
        <v>6.12</v>
      </c>
      <c r="DC114" s="25">
        <v>7.14</v>
      </c>
      <c r="DD114" s="25">
        <v>8.16</v>
      </c>
      <c r="DE114" s="25">
        <v>9.18</v>
      </c>
      <c r="DF114" s="25">
        <v>10.199999999999999</v>
      </c>
      <c r="DG114" s="25">
        <v>11.22</v>
      </c>
      <c r="DH114" s="28">
        <v>12.24</v>
      </c>
      <c r="DI114" s="29">
        <v>1.1499999999999999</v>
      </c>
      <c r="DJ114" s="28">
        <v>13.26</v>
      </c>
      <c r="DK114" s="28">
        <v>14.28</v>
      </c>
      <c r="DL114" s="28">
        <v>15.3</v>
      </c>
      <c r="DM114" s="28">
        <v>16.32</v>
      </c>
      <c r="DN114" s="28">
        <v>17.34</v>
      </c>
      <c r="DO114" s="28">
        <v>18.36</v>
      </c>
      <c r="DP114" s="28">
        <v>19.38</v>
      </c>
      <c r="DQ114" s="25">
        <v>20.399999999999999</v>
      </c>
      <c r="DR114" s="25">
        <v>21.42</v>
      </c>
      <c r="DS114" s="25">
        <v>22.44</v>
      </c>
      <c r="DT114" s="49"/>
      <c r="DU114" s="145">
        <v>40</v>
      </c>
      <c r="DV114" s="146">
        <v>49</v>
      </c>
      <c r="DW114" s="24">
        <v>56.27</v>
      </c>
      <c r="DX114" s="43">
        <v>0</v>
      </c>
      <c r="DY114" s="24" t="s">
        <v>93</v>
      </c>
      <c r="DZ114" s="24" t="str">
        <f t="shared" si="81"/>
        <v>A-24-NH-40-49</v>
      </c>
      <c r="EA114" s="25">
        <v>2.06</v>
      </c>
      <c r="EB114" s="25">
        <v>3.09</v>
      </c>
      <c r="EC114" s="25">
        <v>4.12</v>
      </c>
      <c r="ED114" s="25">
        <v>5.15</v>
      </c>
      <c r="EE114" s="25">
        <v>6.18</v>
      </c>
      <c r="EF114" s="25">
        <v>7.21</v>
      </c>
      <c r="EG114" s="25">
        <v>8.24</v>
      </c>
      <c r="EH114" s="25">
        <v>9.27</v>
      </c>
      <c r="EI114" s="25">
        <v>10.3</v>
      </c>
      <c r="EJ114" s="25">
        <v>11.33</v>
      </c>
      <c r="EK114" s="28">
        <v>12.36</v>
      </c>
      <c r="EL114" s="29">
        <v>1.1499999999999999</v>
      </c>
      <c r="EM114" s="28">
        <v>13.39</v>
      </c>
      <c r="EN114" s="28">
        <v>14.42</v>
      </c>
      <c r="EO114" s="28">
        <v>15.45</v>
      </c>
      <c r="EP114" s="28">
        <v>16.48</v>
      </c>
      <c r="EQ114" s="28">
        <v>17.510000000000002</v>
      </c>
      <c r="ER114" s="28">
        <v>18.54</v>
      </c>
      <c r="ES114" s="28">
        <v>19.57</v>
      </c>
      <c r="ET114" s="25">
        <v>20.6</v>
      </c>
      <c r="EU114" s="25">
        <v>21.63</v>
      </c>
      <c r="EV114" s="25">
        <v>22.66</v>
      </c>
      <c r="EW114" s="49"/>
      <c r="EX114" s="145">
        <v>40</v>
      </c>
      <c r="EY114" s="146">
        <v>49</v>
      </c>
      <c r="EZ114" s="24">
        <v>56.27</v>
      </c>
      <c r="FA114" s="43">
        <v>0</v>
      </c>
      <c r="FB114" s="24" t="s">
        <v>93</v>
      </c>
      <c r="FC114" s="24" t="str">
        <f t="shared" si="82"/>
        <v>A-24-NH-40-49</v>
      </c>
      <c r="FD114" s="25">
        <v>1.72</v>
      </c>
      <c r="FE114" s="25">
        <v>2.58</v>
      </c>
      <c r="FF114" s="25">
        <v>3.44</v>
      </c>
      <c r="FG114" s="25">
        <v>4.3</v>
      </c>
      <c r="FH114" s="25">
        <v>5.16</v>
      </c>
      <c r="FI114" s="25">
        <v>6.02</v>
      </c>
      <c r="FJ114" s="25">
        <v>6.88</v>
      </c>
      <c r="FK114" s="25">
        <v>7.74</v>
      </c>
      <c r="FL114" s="25">
        <v>8.6</v>
      </c>
      <c r="FM114" s="25">
        <v>9.4600000000000009</v>
      </c>
      <c r="FN114" s="28">
        <v>10.32</v>
      </c>
      <c r="FO114" s="29">
        <v>1.1499999999999999</v>
      </c>
      <c r="FP114" s="28">
        <v>11.18</v>
      </c>
      <c r="FQ114" s="28">
        <v>12.04</v>
      </c>
      <c r="FR114" s="28">
        <v>12.9</v>
      </c>
      <c r="FS114" s="28">
        <v>13.76</v>
      </c>
      <c r="FT114" s="28">
        <v>14.62</v>
      </c>
      <c r="FU114" s="28">
        <v>15.48</v>
      </c>
      <c r="FV114" s="28">
        <v>16.34</v>
      </c>
      <c r="FW114" s="25">
        <v>17.2</v>
      </c>
      <c r="FX114" s="25">
        <v>18.059999999999999</v>
      </c>
      <c r="FY114" s="25">
        <v>18.920000000000002</v>
      </c>
      <c r="FZ114" s="49"/>
      <c r="GA114" s="145">
        <v>40</v>
      </c>
      <c r="GB114" s="146">
        <v>49</v>
      </c>
      <c r="GC114" s="24">
        <v>56.27</v>
      </c>
      <c r="GD114" s="43">
        <v>0</v>
      </c>
      <c r="GE114" s="24" t="s">
        <v>93</v>
      </c>
      <c r="GF114" s="24" t="str">
        <f t="shared" si="83"/>
        <v>B-24-BASE-40-49</v>
      </c>
      <c r="GG114" s="119">
        <v>112.54</v>
      </c>
      <c r="GH114" s="119">
        <v>168.81</v>
      </c>
      <c r="GI114" s="119">
        <v>225.08</v>
      </c>
      <c r="GJ114" s="119">
        <v>281.35000000000002</v>
      </c>
      <c r="GK114" s="119">
        <v>337.62</v>
      </c>
      <c r="GL114" s="119">
        <v>393.89</v>
      </c>
      <c r="GM114" s="119">
        <v>427.68</v>
      </c>
      <c r="GN114" s="119">
        <v>481.14</v>
      </c>
      <c r="GO114" s="119">
        <v>534.6</v>
      </c>
      <c r="GP114" s="119">
        <v>588.05999999999995</v>
      </c>
      <c r="GQ114" s="120">
        <v>641.52</v>
      </c>
      <c r="GR114" s="29">
        <v>1.1499999999999999</v>
      </c>
      <c r="GS114" s="120">
        <v>694.98</v>
      </c>
      <c r="GT114" s="120">
        <v>748.44</v>
      </c>
      <c r="GU114" s="120">
        <v>801.9</v>
      </c>
      <c r="GV114" s="120">
        <v>855.36</v>
      </c>
      <c r="GW114" s="120">
        <v>908.82</v>
      </c>
      <c r="GX114" s="120">
        <v>962.28</v>
      </c>
      <c r="GY114" s="120">
        <v>1015.74</v>
      </c>
      <c r="GZ114" s="119">
        <v>1069.2</v>
      </c>
      <c r="HA114" s="119">
        <v>1122.6600000000001</v>
      </c>
      <c r="HB114" s="119">
        <v>1176.1199999999999</v>
      </c>
      <c r="HC114" s="119">
        <v>1229.58</v>
      </c>
      <c r="HD114" s="119">
        <v>1283.04</v>
      </c>
      <c r="HE114" s="49"/>
      <c r="HF114" s="145">
        <v>40</v>
      </c>
      <c r="HG114" s="146">
        <v>49</v>
      </c>
      <c r="HH114" s="24">
        <v>56.27</v>
      </c>
      <c r="HI114" s="43">
        <v>0</v>
      </c>
      <c r="HJ114" s="24" t="s">
        <v>93</v>
      </c>
      <c r="HK114" s="24" t="str">
        <f t="shared" si="84"/>
        <v>A-24-NH-40-49</v>
      </c>
      <c r="HL114" s="25">
        <v>99999</v>
      </c>
      <c r="HM114" s="25">
        <v>99999</v>
      </c>
      <c r="HN114" s="25">
        <v>99999</v>
      </c>
      <c r="HO114" s="25">
        <v>99999</v>
      </c>
      <c r="HP114" s="25">
        <v>99999</v>
      </c>
      <c r="HQ114" s="25">
        <v>99999</v>
      </c>
      <c r="HR114" s="25">
        <v>99999</v>
      </c>
      <c r="HS114" s="25">
        <v>99999</v>
      </c>
      <c r="HT114" s="25">
        <v>99999</v>
      </c>
      <c r="HU114" s="25">
        <v>99999</v>
      </c>
      <c r="HV114" s="28">
        <v>99999</v>
      </c>
      <c r="HW114" s="29">
        <v>100</v>
      </c>
      <c r="HX114" s="28">
        <v>99999</v>
      </c>
      <c r="HY114" s="28">
        <v>99999</v>
      </c>
      <c r="HZ114" s="28">
        <v>99999</v>
      </c>
      <c r="IA114" s="28">
        <v>99999</v>
      </c>
      <c r="IB114" s="28">
        <v>99999</v>
      </c>
      <c r="IC114" s="28">
        <v>99999</v>
      </c>
      <c r="ID114" s="28">
        <v>99999</v>
      </c>
      <c r="IE114" s="25">
        <v>99999</v>
      </c>
      <c r="IF114" s="25">
        <v>99999</v>
      </c>
      <c r="IG114" s="25">
        <v>99999</v>
      </c>
      <c r="IH114" s="49"/>
      <c r="II114" s="151">
        <v>40</v>
      </c>
      <c r="IJ114" s="152">
        <v>49</v>
      </c>
      <c r="IK114" s="24">
        <v>56.27</v>
      </c>
      <c r="IL114" s="43">
        <v>0</v>
      </c>
      <c r="IM114" s="24" t="s">
        <v>93</v>
      </c>
      <c r="IN114" s="24" t="str">
        <f t="shared" si="85"/>
        <v>A-24-NH-40-49</v>
      </c>
      <c r="IO114" s="165">
        <v>99999</v>
      </c>
      <c r="IP114" s="25">
        <v>99999</v>
      </c>
      <c r="IQ114" s="25">
        <v>99999</v>
      </c>
      <c r="IR114" s="25">
        <v>99999</v>
      </c>
      <c r="IS114" s="25">
        <v>99999</v>
      </c>
      <c r="IT114" s="25">
        <v>99999</v>
      </c>
      <c r="IU114" s="25">
        <v>99999</v>
      </c>
      <c r="IV114" s="25">
        <v>99999</v>
      </c>
      <c r="IW114" s="25">
        <v>99999</v>
      </c>
      <c r="IX114" s="25">
        <v>99999</v>
      </c>
      <c r="IY114" s="28">
        <v>99999</v>
      </c>
      <c r="IZ114" s="29">
        <v>100</v>
      </c>
      <c r="JA114" s="165">
        <v>99999</v>
      </c>
      <c r="JB114" s="25">
        <v>99999</v>
      </c>
      <c r="JC114" s="25">
        <v>99999</v>
      </c>
      <c r="JD114" s="25">
        <v>99999</v>
      </c>
      <c r="JE114" s="25">
        <v>99999</v>
      </c>
      <c r="JF114" s="25">
        <v>99999</v>
      </c>
      <c r="JG114" s="25">
        <v>99999</v>
      </c>
      <c r="JH114" s="25">
        <v>99999</v>
      </c>
      <c r="JI114" s="25">
        <v>99999</v>
      </c>
      <c r="JJ114" s="25">
        <v>99999</v>
      </c>
      <c r="JK114" s="49"/>
      <c r="JL114" s="151">
        <v>40</v>
      </c>
      <c r="JM114" s="152">
        <v>49</v>
      </c>
      <c r="JN114" s="24">
        <v>56.27</v>
      </c>
      <c r="JO114" s="43">
        <v>0</v>
      </c>
      <c r="JP114" s="24" t="s">
        <v>93</v>
      </c>
      <c r="JQ114" s="24" t="str">
        <f t="shared" si="86"/>
        <v>B-24-BASE-40-49</v>
      </c>
      <c r="JR114" s="119">
        <v>137.94</v>
      </c>
      <c r="JS114" s="119">
        <v>206.91</v>
      </c>
      <c r="JT114" s="119">
        <v>275.88</v>
      </c>
      <c r="JU114" s="119">
        <v>344.85</v>
      </c>
      <c r="JV114" s="119">
        <v>413.82</v>
      </c>
      <c r="JW114" s="119">
        <v>482.79</v>
      </c>
      <c r="JX114" s="119">
        <v>524.16</v>
      </c>
      <c r="JY114" s="119">
        <v>589.67999999999995</v>
      </c>
      <c r="JZ114" s="119">
        <v>655.20000000000005</v>
      </c>
      <c r="KA114" s="119">
        <v>720.72</v>
      </c>
      <c r="KB114" s="120">
        <v>786.24</v>
      </c>
      <c r="KC114" s="29">
        <v>1.1499999999999999</v>
      </c>
      <c r="KD114" s="120">
        <v>851.76</v>
      </c>
      <c r="KE114" s="120">
        <v>917.28</v>
      </c>
      <c r="KF114" s="120">
        <v>982.8</v>
      </c>
      <c r="KG114" s="120">
        <v>1048.32</v>
      </c>
      <c r="KH114" s="120">
        <v>1113.8399999999999</v>
      </c>
      <c r="KI114" s="120">
        <v>1179.3599999999999</v>
      </c>
      <c r="KJ114" s="120">
        <v>1244.8800000000001</v>
      </c>
      <c r="KK114" s="119">
        <v>1310.4000000000001</v>
      </c>
      <c r="KL114" s="119">
        <v>1375.92</v>
      </c>
      <c r="KM114" s="119">
        <v>1441.44</v>
      </c>
      <c r="KN114" s="119">
        <v>1506.96</v>
      </c>
      <c r="KO114" s="119">
        <v>1572.48</v>
      </c>
      <c r="KP114" s="49"/>
      <c r="KQ114" s="151">
        <v>40</v>
      </c>
      <c r="KR114" s="152">
        <v>49</v>
      </c>
      <c r="KS114" s="24">
        <v>56.27</v>
      </c>
      <c r="KT114" s="43">
        <v>0</v>
      </c>
      <c r="KU114" s="24" t="s">
        <v>93</v>
      </c>
      <c r="KV114" s="24" t="str">
        <f t="shared" si="87"/>
        <v>A-24-NH-40-49</v>
      </c>
      <c r="KW114" s="25">
        <v>1.86</v>
      </c>
      <c r="KX114" s="25">
        <v>2.79</v>
      </c>
      <c r="KY114" s="25">
        <v>3.72</v>
      </c>
      <c r="KZ114" s="25">
        <v>4.6500000000000004</v>
      </c>
      <c r="LA114" s="25">
        <v>5.58</v>
      </c>
      <c r="LB114" s="25">
        <v>6.51</v>
      </c>
      <c r="LC114" s="25">
        <v>7.44</v>
      </c>
      <c r="LD114" s="25">
        <v>8.3699999999999992</v>
      </c>
      <c r="LE114" s="25">
        <v>9.3000000000000007</v>
      </c>
      <c r="LF114" s="25">
        <v>10.23</v>
      </c>
      <c r="LG114" s="28">
        <v>11.16</v>
      </c>
      <c r="LH114" s="29">
        <v>100</v>
      </c>
      <c r="LI114" s="28">
        <v>12.09</v>
      </c>
      <c r="LJ114" s="28">
        <v>13.02</v>
      </c>
      <c r="LK114" s="28">
        <v>13.95</v>
      </c>
      <c r="LL114" s="28">
        <v>14.88</v>
      </c>
      <c r="LM114" s="28">
        <v>15.81</v>
      </c>
      <c r="LN114" s="28">
        <v>16.739999999999998</v>
      </c>
      <c r="LO114" s="28">
        <v>17.670000000000002</v>
      </c>
      <c r="LP114" s="25">
        <v>18.600000000000001</v>
      </c>
      <c r="LQ114" s="25">
        <v>19.53</v>
      </c>
      <c r="LR114" s="25">
        <v>20.46</v>
      </c>
      <c r="LS114" s="49"/>
    </row>
    <row r="115" spans="5:331" ht="14.4">
      <c r="E115" s="128">
        <v>50</v>
      </c>
      <c r="F115" s="129">
        <v>54</v>
      </c>
      <c r="G115" s="24">
        <v>92.57</v>
      </c>
      <c r="H115" s="43">
        <v>0</v>
      </c>
      <c r="I115" s="24" t="s">
        <v>94</v>
      </c>
      <c r="J115" s="24" t="str">
        <f t="shared" si="77"/>
        <v>A-24-NH-50-54</v>
      </c>
      <c r="K115" s="25">
        <v>6.44</v>
      </c>
      <c r="L115" s="25">
        <v>9.66</v>
      </c>
      <c r="M115" s="25">
        <v>12.88</v>
      </c>
      <c r="N115" s="25">
        <v>16.100000000000001</v>
      </c>
      <c r="O115" s="25">
        <v>19.32</v>
      </c>
      <c r="P115" s="25">
        <v>22.54</v>
      </c>
      <c r="Q115" s="25">
        <v>25.76</v>
      </c>
      <c r="R115" s="25">
        <v>28.98</v>
      </c>
      <c r="S115" s="25">
        <v>32.200000000000003</v>
      </c>
      <c r="T115" s="25">
        <v>35.42</v>
      </c>
      <c r="U115" s="28">
        <v>38.64</v>
      </c>
      <c r="V115" s="29">
        <v>1.1499999999999999</v>
      </c>
      <c r="W115" s="28">
        <v>41.86</v>
      </c>
      <c r="X115" s="28">
        <v>45.08</v>
      </c>
      <c r="Y115" s="28">
        <v>48.3</v>
      </c>
      <c r="Z115" s="28">
        <v>51.52</v>
      </c>
      <c r="AA115" s="28">
        <v>54.74</v>
      </c>
      <c r="AB115" s="28">
        <v>57.96</v>
      </c>
      <c r="AC115" s="28">
        <v>61.18</v>
      </c>
      <c r="AD115" s="25">
        <v>64.400000000000006</v>
      </c>
      <c r="AE115" s="25">
        <v>67.62</v>
      </c>
      <c r="AF115" s="25">
        <v>70.84</v>
      </c>
      <c r="AH115" s="128">
        <v>50</v>
      </c>
      <c r="AI115" s="129">
        <v>54</v>
      </c>
      <c r="AJ115" s="24">
        <v>92.57</v>
      </c>
      <c r="AK115" s="43">
        <v>0</v>
      </c>
      <c r="AL115" s="24" t="s">
        <v>94</v>
      </c>
      <c r="AM115" s="24" t="str">
        <f t="shared" si="78"/>
        <v>B-24-50-54</v>
      </c>
      <c r="AN115" s="25">
        <v>225.06</v>
      </c>
      <c r="AO115" s="25">
        <v>337.59</v>
      </c>
      <c r="AP115" s="25">
        <v>450.12</v>
      </c>
      <c r="AQ115" s="25">
        <v>562.65</v>
      </c>
      <c r="AR115" s="25">
        <v>675.18</v>
      </c>
      <c r="AS115" s="25">
        <v>787.71</v>
      </c>
      <c r="AT115" s="25">
        <v>855.2</v>
      </c>
      <c r="AU115" s="25">
        <v>962.1</v>
      </c>
      <c r="AV115" s="25">
        <v>1069</v>
      </c>
      <c r="AW115" s="25">
        <v>1175.9000000000001</v>
      </c>
      <c r="AX115" s="28">
        <v>1282.8</v>
      </c>
      <c r="AY115" s="29">
        <v>1.1499999999999999</v>
      </c>
      <c r="AZ115" s="28">
        <v>1389.7</v>
      </c>
      <c r="BA115" s="28">
        <v>1496.6</v>
      </c>
      <c r="BB115" s="28">
        <v>1603.5</v>
      </c>
      <c r="BC115" s="28">
        <v>1710.4</v>
      </c>
      <c r="BD115" s="28">
        <v>1817.3</v>
      </c>
      <c r="BE115" s="28">
        <v>1924.2</v>
      </c>
      <c r="BF115" s="28">
        <v>2031.1</v>
      </c>
      <c r="BG115" s="25">
        <v>2138</v>
      </c>
      <c r="BH115" s="25">
        <v>2244.9</v>
      </c>
      <c r="BI115" s="25">
        <v>2351.8000000000002</v>
      </c>
      <c r="BJ115" s="25">
        <v>2458.6999999999998</v>
      </c>
      <c r="BK115" s="25">
        <v>2565.6</v>
      </c>
      <c r="BL115" s="49"/>
      <c r="BM115" s="128">
        <v>50</v>
      </c>
      <c r="BN115" s="129">
        <v>54</v>
      </c>
      <c r="BO115" s="24">
        <v>92.57</v>
      </c>
      <c r="BP115" s="43">
        <v>0</v>
      </c>
      <c r="BQ115" s="24" t="s">
        <v>94</v>
      </c>
      <c r="BR115" s="24" t="str">
        <f t="shared" si="79"/>
        <v>B-24-BASE-50-54</v>
      </c>
      <c r="BS115" s="119">
        <v>355.18</v>
      </c>
      <c r="BT115" s="119">
        <v>532.77</v>
      </c>
      <c r="BU115" s="119">
        <v>710.36</v>
      </c>
      <c r="BV115" s="119">
        <v>887.95</v>
      </c>
      <c r="BW115" s="119">
        <v>1065.54</v>
      </c>
      <c r="BX115" s="119">
        <v>1243.1300000000001</v>
      </c>
      <c r="BY115" s="119">
        <v>1349.68</v>
      </c>
      <c r="BZ115" s="119">
        <v>1518.39</v>
      </c>
      <c r="CA115" s="119">
        <v>1687.1</v>
      </c>
      <c r="CB115" s="119">
        <v>1855.81</v>
      </c>
      <c r="CC115" s="120">
        <v>2024.52</v>
      </c>
      <c r="CD115" s="29">
        <v>100</v>
      </c>
      <c r="CE115" s="120">
        <v>2193.23</v>
      </c>
      <c r="CF115" s="120">
        <v>2361.94</v>
      </c>
      <c r="CG115" s="120">
        <v>2530.65</v>
      </c>
      <c r="CH115" s="120">
        <v>2699.36</v>
      </c>
      <c r="CI115" s="120">
        <v>2868.07</v>
      </c>
      <c r="CJ115" s="120">
        <v>3036.78</v>
      </c>
      <c r="CK115" s="120">
        <v>3205.49</v>
      </c>
      <c r="CL115" s="119">
        <v>3374.2</v>
      </c>
      <c r="CM115" s="119">
        <v>3542.91</v>
      </c>
      <c r="CN115" s="119">
        <v>3711.62</v>
      </c>
      <c r="CO115" s="119">
        <v>3880.33</v>
      </c>
      <c r="CP115" s="119">
        <v>4049.04</v>
      </c>
      <c r="CQ115" s="49"/>
      <c r="CR115" s="131">
        <v>50</v>
      </c>
      <c r="CS115" s="132">
        <v>54</v>
      </c>
      <c r="CT115" s="24">
        <v>92.57</v>
      </c>
      <c r="CU115" s="43">
        <v>0</v>
      </c>
      <c r="CV115" s="24" t="s">
        <v>94</v>
      </c>
      <c r="CW115" s="24" t="str">
        <f t="shared" si="80"/>
        <v>A-24-NH-50-54</v>
      </c>
      <c r="CX115" s="25">
        <v>5.84</v>
      </c>
      <c r="CY115" s="25">
        <v>8.76</v>
      </c>
      <c r="CZ115" s="25">
        <v>11.68</v>
      </c>
      <c r="DA115" s="25">
        <v>14.6</v>
      </c>
      <c r="DB115" s="25">
        <v>17.52</v>
      </c>
      <c r="DC115" s="25">
        <v>20.440000000000001</v>
      </c>
      <c r="DD115" s="25">
        <v>23.36</v>
      </c>
      <c r="DE115" s="25">
        <v>26.28</v>
      </c>
      <c r="DF115" s="25">
        <v>29.2</v>
      </c>
      <c r="DG115" s="25">
        <v>32.119999999999997</v>
      </c>
      <c r="DH115" s="28">
        <v>35.04</v>
      </c>
      <c r="DI115" s="29">
        <v>1.1499999999999999</v>
      </c>
      <c r="DJ115" s="28">
        <v>37.96</v>
      </c>
      <c r="DK115" s="28">
        <v>40.880000000000003</v>
      </c>
      <c r="DL115" s="28">
        <v>43.8</v>
      </c>
      <c r="DM115" s="28">
        <v>46.72</v>
      </c>
      <c r="DN115" s="28">
        <v>49.64</v>
      </c>
      <c r="DO115" s="28">
        <v>52.56</v>
      </c>
      <c r="DP115" s="28">
        <v>55.48</v>
      </c>
      <c r="DQ115" s="25">
        <v>58.4</v>
      </c>
      <c r="DR115" s="25">
        <v>61.32</v>
      </c>
      <c r="DS115" s="25">
        <v>64.239999999999995</v>
      </c>
      <c r="DT115" s="49"/>
      <c r="DU115" s="145">
        <v>50</v>
      </c>
      <c r="DV115" s="146">
        <v>54</v>
      </c>
      <c r="DW115" s="24">
        <v>92.57</v>
      </c>
      <c r="DX115" s="43">
        <v>0</v>
      </c>
      <c r="DY115" s="24" t="s">
        <v>94</v>
      </c>
      <c r="DZ115" s="24" t="str">
        <f t="shared" si="81"/>
        <v>A-24-NH-50-54</v>
      </c>
      <c r="EA115" s="25">
        <v>5.92</v>
      </c>
      <c r="EB115" s="25">
        <v>8.8800000000000008</v>
      </c>
      <c r="EC115" s="25">
        <v>11.84</v>
      </c>
      <c r="ED115" s="25">
        <v>14.8</v>
      </c>
      <c r="EE115" s="25">
        <v>17.760000000000002</v>
      </c>
      <c r="EF115" s="25">
        <v>20.72</v>
      </c>
      <c r="EG115" s="25">
        <v>23.68</v>
      </c>
      <c r="EH115" s="25">
        <v>26.64</v>
      </c>
      <c r="EI115" s="25">
        <v>29.6</v>
      </c>
      <c r="EJ115" s="25">
        <v>32.56</v>
      </c>
      <c r="EK115" s="28">
        <v>35.520000000000003</v>
      </c>
      <c r="EL115" s="29">
        <v>1.1499999999999999</v>
      </c>
      <c r="EM115" s="28">
        <v>38.479999999999997</v>
      </c>
      <c r="EN115" s="28">
        <v>41.44</v>
      </c>
      <c r="EO115" s="28">
        <v>44.4</v>
      </c>
      <c r="EP115" s="28">
        <v>47.36</v>
      </c>
      <c r="EQ115" s="28">
        <v>50.32</v>
      </c>
      <c r="ER115" s="28">
        <v>53.28</v>
      </c>
      <c r="ES115" s="28">
        <v>56.24</v>
      </c>
      <c r="ET115" s="25">
        <v>59.2</v>
      </c>
      <c r="EU115" s="25">
        <v>62.16</v>
      </c>
      <c r="EV115" s="25">
        <v>65.12</v>
      </c>
      <c r="EW115" s="49"/>
      <c r="EX115" s="145">
        <v>50</v>
      </c>
      <c r="EY115" s="146">
        <v>54</v>
      </c>
      <c r="EZ115" s="24">
        <v>92.57</v>
      </c>
      <c r="FA115" s="43">
        <v>0</v>
      </c>
      <c r="FB115" s="24" t="s">
        <v>94</v>
      </c>
      <c r="FC115" s="24" t="str">
        <f t="shared" si="82"/>
        <v>A-24-NH-50-54</v>
      </c>
      <c r="FD115" s="25">
        <v>4.9400000000000004</v>
      </c>
      <c r="FE115" s="25">
        <v>7.41</v>
      </c>
      <c r="FF115" s="25">
        <v>9.8800000000000008</v>
      </c>
      <c r="FG115" s="25">
        <v>12.35</v>
      </c>
      <c r="FH115" s="25">
        <v>14.82</v>
      </c>
      <c r="FI115" s="25">
        <v>17.29</v>
      </c>
      <c r="FJ115" s="25">
        <v>19.760000000000002</v>
      </c>
      <c r="FK115" s="25">
        <v>22.23</v>
      </c>
      <c r="FL115" s="25">
        <v>24.7</v>
      </c>
      <c r="FM115" s="25">
        <v>27.17</v>
      </c>
      <c r="FN115" s="28">
        <v>29.64</v>
      </c>
      <c r="FO115" s="29">
        <v>1.1499999999999999</v>
      </c>
      <c r="FP115" s="28">
        <v>32.11</v>
      </c>
      <c r="FQ115" s="28">
        <v>34.58</v>
      </c>
      <c r="FR115" s="28">
        <v>37.049999999999997</v>
      </c>
      <c r="FS115" s="28">
        <v>39.520000000000003</v>
      </c>
      <c r="FT115" s="28">
        <v>41.99</v>
      </c>
      <c r="FU115" s="28">
        <v>44.46</v>
      </c>
      <c r="FV115" s="28">
        <v>46.93</v>
      </c>
      <c r="FW115" s="25">
        <v>49.4</v>
      </c>
      <c r="FX115" s="25">
        <v>51.87</v>
      </c>
      <c r="FY115" s="25">
        <v>54.34</v>
      </c>
      <c r="FZ115" s="49"/>
      <c r="GA115" s="145">
        <v>50</v>
      </c>
      <c r="GB115" s="146">
        <v>54</v>
      </c>
      <c r="GC115" s="24">
        <v>92.57</v>
      </c>
      <c r="GD115" s="43">
        <v>0</v>
      </c>
      <c r="GE115" s="24" t="s">
        <v>94</v>
      </c>
      <c r="GF115" s="24" t="str">
        <f t="shared" si="83"/>
        <v>B-24-BASE-50-54</v>
      </c>
      <c r="GG115" s="119">
        <v>185.14</v>
      </c>
      <c r="GH115" s="119">
        <v>277.70999999999998</v>
      </c>
      <c r="GI115" s="119">
        <v>370.28</v>
      </c>
      <c r="GJ115" s="119">
        <v>462.85</v>
      </c>
      <c r="GK115" s="119">
        <v>555.41999999999996</v>
      </c>
      <c r="GL115" s="119">
        <v>647.99</v>
      </c>
      <c r="GM115" s="119">
        <v>703.52</v>
      </c>
      <c r="GN115" s="119">
        <v>791.46</v>
      </c>
      <c r="GO115" s="119">
        <v>879.4</v>
      </c>
      <c r="GP115" s="119">
        <v>967.34</v>
      </c>
      <c r="GQ115" s="120">
        <v>1055.28</v>
      </c>
      <c r="GR115" s="29">
        <v>1.1499999999999999</v>
      </c>
      <c r="GS115" s="120">
        <v>1143.22</v>
      </c>
      <c r="GT115" s="120">
        <v>1231.1600000000001</v>
      </c>
      <c r="GU115" s="120">
        <v>1319.1</v>
      </c>
      <c r="GV115" s="120">
        <v>1407.04</v>
      </c>
      <c r="GW115" s="120">
        <v>1494.98</v>
      </c>
      <c r="GX115" s="120">
        <v>1582.92</v>
      </c>
      <c r="GY115" s="120">
        <v>1670.86</v>
      </c>
      <c r="GZ115" s="119">
        <v>1758.8</v>
      </c>
      <c r="HA115" s="119">
        <v>1846.74</v>
      </c>
      <c r="HB115" s="119">
        <v>1934.68</v>
      </c>
      <c r="HC115" s="119">
        <v>2022.62</v>
      </c>
      <c r="HD115" s="119">
        <v>2110.56</v>
      </c>
      <c r="HE115" s="49"/>
      <c r="HF115" s="145">
        <v>50</v>
      </c>
      <c r="HG115" s="146">
        <v>54</v>
      </c>
      <c r="HH115" s="24">
        <v>92.57</v>
      </c>
      <c r="HI115" s="43">
        <v>0</v>
      </c>
      <c r="HJ115" s="24" t="s">
        <v>94</v>
      </c>
      <c r="HK115" s="24" t="str">
        <f t="shared" si="84"/>
        <v>A-24-NH-50-54</v>
      </c>
      <c r="HL115" s="25">
        <v>99999</v>
      </c>
      <c r="HM115" s="25">
        <v>99999</v>
      </c>
      <c r="HN115" s="25">
        <v>99999</v>
      </c>
      <c r="HO115" s="25">
        <v>99999</v>
      </c>
      <c r="HP115" s="25">
        <v>99999</v>
      </c>
      <c r="HQ115" s="25">
        <v>99999</v>
      </c>
      <c r="HR115" s="25">
        <v>99999</v>
      </c>
      <c r="HS115" s="25">
        <v>99999</v>
      </c>
      <c r="HT115" s="25">
        <v>99999</v>
      </c>
      <c r="HU115" s="25">
        <v>99999</v>
      </c>
      <c r="HV115" s="28">
        <v>99999</v>
      </c>
      <c r="HW115" s="29">
        <v>100</v>
      </c>
      <c r="HX115" s="28">
        <v>99999</v>
      </c>
      <c r="HY115" s="28">
        <v>99999</v>
      </c>
      <c r="HZ115" s="28">
        <v>99999</v>
      </c>
      <c r="IA115" s="28">
        <v>99999</v>
      </c>
      <c r="IB115" s="28">
        <v>99999</v>
      </c>
      <c r="IC115" s="28">
        <v>99999</v>
      </c>
      <c r="ID115" s="28">
        <v>99999</v>
      </c>
      <c r="IE115" s="25">
        <v>99999</v>
      </c>
      <c r="IF115" s="25">
        <v>99999</v>
      </c>
      <c r="IG115" s="25">
        <v>99999</v>
      </c>
      <c r="IH115" s="49"/>
      <c r="II115" s="151">
        <v>50</v>
      </c>
      <c r="IJ115" s="152">
        <v>54</v>
      </c>
      <c r="IK115" s="24">
        <v>92.57</v>
      </c>
      <c r="IL115" s="43">
        <v>0</v>
      </c>
      <c r="IM115" s="24" t="s">
        <v>94</v>
      </c>
      <c r="IN115" s="24" t="str">
        <f t="shared" si="85"/>
        <v>A-24-NH-50-54</v>
      </c>
      <c r="IO115" s="165">
        <v>99999</v>
      </c>
      <c r="IP115" s="25">
        <v>99999</v>
      </c>
      <c r="IQ115" s="25">
        <v>99999</v>
      </c>
      <c r="IR115" s="25">
        <v>99999</v>
      </c>
      <c r="IS115" s="25">
        <v>99999</v>
      </c>
      <c r="IT115" s="25">
        <v>99999</v>
      </c>
      <c r="IU115" s="25">
        <v>99999</v>
      </c>
      <c r="IV115" s="25">
        <v>99999</v>
      </c>
      <c r="IW115" s="25">
        <v>99999</v>
      </c>
      <c r="IX115" s="25">
        <v>99999</v>
      </c>
      <c r="IY115" s="28">
        <v>99999</v>
      </c>
      <c r="IZ115" s="29">
        <v>100</v>
      </c>
      <c r="JA115" s="165">
        <v>99999</v>
      </c>
      <c r="JB115" s="25">
        <v>99999</v>
      </c>
      <c r="JC115" s="25">
        <v>99999</v>
      </c>
      <c r="JD115" s="25">
        <v>99999</v>
      </c>
      <c r="JE115" s="25">
        <v>99999</v>
      </c>
      <c r="JF115" s="25">
        <v>99999</v>
      </c>
      <c r="JG115" s="25">
        <v>99999</v>
      </c>
      <c r="JH115" s="25">
        <v>99999</v>
      </c>
      <c r="JI115" s="25">
        <v>99999</v>
      </c>
      <c r="JJ115" s="25">
        <v>99999</v>
      </c>
      <c r="JK115" s="49"/>
      <c r="JL115" s="151">
        <v>50</v>
      </c>
      <c r="JM115" s="152">
        <v>54</v>
      </c>
      <c r="JN115" s="24">
        <v>92.57</v>
      </c>
      <c r="JO115" s="43">
        <v>0</v>
      </c>
      <c r="JP115" s="24" t="s">
        <v>94</v>
      </c>
      <c r="JQ115" s="24" t="str">
        <f t="shared" si="86"/>
        <v>B-24-BASE-50-54</v>
      </c>
      <c r="JR115" s="119">
        <v>225.06</v>
      </c>
      <c r="JS115" s="119">
        <v>337.59</v>
      </c>
      <c r="JT115" s="119">
        <v>450.12</v>
      </c>
      <c r="JU115" s="119">
        <v>562.65</v>
      </c>
      <c r="JV115" s="119">
        <v>675.18</v>
      </c>
      <c r="JW115" s="119">
        <v>787.71</v>
      </c>
      <c r="JX115" s="119">
        <v>855.2</v>
      </c>
      <c r="JY115" s="119">
        <v>962.1</v>
      </c>
      <c r="JZ115" s="119">
        <v>1069</v>
      </c>
      <c r="KA115" s="119">
        <v>1175.9000000000001</v>
      </c>
      <c r="KB115" s="120">
        <v>1282.8</v>
      </c>
      <c r="KC115" s="29">
        <v>1.1499999999999999</v>
      </c>
      <c r="KD115" s="120">
        <v>1389.7</v>
      </c>
      <c r="KE115" s="120">
        <v>1496.6</v>
      </c>
      <c r="KF115" s="120">
        <v>1603.5</v>
      </c>
      <c r="KG115" s="120">
        <v>1710.4</v>
      </c>
      <c r="KH115" s="120">
        <v>1817.3</v>
      </c>
      <c r="KI115" s="120">
        <v>1924.2</v>
      </c>
      <c r="KJ115" s="120">
        <v>2031.1</v>
      </c>
      <c r="KK115" s="119">
        <v>2138</v>
      </c>
      <c r="KL115" s="119">
        <v>2244.9</v>
      </c>
      <c r="KM115" s="119">
        <v>2351.8000000000002</v>
      </c>
      <c r="KN115" s="119">
        <v>2458.6999999999998</v>
      </c>
      <c r="KO115" s="119">
        <v>2565.6</v>
      </c>
      <c r="KP115" s="49"/>
      <c r="KQ115" s="151">
        <v>50</v>
      </c>
      <c r="KR115" s="152">
        <v>54</v>
      </c>
      <c r="KS115" s="24">
        <v>92.57</v>
      </c>
      <c r="KT115" s="43">
        <v>0</v>
      </c>
      <c r="KU115" s="24" t="s">
        <v>94</v>
      </c>
      <c r="KV115" s="24" t="str">
        <f t="shared" si="87"/>
        <v>A-24-NH-50-54</v>
      </c>
      <c r="KW115" s="25">
        <v>5.34</v>
      </c>
      <c r="KX115" s="25">
        <v>8.01</v>
      </c>
      <c r="KY115" s="25">
        <v>10.68</v>
      </c>
      <c r="KZ115" s="25">
        <v>13.35</v>
      </c>
      <c r="LA115" s="25">
        <v>16.02</v>
      </c>
      <c r="LB115" s="25">
        <v>18.690000000000001</v>
      </c>
      <c r="LC115" s="25">
        <v>21.36</v>
      </c>
      <c r="LD115" s="25">
        <v>24.03</v>
      </c>
      <c r="LE115" s="25">
        <v>26.7</v>
      </c>
      <c r="LF115" s="25">
        <v>29.37</v>
      </c>
      <c r="LG115" s="28">
        <v>32.04</v>
      </c>
      <c r="LH115" s="29">
        <v>100</v>
      </c>
      <c r="LI115" s="28">
        <v>34.71</v>
      </c>
      <c r="LJ115" s="28">
        <v>37.380000000000003</v>
      </c>
      <c r="LK115" s="28">
        <v>40.049999999999997</v>
      </c>
      <c r="LL115" s="28">
        <v>42.72</v>
      </c>
      <c r="LM115" s="28">
        <v>45.39</v>
      </c>
      <c r="LN115" s="28">
        <v>48.06</v>
      </c>
      <c r="LO115" s="28">
        <v>50.73</v>
      </c>
      <c r="LP115" s="25">
        <v>53.4</v>
      </c>
      <c r="LQ115" s="25">
        <v>56.07</v>
      </c>
      <c r="LR115" s="25">
        <v>58.74</v>
      </c>
      <c r="LS115" s="49"/>
    </row>
    <row r="116" spans="5:331" ht="14.4">
      <c r="E116" s="128">
        <v>55</v>
      </c>
      <c r="F116" s="129">
        <v>59</v>
      </c>
      <c r="G116" s="24">
        <v>128.87</v>
      </c>
      <c r="H116" s="43">
        <v>0</v>
      </c>
      <c r="I116" s="24" t="s">
        <v>95</v>
      </c>
      <c r="J116" s="24" t="str">
        <f t="shared" si="77"/>
        <v>A-24-NH-55-59</v>
      </c>
      <c r="K116" s="25">
        <v>13.08</v>
      </c>
      <c r="L116" s="25">
        <v>19.62</v>
      </c>
      <c r="M116" s="25">
        <v>26.16</v>
      </c>
      <c r="N116" s="25">
        <v>32.700000000000003</v>
      </c>
      <c r="O116" s="25">
        <v>39.24</v>
      </c>
      <c r="P116" s="25">
        <v>45.78</v>
      </c>
      <c r="Q116" s="25">
        <v>52.32</v>
      </c>
      <c r="R116" s="25">
        <v>58.86</v>
      </c>
      <c r="S116" s="25">
        <v>65.400000000000006</v>
      </c>
      <c r="T116" s="25">
        <v>71.94</v>
      </c>
      <c r="U116" s="28">
        <v>78.48</v>
      </c>
      <c r="V116" s="29">
        <v>1.2</v>
      </c>
      <c r="W116" s="28">
        <v>85.02</v>
      </c>
      <c r="X116" s="28">
        <v>91.56</v>
      </c>
      <c r="Y116" s="28">
        <v>98.1</v>
      </c>
      <c r="Z116" s="28">
        <v>104.64</v>
      </c>
      <c r="AA116" s="28">
        <v>111.18</v>
      </c>
      <c r="AB116" s="28">
        <v>117.72</v>
      </c>
      <c r="AC116" s="28">
        <v>124.26</v>
      </c>
      <c r="AD116" s="25">
        <v>130.80000000000001</v>
      </c>
      <c r="AE116" s="25">
        <v>137.34</v>
      </c>
      <c r="AF116" s="25">
        <v>143.88</v>
      </c>
      <c r="AH116" s="128">
        <v>55</v>
      </c>
      <c r="AI116" s="129">
        <v>59</v>
      </c>
      <c r="AJ116" s="24">
        <v>128.87</v>
      </c>
      <c r="AK116" s="43">
        <v>0</v>
      </c>
      <c r="AL116" s="24" t="s">
        <v>95</v>
      </c>
      <c r="AM116" s="24" t="str">
        <f t="shared" si="78"/>
        <v>B-24-55-59</v>
      </c>
      <c r="AN116" s="25">
        <v>308.56</v>
      </c>
      <c r="AO116" s="25">
        <v>462.84</v>
      </c>
      <c r="AP116" s="25">
        <v>617.12</v>
      </c>
      <c r="AQ116" s="25">
        <v>771.4</v>
      </c>
      <c r="AR116" s="25">
        <v>925.68</v>
      </c>
      <c r="AS116" s="25">
        <v>1079.96</v>
      </c>
      <c r="AT116" s="25">
        <v>1172.56</v>
      </c>
      <c r="AU116" s="25">
        <v>1319.13</v>
      </c>
      <c r="AV116" s="25">
        <v>1465.7</v>
      </c>
      <c r="AW116" s="25">
        <v>1612.27</v>
      </c>
      <c r="AX116" s="28">
        <v>1758.84</v>
      </c>
      <c r="AY116" s="29">
        <v>1.2</v>
      </c>
      <c r="AZ116" s="28">
        <v>1905.41</v>
      </c>
      <c r="BA116" s="28">
        <v>2051.98</v>
      </c>
      <c r="BB116" s="28">
        <v>2198.5500000000002</v>
      </c>
      <c r="BC116" s="28">
        <v>2345.12</v>
      </c>
      <c r="BD116" s="28">
        <v>2491.69</v>
      </c>
      <c r="BE116" s="28">
        <v>2638.26</v>
      </c>
      <c r="BF116" s="28">
        <v>2784.83</v>
      </c>
      <c r="BG116" s="25">
        <v>2931.4</v>
      </c>
      <c r="BH116" s="25">
        <v>3077.97</v>
      </c>
      <c r="BI116" s="25">
        <v>3224.54</v>
      </c>
      <c r="BJ116" s="25">
        <v>3371.11</v>
      </c>
      <c r="BK116" s="25">
        <v>3517.68</v>
      </c>
      <c r="BL116" s="49"/>
      <c r="BM116" s="128">
        <v>55</v>
      </c>
      <c r="BN116" s="129">
        <v>59</v>
      </c>
      <c r="BO116" s="24">
        <v>128.87</v>
      </c>
      <c r="BP116" s="43">
        <v>0</v>
      </c>
      <c r="BQ116" s="24" t="s">
        <v>95</v>
      </c>
      <c r="BR116" s="24" t="str">
        <f t="shared" si="79"/>
        <v>B-24-BASE-55-59</v>
      </c>
      <c r="BS116" s="119">
        <v>441.62</v>
      </c>
      <c r="BT116" s="119">
        <v>662.43</v>
      </c>
      <c r="BU116" s="119">
        <v>883.24</v>
      </c>
      <c r="BV116" s="119">
        <v>1104.05</v>
      </c>
      <c r="BW116" s="119">
        <v>1324.86</v>
      </c>
      <c r="BX116" s="119">
        <v>1545.67</v>
      </c>
      <c r="BY116" s="119">
        <v>1678.16</v>
      </c>
      <c r="BZ116" s="119">
        <v>1887.93</v>
      </c>
      <c r="CA116" s="119">
        <v>2097.6999999999998</v>
      </c>
      <c r="CB116" s="119">
        <v>2307.4699999999998</v>
      </c>
      <c r="CC116" s="120">
        <v>2517.2399999999998</v>
      </c>
      <c r="CD116" s="29">
        <v>100</v>
      </c>
      <c r="CE116" s="120">
        <v>2727.01</v>
      </c>
      <c r="CF116" s="120">
        <v>2936.78</v>
      </c>
      <c r="CG116" s="120">
        <v>3146.55</v>
      </c>
      <c r="CH116" s="120">
        <v>3356.32</v>
      </c>
      <c r="CI116" s="120">
        <v>3566.09</v>
      </c>
      <c r="CJ116" s="120">
        <v>3775.86</v>
      </c>
      <c r="CK116" s="120">
        <v>3985.63</v>
      </c>
      <c r="CL116" s="119">
        <v>4195.3999999999996</v>
      </c>
      <c r="CM116" s="119">
        <v>4405.17</v>
      </c>
      <c r="CN116" s="119">
        <v>4614.9399999999996</v>
      </c>
      <c r="CO116" s="119">
        <v>4824.71</v>
      </c>
      <c r="CP116" s="119">
        <v>5034.4799999999996</v>
      </c>
      <c r="CQ116" s="49"/>
      <c r="CR116" s="131">
        <v>55</v>
      </c>
      <c r="CS116" s="132">
        <v>59</v>
      </c>
      <c r="CT116" s="24">
        <v>128.87</v>
      </c>
      <c r="CU116" s="43">
        <v>0</v>
      </c>
      <c r="CV116" s="24" t="s">
        <v>95</v>
      </c>
      <c r="CW116" s="24" t="str">
        <f t="shared" si="80"/>
        <v>A-24-NH-55-59</v>
      </c>
      <c r="CX116" s="25">
        <v>11.84</v>
      </c>
      <c r="CY116" s="25">
        <v>17.760000000000002</v>
      </c>
      <c r="CZ116" s="25">
        <v>23.68</v>
      </c>
      <c r="DA116" s="25">
        <v>29.6</v>
      </c>
      <c r="DB116" s="25">
        <v>35.520000000000003</v>
      </c>
      <c r="DC116" s="25">
        <v>41.44</v>
      </c>
      <c r="DD116" s="25">
        <v>47.36</v>
      </c>
      <c r="DE116" s="25">
        <v>53.28</v>
      </c>
      <c r="DF116" s="25">
        <v>59.2</v>
      </c>
      <c r="DG116" s="25">
        <v>65.12</v>
      </c>
      <c r="DH116" s="28">
        <v>71.040000000000006</v>
      </c>
      <c r="DI116" s="29">
        <v>1.2</v>
      </c>
      <c r="DJ116" s="28">
        <v>76.959999999999994</v>
      </c>
      <c r="DK116" s="28">
        <v>82.88</v>
      </c>
      <c r="DL116" s="28">
        <v>88.8</v>
      </c>
      <c r="DM116" s="28">
        <v>94.72</v>
      </c>
      <c r="DN116" s="28">
        <v>100.64</v>
      </c>
      <c r="DO116" s="28">
        <v>106.56</v>
      </c>
      <c r="DP116" s="28">
        <v>112.48</v>
      </c>
      <c r="DQ116" s="25">
        <v>118.4</v>
      </c>
      <c r="DR116" s="25">
        <v>124.32</v>
      </c>
      <c r="DS116" s="25">
        <v>130.24</v>
      </c>
      <c r="DT116" s="49"/>
      <c r="DU116" s="145">
        <v>55</v>
      </c>
      <c r="DV116" s="146">
        <v>59</v>
      </c>
      <c r="DW116" s="24">
        <v>128.87</v>
      </c>
      <c r="DX116" s="43">
        <v>0</v>
      </c>
      <c r="DY116" s="24" t="s">
        <v>95</v>
      </c>
      <c r="DZ116" s="24" t="str">
        <f t="shared" si="81"/>
        <v>A-24-NH-55-59</v>
      </c>
      <c r="EA116" s="25">
        <v>11.98</v>
      </c>
      <c r="EB116" s="25">
        <v>17.97</v>
      </c>
      <c r="EC116" s="25">
        <v>23.96</v>
      </c>
      <c r="ED116" s="25">
        <v>29.95</v>
      </c>
      <c r="EE116" s="25">
        <v>35.94</v>
      </c>
      <c r="EF116" s="25">
        <v>41.93</v>
      </c>
      <c r="EG116" s="25">
        <v>47.92</v>
      </c>
      <c r="EH116" s="25">
        <v>53.91</v>
      </c>
      <c r="EI116" s="25">
        <v>59.9</v>
      </c>
      <c r="EJ116" s="25">
        <v>65.89</v>
      </c>
      <c r="EK116" s="28">
        <v>71.88</v>
      </c>
      <c r="EL116" s="29">
        <v>1.2</v>
      </c>
      <c r="EM116" s="28">
        <v>77.87</v>
      </c>
      <c r="EN116" s="28">
        <v>83.86</v>
      </c>
      <c r="EO116" s="28">
        <v>89.85</v>
      </c>
      <c r="EP116" s="28">
        <v>95.84</v>
      </c>
      <c r="EQ116" s="28">
        <v>101.83</v>
      </c>
      <c r="ER116" s="28">
        <v>107.82</v>
      </c>
      <c r="ES116" s="28">
        <v>113.81</v>
      </c>
      <c r="ET116" s="25">
        <v>119.8</v>
      </c>
      <c r="EU116" s="25">
        <v>125.79</v>
      </c>
      <c r="EV116" s="25">
        <v>131.78</v>
      </c>
      <c r="EW116" s="49"/>
      <c r="EX116" s="145">
        <v>55</v>
      </c>
      <c r="EY116" s="146">
        <v>59</v>
      </c>
      <c r="EZ116" s="24">
        <v>128.87</v>
      </c>
      <c r="FA116" s="43">
        <v>0</v>
      </c>
      <c r="FB116" s="24" t="s">
        <v>95</v>
      </c>
      <c r="FC116" s="24" t="str">
        <f t="shared" si="82"/>
        <v>A-24-NH-55-59</v>
      </c>
      <c r="FD116" s="25">
        <v>10.02</v>
      </c>
      <c r="FE116" s="25">
        <v>15.03</v>
      </c>
      <c r="FF116" s="25">
        <v>20.04</v>
      </c>
      <c r="FG116" s="25">
        <v>25.05</v>
      </c>
      <c r="FH116" s="25">
        <v>30.06</v>
      </c>
      <c r="FI116" s="25">
        <v>35.07</v>
      </c>
      <c r="FJ116" s="25">
        <v>40.08</v>
      </c>
      <c r="FK116" s="25">
        <v>45.09</v>
      </c>
      <c r="FL116" s="25">
        <v>50.1</v>
      </c>
      <c r="FM116" s="25">
        <v>55.11</v>
      </c>
      <c r="FN116" s="28">
        <v>60.12</v>
      </c>
      <c r="FO116" s="29">
        <v>1.2</v>
      </c>
      <c r="FP116" s="28">
        <v>65.13</v>
      </c>
      <c r="FQ116" s="28">
        <v>70.14</v>
      </c>
      <c r="FR116" s="28">
        <v>75.150000000000006</v>
      </c>
      <c r="FS116" s="28">
        <v>80.16</v>
      </c>
      <c r="FT116" s="28">
        <v>85.17</v>
      </c>
      <c r="FU116" s="28">
        <v>90.18</v>
      </c>
      <c r="FV116" s="28">
        <v>95.19</v>
      </c>
      <c r="FW116" s="25">
        <v>100.2</v>
      </c>
      <c r="FX116" s="25">
        <v>105.21</v>
      </c>
      <c r="FY116" s="25">
        <v>110.22</v>
      </c>
      <c r="FZ116" s="49"/>
      <c r="GA116" s="145">
        <v>55</v>
      </c>
      <c r="GB116" s="146">
        <v>59</v>
      </c>
      <c r="GC116" s="24">
        <v>128.87</v>
      </c>
      <c r="GD116" s="43">
        <v>0</v>
      </c>
      <c r="GE116" s="24" t="s">
        <v>95</v>
      </c>
      <c r="GF116" s="24" t="str">
        <f t="shared" si="83"/>
        <v>B-24-BASE-55-59</v>
      </c>
      <c r="GG116" s="119">
        <v>257.74</v>
      </c>
      <c r="GH116" s="119">
        <v>386.61</v>
      </c>
      <c r="GI116" s="119">
        <v>515.48</v>
      </c>
      <c r="GJ116" s="119">
        <v>644.35</v>
      </c>
      <c r="GK116" s="119">
        <v>773.22</v>
      </c>
      <c r="GL116" s="119">
        <v>902.09</v>
      </c>
      <c r="GM116" s="119">
        <v>979.44</v>
      </c>
      <c r="GN116" s="119">
        <v>1101.8699999999999</v>
      </c>
      <c r="GO116" s="119">
        <v>1224.3</v>
      </c>
      <c r="GP116" s="119">
        <v>1346.73</v>
      </c>
      <c r="GQ116" s="120">
        <v>1469.16</v>
      </c>
      <c r="GR116" s="29">
        <v>1.2</v>
      </c>
      <c r="GS116" s="120">
        <v>1591.59</v>
      </c>
      <c r="GT116" s="120">
        <v>1714.02</v>
      </c>
      <c r="GU116" s="120">
        <v>1836.45</v>
      </c>
      <c r="GV116" s="120">
        <v>1958.88</v>
      </c>
      <c r="GW116" s="120">
        <v>2081.31</v>
      </c>
      <c r="GX116" s="120">
        <v>2203.7399999999998</v>
      </c>
      <c r="GY116" s="120">
        <v>2326.17</v>
      </c>
      <c r="GZ116" s="119">
        <v>2448.6</v>
      </c>
      <c r="HA116" s="119">
        <v>2571.0300000000002</v>
      </c>
      <c r="HB116" s="119">
        <v>2693.46</v>
      </c>
      <c r="HC116" s="119">
        <v>2815.89</v>
      </c>
      <c r="HD116" s="119">
        <v>2938.32</v>
      </c>
      <c r="HE116" s="49"/>
      <c r="HF116" s="145">
        <v>55</v>
      </c>
      <c r="HG116" s="146">
        <v>59</v>
      </c>
      <c r="HH116" s="24">
        <v>128.87</v>
      </c>
      <c r="HI116" s="43">
        <v>0</v>
      </c>
      <c r="HJ116" s="24" t="s">
        <v>95</v>
      </c>
      <c r="HK116" s="24" t="str">
        <f t="shared" si="84"/>
        <v>A-24-NH-55-59</v>
      </c>
      <c r="HL116" s="25">
        <v>99999</v>
      </c>
      <c r="HM116" s="25">
        <v>99999</v>
      </c>
      <c r="HN116" s="25">
        <v>99999</v>
      </c>
      <c r="HO116" s="25">
        <v>99999</v>
      </c>
      <c r="HP116" s="25">
        <v>99999</v>
      </c>
      <c r="HQ116" s="25">
        <v>99999</v>
      </c>
      <c r="HR116" s="25">
        <v>99999</v>
      </c>
      <c r="HS116" s="25">
        <v>99999</v>
      </c>
      <c r="HT116" s="25">
        <v>99999</v>
      </c>
      <c r="HU116" s="25">
        <v>99999</v>
      </c>
      <c r="HV116" s="28">
        <v>99999</v>
      </c>
      <c r="HW116" s="29">
        <v>100</v>
      </c>
      <c r="HX116" s="28">
        <v>99999</v>
      </c>
      <c r="HY116" s="28">
        <v>99999</v>
      </c>
      <c r="HZ116" s="28">
        <v>99999</v>
      </c>
      <c r="IA116" s="28">
        <v>99999</v>
      </c>
      <c r="IB116" s="28">
        <v>99999</v>
      </c>
      <c r="IC116" s="28">
        <v>99999</v>
      </c>
      <c r="ID116" s="28">
        <v>99999</v>
      </c>
      <c r="IE116" s="25">
        <v>99999</v>
      </c>
      <c r="IF116" s="25">
        <v>99999</v>
      </c>
      <c r="IG116" s="25">
        <v>99999</v>
      </c>
      <c r="IH116" s="49"/>
      <c r="II116" s="151">
        <v>55</v>
      </c>
      <c r="IJ116" s="152">
        <v>59</v>
      </c>
      <c r="IK116" s="24">
        <v>128.87</v>
      </c>
      <c r="IL116" s="43">
        <v>0</v>
      </c>
      <c r="IM116" s="24" t="s">
        <v>95</v>
      </c>
      <c r="IN116" s="24" t="str">
        <f t="shared" si="85"/>
        <v>A-24-NH-55-59</v>
      </c>
      <c r="IO116" s="165">
        <v>99999</v>
      </c>
      <c r="IP116" s="25">
        <v>99999</v>
      </c>
      <c r="IQ116" s="25">
        <v>99999</v>
      </c>
      <c r="IR116" s="25">
        <v>99999</v>
      </c>
      <c r="IS116" s="25">
        <v>99999</v>
      </c>
      <c r="IT116" s="25">
        <v>99999</v>
      </c>
      <c r="IU116" s="25">
        <v>99999</v>
      </c>
      <c r="IV116" s="25">
        <v>99999</v>
      </c>
      <c r="IW116" s="25">
        <v>99999</v>
      </c>
      <c r="IX116" s="25">
        <v>99999</v>
      </c>
      <c r="IY116" s="28">
        <v>99999</v>
      </c>
      <c r="IZ116" s="29">
        <v>100</v>
      </c>
      <c r="JA116" s="165">
        <v>99999</v>
      </c>
      <c r="JB116" s="25">
        <v>99999</v>
      </c>
      <c r="JC116" s="25">
        <v>99999</v>
      </c>
      <c r="JD116" s="25">
        <v>99999</v>
      </c>
      <c r="JE116" s="25">
        <v>99999</v>
      </c>
      <c r="JF116" s="25">
        <v>99999</v>
      </c>
      <c r="JG116" s="25">
        <v>99999</v>
      </c>
      <c r="JH116" s="25">
        <v>99999</v>
      </c>
      <c r="JI116" s="25">
        <v>99999</v>
      </c>
      <c r="JJ116" s="25">
        <v>99999</v>
      </c>
      <c r="JK116" s="49"/>
      <c r="JL116" s="151">
        <v>55</v>
      </c>
      <c r="JM116" s="152">
        <v>59</v>
      </c>
      <c r="JN116" s="24">
        <v>128.87</v>
      </c>
      <c r="JO116" s="43">
        <v>0</v>
      </c>
      <c r="JP116" s="24" t="s">
        <v>95</v>
      </c>
      <c r="JQ116" s="24" t="str">
        <f t="shared" si="86"/>
        <v>B-24-BASE-55-59</v>
      </c>
      <c r="JR116" s="119">
        <v>308.56</v>
      </c>
      <c r="JS116" s="119">
        <v>462.84</v>
      </c>
      <c r="JT116" s="119">
        <v>617.12</v>
      </c>
      <c r="JU116" s="119">
        <v>771.4</v>
      </c>
      <c r="JV116" s="119">
        <v>925.68</v>
      </c>
      <c r="JW116" s="119">
        <v>1079.96</v>
      </c>
      <c r="JX116" s="119">
        <v>1172.56</v>
      </c>
      <c r="JY116" s="119">
        <v>1319.13</v>
      </c>
      <c r="JZ116" s="119">
        <v>1465.7</v>
      </c>
      <c r="KA116" s="119">
        <v>1612.27</v>
      </c>
      <c r="KB116" s="120">
        <v>1758.84</v>
      </c>
      <c r="KC116" s="29">
        <v>1.2</v>
      </c>
      <c r="KD116" s="120">
        <v>1905.41</v>
      </c>
      <c r="KE116" s="120">
        <v>2051.98</v>
      </c>
      <c r="KF116" s="120">
        <v>2198.5500000000002</v>
      </c>
      <c r="KG116" s="120">
        <v>2345.12</v>
      </c>
      <c r="KH116" s="120">
        <v>2491.69</v>
      </c>
      <c r="KI116" s="120">
        <v>2638.26</v>
      </c>
      <c r="KJ116" s="120">
        <v>2784.83</v>
      </c>
      <c r="KK116" s="119">
        <v>2931.4</v>
      </c>
      <c r="KL116" s="119">
        <v>3077.97</v>
      </c>
      <c r="KM116" s="119">
        <v>3224.54</v>
      </c>
      <c r="KN116" s="119">
        <v>3371.11</v>
      </c>
      <c r="KO116" s="119">
        <v>3517.68</v>
      </c>
      <c r="KP116" s="49"/>
      <c r="KQ116" s="151">
        <v>55</v>
      </c>
      <c r="KR116" s="152">
        <v>59</v>
      </c>
      <c r="KS116" s="24">
        <v>128.87</v>
      </c>
      <c r="KT116" s="43">
        <v>0</v>
      </c>
      <c r="KU116" s="24" t="s">
        <v>95</v>
      </c>
      <c r="KV116" s="24" t="str">
        <f t="shared" si="87"/>
        <v>A-24-NH-55-59</v>
      </c>
      <c r="KW116" s="25">
        <v>10.88</v>
      </c>
      <c r="KX116" s="25">
        <v>16.32</v>
      </c>
      <c r="KY116" s="25">
        <v>21.76</v>
      </c>
      <c r="KZ116" s="25">
        <v>27.2</v>
      </c>
      <c r="LA116" s="25">
        <v>32.64</v>
      </c>
      <c r="LB116" s="25">
        <v>38.08</v>
      </c>
      <c r="LC116" s="25">
        <v>43.52</v>
      </c>
      <c r="LD116" s="25">
        <v>48.96</v>
      </c>
      <c r="LE116" s="25">
        <v>54.4</v>
      </c>
      <c r="LF116" s="25">
        <v>59.84</v>
      </c>
      <c r="LG116" s="28">
        <v>65.28</v>
      </c>
      <c r="LH116" s="29">
        <v>100</v>
      </c>
      <c r="LI116" s="28">
        <v>70.72</v>
      </c>
      <c r="LJ116" s="28">
        <v>76.16</v>
      </c>
      <c r="LK116" s="28">
        <v>81.599999999999994</v>
      </c>
      <c r="LL116" s="28">
        <v>87.04</v>
      </c>
      <c r="LM116" s="28">
        <v>92.48</v>
      </c>
      <c r="LN116" s="28">
        <v>97.92</v>
      </c>
      <c r="LO116" s="28">
        <v>103.36</v>
      </c>
      <c r="LP116" s="25">
        <v>108.8</v>
      </c>
      <c r="LQ116" s="25">
        <v>114.24</v>
      </c>
      <c r="LR116" s="25">
        <v>119.68</v>
      </c>
      <c r="LS116" s="49"/>
    </row>
    <row r="117" spans="5:331" ht="14.4">
      <c r="E117" s="128">
        <v>60</v>
      </c>
      <c r="F117" s="129">
        <v>64</v>
      </c>
      <c r="G117" s="24">
        <v>166.98</v>
      </c>
      <c r="H117" s="43">
        <v>0</v>
      </c>
      <c r="I117" s="24" t="s">
        <v>96</v>
      </c>
      <c r="J117" s="24" t="str">
        <f t="shared" si="77"/>
        <v>A-24-NH-60-64</v>
      </c>
      <c r="K117" s="25">
        <v>23.78</v>
      </c>
      <c r="L117" s="25">
        <v>35.67</v>
      </c>
      <c r="M117" s="25">
        <v>47.56</v>
      </c>
      <c r="N117" s="25">
        <v>59.45</v>
      </c>
      <c r="O117" s="25">
        <v>71.34</v>
      </c>
      <c r="P117" s="25">
        <v>83.23</v>
      </c>
      <c r="Q117" s="25">
        <v>95.12</v>
      </c>
      <c r="R117" s="25">
        <v>107.01</v>
      </c>
      <c r="S117" s="25">
        <v>118.9</v>
      </c>
      <c r="T117" s="25">
        <v>130.79</v>
      </c>
      <c r="U117" s="28">
        <v>142.68</v>
      </c>
      <c r="V117" s="29">
        <v>1.25</v>
      </c>
      <c r="W117" s="28">
        <v>154.57</v>
      </c>
      <c r="X117" s="28">
        <v>166.46</v>
      </c>
      <c r="Y117" s="28">
        <v>178.35</v>
      </c>
      <c r="Z117" s="28">
        <v>190.24</v>
      </c>
      <c r="AA117" s="28">
        <v>202.13</v>
      </c>
      <c r="AB117" s="28">
        <v>214.02</v>
      </c>
      <c r="AC117" s="28">
        <v>225.91</v>
      </c>
      <c r="AD117" s="25">
        <v>237.8</v>
      </c>
      <c r="AE117" s="25">
        <v>249.69</v>
      </c>
      <c r="AF117" s="25">
        <v>261.58</v>
      </c>
      <c r="AH117" s="128">
        <v>60</v>
      </c>
      <c r="AI117" s="129">
        <v>64</v>
      </c>
      <c r="AJ117" s="24">
        <v>166.98</v>
      </c>
      <c r="AK117" s="43">
        <v>0</v>
      </c>
      <c r="AL117" s="24" t="s">
        <v>96</v>
      </c>
      <c r="AM117" s="24" t="str">
        <f t="shared" si="78"/>
        <v>B-24-60-64</v>
      </c>
      <c r="AN117" s="25">
        <v>402.94</v>
      </c>
      <c r="AO117" s="25">
        <v>604.41</v>
      </c>
      <c r="AP117" s="25">
        <v>805.88</v>
      </c>
      <c r="AQ117" s="25">
        <v>1007.35</v>
      </c>
      <c r="AR117" s="25">
        <v>1208.82</v>
      </c>
      <c r="AS117" s="25">
        <v>1410.29</v>
      </c>
      <c r="AT117" s="25">
        <v>1531.2</v>
      </c>
      <c r="AU117" s="25">
        <v>1722.6</v>
      </c>
      <c r="AV117" s="25">
        <v>1914</v>
      </c>
      <c r="AW117" s="25">
        <v>2105.4</v>
      </c>
      <c r="AX117" s="28">
        <v>2296.8000000000002</v>
      </c>
      <c r="AY117" s="29">
        <v>1.25</v>
      </c>
      <c r="AZ117" s="28">
        <v>2488.1999999999998</v>
      </c>
      <c r="BA117" s="28">
        <v>2679.6</v>
      </c>
      <c r="BB117" s="28">
        <v>2871</v>
      </c>
      <c r="BC117" s="28">
        <v>3062.4</v>
      </c>
      <c r="BD117" s="28">
        <v>3253.8</v>
      </c>
      <c r="BE117" s="28">
        <v>3445.2</v>
      </c>
      <c r="BF117" s="28">
        <v>3636.6</v>
      </c>
      <c r="BG117" s="25">
        <v>3828</v>
      </c>
      <c r="BH117" s="25">
        <v>4019.4</v>
      </c>
      <c r="BI117" s="25">
        <v>4210.8</v>
      </c>
      <c r="BJ117" s="25">
        <v>4402.2</v>
      </c>
      <c r="BK117" s="25">
        <v>4593.6000000000004</v>
      </c>
      <c r="BL117" s="49"/>
      <c r="BM117" s="128">
        <v>60</v>
      </c>
      <c r="BN117" s="129">
        <v>64</v>
      </c>
      <c r="BO117" s="24">
        <v>166.98</v>
      </c>
      <c r="BP117" s="43">
        <v>0</v>
      </c>
      <c r="BQ117" s="24" t="s">
        <v>96</v>
      </c>
      <c r="BR117" s="24" t="str">
        <f t="shared" si="79"/>
        <v>B-24-BASE-60-64</v>
      </c>
      <c r="BS117" s="119">
        <v>537.02</v>
      </c>
      <c r="BT117" s="119">
        <v>805.53</v>
      </c>
      <c r="BU117" s="119">
        <v>1074.04</v>
      </c>
      <c r="BV117" s="119">
        <v>1342.55</v>
      </c>
      <c r="BW117" s="119">
        <v>1611.06</v>
      </c>
      <c r="BX117" s="119">
        <v>1879.57</v>
      </c>
      <c r="BY117" s="119">
        <v>2040.64</v>
      </c>
      <c r="BZ117" s="119">
        <v>2295.7199999999998</v>
      </c>
      <c r="CA117" s="119">
        <v>2550.8000000000002</v>
      </c>
      <c r="CB117" s="119">
        <v>2805.88</v>
      </c>
      <c r="CC117" s="120">
        <v>3060.96</v>
      </c>
      <c r="CD117" s="29">
        <v>100</v>
      </c>
      <c r="CE117" s="120">
        <v>3316.04</v>
      </c>
      <c r="CF117" s="120">
        <v>3571.12</v>
      </c>
      <c r="CG117" s="120">
        <v>3826.2</v>
      </c>
      <c r="CH117" s="120">
        <v>4081.28</v>
      </c>
      <c r="CI117" s="120">
        <v>4336.3599999999997</v>
      </c>
      <c r="CJ117" s="120">
        <v>4591.4399999999996</v>
      </c>
      <c r="CK117" s="120">
        <v>4846.5200000000004</v>
      </c>
      <c r="CL117" s="119">
        <v>5101.6000000000004</v>
      </c>
      <c r="CM117" s="119">
        <v>5356.68</v>
      </c>
      <c r="CN117" s="119">
        <v>5611.76</v>
      </c>
      <c r="CO117" s="119">
        <v>5866.84</v>
      </c>
      <c r="CP117" s="119">
        <v>6121.92</v>
      </c>
      <c r="CQ117" s="49"/>
      <c r="CR117" s="131">
        <v>60</v>
      </c>
      <c r="CS117" s="132">
        <v>64</v>
      </c>
      <c r="CT117" s="24">
        <v>166.98</v>
      </c>
      <c r="CU117" s="43">
        <v>0</v>
      </c>
      <c r="CV117" s="24" t="s">
        <v>96</v>
      </c>
      <c r="CW117" s="24" t="str">
        <f t="shared" si="80"/>
        <v>A-24-NH-60-64</v>
      </c>
      <c r="CX117" s="25">
        <v>21.54</v>
      </c>
      <c r="CY117" s="25">
        <v>32.31</v>
      </c>
      <c r="CZ117" s="25">
        <v>43.08</v>
      </c>
      <c r="DA117" s="25">
        <v>53.85</v>
      </c>
      <c r="DB117" s="25">
        <v>64.62</v>
      </c>
      <c r="DC117" s="25">
        <v>75.39</v>
      </c>
      <c r="DD117" s="25">
        <v>86.16</v>
      </c>
      <c r="DE117" s="25">
        <v>96.93</v>
      </c>
      <c r="DF117" s="25">
        <v>107.7</v>
      </c>
      <c r="DG117" s="25">
        <v>118.47</v>
      </c>
      <c r="DH117" s="28">
        <v>129.24</v>
      </c>
      <c r="DI117" s="29">
        <v>1.25</v>
      </c>
      <c r="DJ117" s="28">
        <v>140.01</v>
      </c>
      <c r="DK117" s="28">
        <v>150.78</v>
      </c>
      <c r="DL117" s="28">
        <v>161.55000000000001</v>
      </c>
      <c r="DM117" s="28">
        <v>172.32</v>
      </c>
      <c r="DN117" s="28">
        <v>183.09</v>
      </c>
      <c r="DO117" s="28">
        <v>193.86</v>
      </c>
      <c r="DP117" s="28">
        <v>204.63</v>
      </c>
      <c r="DQ117" s="25">
        <v>215.4</v>
      </c>
      <c r="DR117" s="25">
        <v>226.17</v>
      </c>
      <c r="DS117" s="25">
        <v>236.94</v>
      </c>
      <c r="DT117" s="49"/>
      <c r="DU117" s="145">
        <v>60</v>
      </c>
      <c r="DV117" s="146">
        <v>64</v>
      </c>
      <c r="DW117" s="24">
        <v>166.98</v>
      </c>
      <c r="DX117" s="43">
        <v>0</v>
      </c>
      <c r="DY117" s="24" t="s">
        <v>96</v>
      </c>
      <c r="DZ117" s="24" t="str">
        <f t="shared" si="81"/>
        <v>A-24-NH-60-64</v>
      </c>
      <c r="EA117" s="25">
        <v>21.8</v>
      </c>
      <c r="EB117" s="25">
        <v>32.700000000000003</v>
      </c>
      <c r="EC117" s="25">
        <v>43.6</v>
      </c>
      <c r="ED117" s="25">
        <v>54.5</v>
      </c>
      <c r="EE117" s="25">
        <v>65.400000000000006</v>
      </c>
      <c r="EF117" s="25">
        <v>76.3</v>
      </c>
      <c r="EG117" s="25">
        <v>87.2</v>
      </c>
      <c r="EH117" s="25">
        <v>98.1</v>
      </c>
      <c r="EI117" s="25">
        <v>109</v>
      </c>
      <c r="EJ117" s="25">
        <v>119.9</v>
      </c>
      <c r="EK117" s="28">
        <v>130.80000000000001</v>
      </c>
      <c r="EL117" s="29">
        <v>1.25</v>
      </c>
      <c r="EM117" s="28">
        <v>141.69999999999999</v>
      </c>
      <c r="EN117" s="28">
        <v>152.6</v>
      </c>
      <c r="EO117" s="28">
        <v>163.5</v>
      </c>
      <c r="EP117" s="28">
        <v>174.4</v>
      </c>
      <c r="EQ117" s="28">
        <v>185.3</v>
      </c>
      <c r="ER117" s="28">
        <v>196.2</v>
      </c>
      <c r="ES117" s="28">
        <v>207.1</v>
      </c>
      <c r="ET117" s="25">
        <v>218</v>
      </c>
      <c r="EU117" s="25">
        <v>228.9</v>
      </c>
      <c r="EV117" s="25">
        <v>239.8</v>
      </c>
      <c r="EW117" s="49"/>
      <c r="EX117" s="145">
        <v>60</v>
      </c>
      <c r="EY117" s="146">
        <v>64</v>
      </c>
      <c r="EZ117" s="24">
        <v>166.98</v>
      </c>
      <c r="FA117" s="43">
        <v>0</v>
      </c>
      <c r="FB117" s="24" t="s">
        <v>96</v>
      </c>
      <c r="FC117" s="24" t="str">
        <f t="shared" si="82"/>
        <v>A-24-NH-60-64</v>
      </c>
      <c r="FD117" s="25">
        <v>18.22</v>
      </c>
      <c r="FE117" s="25">
        <v>27.33</v>
      </c>
      <c r="FF117" s="25">
        <v>36.44</v>
      </c>
      <c r="FG117" s="25">
        <v>45.55</v>
      </c>
      <c r="FH117" s="25">
        <v>54.66</v>
      </c>
      <c r="FI117" s="25">
        <v>63.77</v>
      </c>
      <c r="FJ117" s="25">
        <v>72.88</v>
      </c>
      <c r="FK117" s="25">
        <v>81.99</v>
      </c>
      <c r="FL117" s="25">
        <v>91.1</v>
      </c>
      <c r="FM117" s="25">
        <v>100.21</v>
      </c>
      <c r="FN117" s="28">
        <v>109.32</v>
      </c>
      <c r="FO117" s="29">
        <v>1.25</v>
      </c>
      <c r="FP117" s="28">
        <v>118.43</v>
      </c>
      <c r="FQ117" s="28">
        <v>127.54</v>
      </c>
      <c r="FR117" s="28">
        <v>136.65</v>
      </c>
      <c r="FS117" s="28">
        <v>145.76</v>
      </c>
      <c r="FT117" s="28">
        <v>154.87</v>
      </c>
      <c r="FU117" s="28">
        <v>163.98</v>
      </c>
      <c r="FV117" s="28">
        <v>173.09</v>
      </c>
      <c r="FW117" s="25">
        <v>182.2</v>
      </c>
      <c r="FX117" s="25">
        <v>191.31</v>
      </c>
      <c r="FY117" s="25">
        <v>200.42</v>
      </c>
      <c r="FZ117" s="49"/>
      <c r="GA117" s="145">
        <v>60</v>
      </c>
      <c r="GB117" s="146">
        <v>64</v>
      </c>
      <c r="GC117" s="24">
        <v>166.98</v>
      </c>
      <c r="GD117" s="43">
        <v>0</v>
      </c>
      <c r="GE117" s="24" t="s">
        <v>96</v>
      </c>
      <c r="GF117" s="24" t="str">
        <f t="shared" si="83"/>
        <v>B-24-BASE-60-64</v>
      </c>
      <c r="GG117" s="119">
        <v>333.96</v>
      </c>
      <c r="GH117" s="119">
        <v>500.94</v>
      </c>
      <c r="GI117" s="119">
        <v>667.92</v>
      </c>
      <c r="GJ117" s="119">
        <v>834.9</v>
      </c>
      <c r="GK117" s="119">
        <v>1001.88</v>
      </c>
      <c r="GL117" s="119">
        <v>1168.8599999999999</v>
      </c>
      <c r="GM117" s="119">
        <v>1269.04</v>
      </c>
      <c r="GN117" s="119">
        <v>1427.67</v>
      </c>
      <c r="GO117" s="119">
        <v>1586.3</v>
      </c>
      <c r="GP117" s="119">
        <v>1744.93</v>
      </c>
      <c r="GQ117" s="120">
        <v>1903.56</v>
      </c>
      <c r="GR117" s="29">
        <v>1.25</v>
      </c>
      <c r="GS117" s="120">
        <v>2062.19</v>
      </c>
      <c r="GT117" s="120">
        <v>2220.8200000000002</v>
      </c>
      <c r="GU117" s="120">
        <v>2379.4499999999998</v>
      </c>
      <c r="GV117" s="120">
        <v>2538.08</v>
      </c>
      <c r="GW117" s="120">
        <v>2696.71</v>
      </c>
      <c r="GX117" s="120">
        <v>2855.34</v>
      </c>
      <c r="GY117" s="120">
        <v>3013.97</v>
      </c>
      <c r="GZ117" s="119">
        <v>3172.6</v>
      </c>
      <c r="HA117" s="119">
        <v>3331.23</v>
      </c>
      <c r="HB117" s="119">
        <v>3489.86</v>
      </c>
      <c r="HC117" s="119">
        <v>3648.49</v>
      </c>
      <c r="HD117" s="119">
        <v>3807.12</v>
      </c>
      <c r="HE117" s="49"/>
      <c r="HF117" s="145">
        <v>60</v>
      </c>
      <c r="HG117" s="146">
        <v>64</v>
      </c>
      <c r="HH117" s="24">
        <v>166.98</v>
      </c>
      <c r="HI117" s="43">
        <v>0</v>
      </c>
      <c r="HJ117" s="24" t="s">
        <v>96</v>
      </c>
      <c r="HK117" s="24" t="str">
        <f t="shared" si="84"/>
        <v>A-24-NH-60-64</v>
      </c>
      <c r="HL117" s="25">
        <v>99999</v>
      </c>
      <c r="HM117" s="25">
        <v>99999</v>
      </c>
      <c r="HN117" s="25">
        <v>99999</v>
      </c>
      <c r="HO117" s="25">
        <v>99999</v>
      </c>
      <c r="HP117" s="25">
        <v>99999</v>
      </c>
      <c r="HQ117" s="25">
        <v>99999</v>
      </c>
      <c r="HR117" s="25">
        <v>99999</v>
      </c>
      <c r="HS117" s="25">
        <v>99999</v>
      </c>
      <c r="HT117" s="25">
        <v>99999</v>
      </c>
      <c r="HU117" s="25">
        <v>99999</v>
      </c>
      <c r="HV117" s="28">
        <v>99999</v>
      </c>
      <c r="HW117" s="29">
        <v>100</v>
      </c>
      <c r="HX117" s="28">
        <v>99999</v>
      </c>
      <c r="HY117" s="28">
        <v>99999</v>
      </c>
      <c r="HZ117" s="28">
        <v>99999</v>
      </c>
      <c r="IA117" s="28">
        <v>99999</v>
      </c>
      <c r="IB117" s="28">
        <v>99999</v>
      </c>
      <c r="IC117" s="28">
        <v>99999</v>
      </c>
      <c r="ID117" s="28">
        <v>99999</v>
      </c>
      <c r="IE117" s="25">
        <v>99999</v>
      </c>
      <c r="IF117" s="25">
        <v>99999</v>
      </c>
      <c r="IG117" s="25">
        <v>99999</v>
      </c>
      <c r="IH117" s="49"/>
      <c r="II117" s="151">
        <v>60</v>
      </c>
      <c r="IJ117" s="152">
        <v>64</v>
      </c>
      <c r="IK117" s="24">
        <v>166.98</v>
      </c>
      <c r="IL117" s="43">
        <v>0</v>
      </c>
      <c r="IM117" s="24" t="s">
        <v>96</v>
      </c>
      <c r="IN117" s="24" t="str">
        <f t="shared" si="85"/>
        <v>A-24-NH-60-64</v>
      </c>
      <c r="IO117" s="162">
        <v>13.1</v>
      </c>
      <c r="IP117" s="25">
        <v>19.649999999999999</v>
      </c>
      <c r="IQ117" s="25">
        <v>26.2</v>
      </c>
      <c r="IR117" s="25">
        <v>32.75</v>
      </c>
      <c r="IS117" s="25">
        <v>39.299999999999997</v>
      </c>
      <c r="IT117" s="25">
        <v>45.85</v>
      </c>
      <c r="IU117" s="25">
        <v>52.4</v>
      </c>
      <c r="IV117" s="25">
        <v>58.95</v>
      </c>
      <c r="IW117" s="25">
        <v>65.5</v>
      </c>
      <c r="IX117" s="25">
        <v>72.05</v>
      </c>
      <c r="IY117" s="28">
        <v>78.599999999999994</v>
      </c>
      <c r="IZ117" s="29">
        <v>1.25</v>
      </c>
      <c r="JA117" s="162">
        <v>85.15</v>
      </c>
      <c r="JB117" s="25">
        <v>91.7</v>
      </c>
      <c r="JC117" s="25">
        <v>98.25</v>
      </c>
      <c r="JD117" s="25">
        <v>104.8</v>
      </c>
      <c r="JE117" s="25">
        <v>111.35</v>
      </c>
      <c r="JF117" s="25">
        <v>117.9</v>
      </c>
      <c r="JG117" s="25">
        <v>124.45</v>
      </c>
      <c r="JH117" s="25">
        <v>131</v>
      </c>
      <c r="JI117" s="25">
        <v>137.55000000000001</v>
      </c>
      <c r="JJ117" s="25">
        <v>144.1</v>
      </c>
      <c r="JK117" s="49"/>
      <c r="JL117" s="151">
        <v>60</v>
      </c>
      <c r="JM117" s="152">
        <v>64</v>
      </c>
      <c r="JN117" s="24">
        <v>166.98</v>
      </c>
      <c r="JO117" s="43">
        <v>0</v>
      </c>
      <c r="JP117" s="24" t="s">
        <v>96</v>
      </c>
      <c r="JQ117" s="24" t="str">
        <f t="shared" si="86"/>
        <v>B-24-BASE-60-64</v>
      </c>
      <c r="JR117" s="119">
        <v>402.94</v>
      </c>
      <c r="JS117" s="119">
        <v>604.41</v>
      </c>
      <c r="JT117" s="119">
        <v>805.88</v>
      </c>
      <c r="JU117" s="119">
        <v>1007.35</v>
      </c>
      <c r="JV117" s="119">
        <v>1208.82</v>
      </c>
      <c r="JW117" s="119">
        <v>1410.29</v>
      </c>
      <c r="JX117" s="119">
        <v>1531.2</v>
      </c>
      <c r="JY117" s="119">
        <v>1722.6</v>
      </c>
      <c r="JZ117" s="119">
        <v>1914</v>
      </c>
      <c r="KA117" s="119">
        <v>2105.4</v>
      </c>
      <c r="KB117" s="120">
        <v>2296.8000000000002</v>
      </c>
      <c r="KC117" s="29">
        <v>1.25</v>
      </c>
      <c r="KD117" s="120">
        <v>2488.1999999999998</v>
      </c>
      <c r="KE117" s="120">
        <v>2679.6</v>
      </c>
      <c r="KF117" s="120">
        <v>2871</v>
      </c>
      <c r="KG117" s="120">
        <v>3062.4</v>
      </c>
      <c r="KH117" s="120">
        <v>3253.8</v>
      </c>
      <c r="KI117" s="120">
        <v>3445.2</v>
      </c>
      <c r="KJ117" s="120">
        <v>3636.6</v>
      </c>
      <c r="KK117" s="119">
        <v>3828</v>
      </c>
      <c r="KL117" s="119">
        <v>4019.4</v>
      </c>
      <c r="KM117" s="119">
        <v>4210.8</v>
      </c>
      <c r="KN117" s="119">
        <v>4402.2</v>
      </c>
      <c r="KO117" s="119">
        <v>4593.6000000000004</v>
      </c>
      <c r="KP117" s="49"/>
      <c r="KQ117" s="151">
        <v>60</v>
      </c>
      <c r="KR117" s="152">
        <v>64</v>
      </c>
      <c r="KS117" s="24">
        <v>166.98</v>
      </c>
      <c r="KT117" s="43">
        <v>0</v>
      </c>
      <c r="KU117" s="24" t="s">
        <v>96</v>
      </c>
      <c r="KV117" s="24" t="str">
        <f t="shared" si="87"/>
        <v>A-24-NH-60-64</v>
      </c>
      <c r="KW117" s="25">
        <v>19.78</v>
      </c>
      <c r="KX117" s="25">
        <v>29.67</v>
      </c>
      <c r="KY117" s="25">
        <v>39.56</v>
      </c>
      <c r="KZ117" s="25">
        <v>49.45</v>
      </c>
      <c r="LA117" s="25">
        <v>59.34</v>
      </c>
      <c r="LB117" s="25">
        <v>69.23</v>
      </c>
      <c r="LC117" s="25">
        <v>79.12</v>
      </c>
      <c r="LD117" s="25">
        <v>89.01</v>
      </c>
      <c r="LE117" s="25">
        <v>98.9</v>
      </c>
      <c r="LF117" s="25">
        <v>108.79</v>
      </c>
      <c r="LG117" s="28">
        <v>118.68</v>
      </c>
      <c r="LH117" s="29">
        <v>100</v>
      </c>
      <c r="LI117" s="28">
        <v>128.57</v>
      </c>
      <c r="LJ117" s="28">
        <v>138.46</v>
      </c>
      <c r="LK117" s="28">
        <v>148.35</v>
      </c>
      <c r="LL117" s="28">
        <v>158.24</v>
      </c>
      <c r="LM117" s="28">
        <v>168.13</v>
      </c>
      <c r="LN117" s="28">
        <v>178.02</v>
      </c>
      <c r="LO117" s="28">
        <v>187.91</v>
      </c>
      <c r="LP117" s="25">
        <v>197.8</v>
      </c>
      <c r="LQ117" s="25">
        <v>207.69</v>
      </c>
      <c r="LR117" s="25">
        <v>217.58</v>
      </c>
      <c r="LS117" s="49"/>
    </row>
    <row r="118" spans="5:331" ht="14.4">
      <c r="E118" s="128">
        <v>65</v>
      </c>
      <c r="F118" s="129">
        <v>69</v>
      </c>
      <c r="G118" s="24">
        <v>203.28</v>
      </c>
      <c r="H118" s="43">
        <v>0</v>
      </c>
      <c r="I118" s="24" t="s">
        <v>97</v>
      </c>
      <c r="J118" s="24" t="str">
        <f t="shared" si="77"/>
        <v>A-24-NH-65-69</v>
      </c>
      <c r="K118" s="25">
        <v>44.78</v>
      </c>
      <c r="L118" s="25">
        <v>67.17</v>
      </c>
      <c r="M118" s="25">
        <v>89.56</v>
      </c>
      <c r="N118" s="25">
        <v>111.95</v>
      </c>
      <c r="O118" s="25">
        <v>134.34</v>
      </c>
      <c r="P118" s="25">
        <v>156.72999999999999</v>
      </c>
      <c r="Q118" s="25">
        <v>179.12</v>
      </c>
      <c r="R118" s="25">
        <v>201.51</v>
      </c>
      <c r="S118" s="25">
        <v>223.9</v>
      </c>
      <c r="T118" s="25">
        <v>246.29</v>
      </c>
      <c r="U118" s="28">
        <v>268.68</v>
      </c>
      <c r="V118" s="29">
        <v>1.25</v>
      </c>
      <c r="W118" s="28">
        <v>291.07</v>
      </c>
      <c r="X118" s="28">
        <v>313.45999999999998</v>
      </c>
      <c r="Y118" s="28">
        <v>335.85</v>
      </c>
      <c r="Z118" s="28">
        <v>358.24</v>
      </c>
      <c r="AA118" s="28">
        <v>380.63</v>
      </c>
      <c r="AB118" s="28">
        <v>403.02</v>
      </c>
      <c r="AC118" s="28">
        <v>425.41</v>
      </c>
      <c r="AD118" s="25">
        <v>447.8</v>
      </c>
      <c r="AE118" s="25">
        <v>470.19</v>
      </c>
      <c r="AF118" s="25">
        <v>492.58</v>
      </c>
      <c r="AH118" s="128">
        <v>65</v>
      </c>
      <c r="AI118" s="129">
        <v>69</v>
      </c>
      <c r="AJ118" s="24">
        <v>203.28</v>
      </c>
      <c r="AK118" s="43">
        <v>0</v>
      </c>
      <c r="AL118" s="24" t="s">
        <v>97</v>
      </c>
      <c r="AM118" s="24" t="str">
        <f t="shared" si="78"/>
        <v>B-24-65-69</v>
      </c>
      <c r="AN118" s="25">
        <v>493.68</v>
      </c>
      <c r="AO118" s="25">
        <v>740.52</v>
      </c>
      <c r="AP118" s="25">
        <v>987.36</v>
      </c>
      <c r="AQ118" s="25">
        <v>1234.2</v>
      </c>
      <c r="AR118" s="25">
        <v>1481.04</v>
      </c>
      <c r="AS118" s="25">
        <v>1727.88</v>
      </c>
      <c r="AT118" s="25">
        <v>1876</v>
      </c>
      <c r="AU118" s="25">
        <v>2110.5</v>
      </c>
      <c r="AV118" s="25">
        <v>2345</v>
      </c>
      <c r="AW118" s="25">
        <v>2579.5</v>
      </c>
      <c r="AX118" s="28">
        <v>2814</v>
      </c>
      <c r="AY118" s="29">
        <v>1.25</v>
      </c>
      <c r="AZ118" s="28">
        <v>3048.5</v>
      </c>
      <c r="BA118" s="28">
        <v>3283</v>
      </c>
      <c r="BB118" s="28">
        <v>3517.5</v>
      </c>
      <c r="BC118" s="28">
        <v>3752</v>
      </c>
      <c r="BD118" s="28">
        <v>3986.5</v>
      </c>
      <c r="BE118" s="28">
        <v>4221</v>
      </c>
      <c r="BF118" s="28">
        <v>4455.5</v>
      </c>
      <c r="BG118" s="25">
        <v>4690</v>
      </c>
      <c r="BH118" s="25">
        <v>4924.5</v>
      </c>
      <c r="BI118" s="25">
        <v>5159</v>
      </c>
      <c r="BJ118" s="25">
        <v>5393.5</v>
      </c>
      <c r="BK118" s="25">
        <v>5628</v>
      </c>
      <c r="BL118" s="49"/>
      <c r="BM118" s="128">
        <v>65</v>
      </c>
      <c r="BN118" s="129">
        <v>69</v>
      </c>
      <c r="BO118" s="24">
        <v>203.28</v>
      </c>
      <c r="BP118" s="43">
        <v>0</v>
      </c>
      <c r="BQ118" s="24" t="s">
        <v>97</v>
      </c>
      <c r="BR118" s="24" t="str">
        <f t="shared" si="79"/>
        <v>B-24-BASE-65-69</v>
      </c>
      <c r="BS118" s="119">
        <v>620.20000000000005</v>
      </c>
      <c r="BT118" s="119">
        <v>930.3</v>
      </c>
      <c r="BU118" s="119">
        <v>1240.4000000000001</v>
      </c>
      <c r="BV118" s="119">
        <v>1550.5</v>
      </c>
      <c r="BW118" s="119">
        <v>1860.6</v>
      </c>
      <c r="BX118" s="119">
        <v>2170.6999999999998</v>
      </c>
      <c r="BY118" s="119">
        <v>2356.8000000000002</v>
      </c>
      <c r="BZ118" s="119">
        <v>2651.4</v>
      </c>
      <c r="CA118" s="119">
        <v>2946</v>
      </c>
      <c r="CB118" s="119">
        <v>3240.6</v>
      </c>
      <c r="CC118" s="120">
        <v>3535.2</v>
      </c>
      <c r="CD118" s="29">
        <v>100</v>
      </c>
      <c r="CE118" s="120">
        <v>3829.8</v>
      </c>
      <c r="CF118" s="120">
        <v>4124.3999999999996</v>
      </c>
      <c r="CG118" s="120">
        <v>4419</v>
      </c>
      <c r="CH118" s="120">
        <v>4713.6000000000004</v>
      </c>
      <c r="CI118" s="120">
        <v>5008.2</v>
      </c>
      <c r="CJ118" s="120">
        <v>5302.8</v>
      </c>
      <c r="CK118" s="120">
        <v>5597.4</v>
      </c>
      <c r="CL118" s="119">
        <v>5892</v>
      </c>
      <c r="CM118" s="119">
        <v>6186.6</v>
      </c>
      <c r="CN118" s="119">
        <v>6481.2</v>
      </c>
      <c r="CO118" s="119">
        <v>6775.8</v>
      </c>
      <c r="CP118" s="119">
        <v>7070.4</v>
      </c>
      <c r="CQ118" s="49"/>
      <c r="CR118" s="131">
        <v>65</v>
      </c>
      <c r="CS118" s="132">
        <v>69</v>
      </c>
      <c r="CT118" s="24">
        <v>203.28</v>
      </c>
      <c r="CU118" s="43">
        <v>0</v>
      </c>
      <c r="CV118" s="24" t="s">
        <v>97</v>
      </c>
      <c r="CW118" s="24" t="str">
        <f t="shared" si="80"/>
        <v>A-24-NH-65-69</v>
      </c>
      <c r="CX118" s="25">
        <v>40.58</v>
      </c>
      <c r="CY118" s="25">
        <v>60.87</v>
      </c>
      <c r="CZ118" s="25">
        <v>81.16</v>
      </c>
      <c r="DA118" s="25">
        <v>101.45</v>
      </c>
      <c r="DB118" s="25">
        <v>121.74</v>
      </c>
      <c r="DC118" s="25">
        <v>142.03</v>
      </c>
      <c r="DD118" s="25">
        <v>162.32</v>
      </c>
      <c r="DE118" s="25">
        <v>182.61</v>
      </c>
      <c r="DF118" s="25">
        <v>202.9</v>
      </c>
      <c r="DG118" s="25">
        <v>223.19</v>
      </c>
      <c r="DH118" s="28">
        <v>243.48</v>
      </c>
      <c r="DI118" s="29">
        <v>1.25</v>
      </c>
      <c r="DJ118" s="28">
        <v>263.77</v>
      </c>
      <c r="DK118" s="28">
        <v>284.06</v>
      </c>
      <c r="DL118" s="28">
        <v>304.35000000000002</v>
      </c>
      <c r="DM118" s="28">
        <v>324.64</v>
      </c>
      <c r="DN118" s="28">
        <v>344.93</v>
      </c>
      <c r="DO118" s="28">
        <v>365.22</v>
      </c>
      <c r="DP118" s="28">
        <v>385.51</v>
      </c>
      <c r="DQ118" s="25">
        <v>405.8</v>
      </c>
      <c r="DR118" s="25">
        <v>426.09</v>
      </c>
      <c r="DS118" s="25">
        <v>446.38</v>
      </c>
      <c r="DT118" s="49"/>
      <c r="DU118" s="145">
        <v>65</v>
      </c>
      <c r="DV118" s="146">
        <v>69</v>
      </c>
      <c r="DW118" s="24">
        <v>203.28</v>
      </c>
      <c r="DX118" s="43">
        <v>0</v>
      </c>
      <c r="DY118" s="24" t="s">
        <v>97</v>
      </c>
      <c r="DZ118" s="24" t="str">
        <f t="shared" si="81"/>
        <v>A-24-NH-65-69</v>
      </c>
      <c r="EA118" s="25">
        <v>41.08</v>
      </c>
      <c r="EB118" s="25">
        <v>61.62</v>
      </c>
      <c r="EC118" s="25">
        <v>82.16</v>
      </c>
      <c r="ED118" s="25">
        <v>102.7</v>
      </c>
      <c r="EE118" s="25">
        <v>123.24</v>
      </c>
      <c r="EF118" s="25">
        <v>143.78</v>
      </c>
      <c r="EG118" s="25">
        <v>164.32</v>
      </c>
      <c r="EH118" s="25">
        <v>184.86</v>
      </c>
      <c r="EI118" s="25">
        <v>205.4</v>
      </c>
      <c r="EJ118" s="25">
        <v>225.94</v>
      </c>
      <c r="EK118" s="28">
        <v>246.48</v>
      </c>
      <c r="EL118" s="29">
        <v>1.25</v>
      </c>
      <c r="EM118" s="28">
        <v>267.02</v>
      </c>
      <c r="EN118" s="28">
        <v>287.56</v>
      </c>
      <c r="EO118" s="28">
        <v>308.10000000000002</v>
      </c>
      <c r="EP118" s="28">
        <v>328.64</v>
      </c>
      <c r="EQ118" s="28">
        <v>349.18</v>
      </c>
      <c r="ER118" s="28">
        <v>369.72</v>
      </c>
      <c r="ES118" s="28">
        <v>390.26</v>
      </c>
      <c r="ET118" s="25">
        <v>410.8</v>
      </c>
      <c r="EU118" s="25">
        <v>431.34</v>
      </c>
      <c r="EV118" s="25">
        <v>451.88</v>
      </c>
      <c r="EW118" s="49"/>
      <c r="EX118" s="145">
        <v>65</v>
      </c>
      <c r="EY118" s="146">
        <v>69</v>
      </c>
      <c r="EZ118" s="24">
        <v>203.28</v>
      </c>
      <c r="FA118" s="43">
        <v>0</v>
      </c>
      <c r="FB118" s="24" t="s">
        <v>97</v>
      </c>
      <c r="FC118" s="24" t="str">
        <f t="shared" si="82"/>
        <v>A-24-NH-65-69</v>
      </c>
      <c r="FD118" s="25">
        <v>34.299999999999997</v>
      </c>
      <c r="FE118" s="25">
        <v>51.45</v>
      </c>
      <c r="FF118" s="25">
        <v>68.599999999999994</v>
      </c>
      <c r="FG118" s="25">
        <v>85.75</v>
      </c>
      <c r="FH118" s="25">
        <v>102.9</v>
      </c>
      <c r="FI118" s="25">
        <v>120.05</v>
      </c>
      <c r="FJ118" s="25">
        <v>137.19999999999999</v>
      </c>
      <c r="FK118" s="25">
        <v>154.35</v>
      </c>
      <c r="FL118" s="25">
        <v>171.5</v>
      </c>
      <c r="FM118" s="25">
        <v>188.65</v>
      </c>
      <c r="FN118" s="28">
        <v>205.8</v>
      </c>
      <c r="FO118" s="29">
        <v>1.25</v>
      </c>
      <c r="FP118" s="28">
        <v>222.95</v>
      </c>
      <c r="FQ118" s="28">
        <v>240.1</v>
      </c>
      <c r="FR118" s="28">
        <v>257.25</v>
      </c>
      <c r="FS118" s="28">
        <v>274.39999999999998</v>
      </c>
      <c r="FT118" s="28">
        <v>291.55</v>
      </c>
      <c r="FU118" s="28">
        <v>308.7</v>
      </c>
      <c r="FV118" s="28">
        <v>325.85000000000002</v>
      </c>
      <c r="FW118" s="25">
        <v>343</v>
      </c>
      <c r="FX118" s="25">
        <v>360.15</v>
      </c>
      <c r="FY118" s="25">
        <v>377.3</v>
      </c>
      <c r="FZ118" s="49"/>
      <c r="GA118" s="145">
        <v>65</v>
      </c>
      <c r="GB118" s="146">
        <v>69</v>
      </c>
      <c r="GC118" s="24">
        <v>203.28</v>
      </c>
      <c r="GD118" s="43">
        <v>0</v>
      </c>
      <c r="GE118" s="24" t="s">
        <v>97</v>
      </c>
      <c r="GF118" s="24" t="str">
        <f t="shared" si="83"/>
        <v>B-24-BASE-65-69</v>
      </c>
      <c r="GG118" s="119">
        <v>406.56</v>
      </c>
      <c r="GH118" s="119">
        <v>609.84</v>
      </c>
      <c r="GI118" s="119">
        <v>813.12</v>
      </c>
      <c r="GJ118" s="119">
        <v>1016.4</v>
      </c>
      <c r="GK118" s="119">
        <v>1219.68</v>
      </c>
      <c r="GL118" s="119">
        <v>1422.96</v>
      </c>
      <c r="GM118" s="119">
        <v>1544.96</v>
      </c>
      <c r="GN118" s="119">
        <v>1738.08</v>
      </c>
      <c r="GO118" s="119">
        <v>1931.2</v>
      </c>
      <c r="GP118" s="119">
        <v>2124.3200000000002</v>
      </c>
      <c r="GQ118" s="120">
        <v>2317.44</v>
      </c>
      <c r="GR118" s="29">
        <v>1.25</v>
      </c>
      <c r="GS118" s="120">
        <v>2510.56</v>
      </c>
      <c r="GT118" s="120">
        <v>2703.68</v>
      </c>
      <c r="GU118" s="120">
        <v>2896.8</v>
      </c>
      <c r="GV118" s="120">
        <v>3089.92</v>
      </c>
      <c r="GW118" s="120">
        <v>3283.04</v>
      </c>
      <c r="GX118" s="120">
        <v>3476.16</v>
      </c>
      <c r="GY118" s="120">
        <v>3669.28</v>
      </c>
      <c r="GZ118" s="119">
        <v>3862.4</v>
      </c>
      <c r="HA118" s="119">
        <v>4055.52</v>
      </c>
      <c r="HB118" s="119">
        <v>4248.6400000000003</v>
      </c>
      <c r="HC118" s="119">
        <v>4441.76</v>
      </c>
      <c r="HD118" s="119">
        <v>4634.88</v>
      </c>
      <c r="HE118" s="49"/>
      <c r="HF118" s="145">
        <v>65</v>
      </c>
      <c r="HG118" s="146">
        <v>69</v>
      </c>
      <c r="HH118" s="24">
        <v>203.28</v>
      </c>
      <c r="HI118" s="43">
        <v>0</v>
      </c>
      <c r="HJ118" s="24" t="s">
        <v>97</v>
      </c>
      <c r="HK118" s="24" t="str">
        <f t="shared" si="84"/>
        <v>A-24-NH-65-69</v>
      </c>
      <c r="HL118" s="25">
        <v>99999</v>
      </c>
      <c r="HM118" s="25">
        <v>99999</v>
      </c>
      <c r="HN118" s="25">
        <v>99999</v>
      </c>
      <c r="HO118" s="25">
        <v>99999</v>
      </c>
      <c r="HP118" s="25">
        <v>99999</v>
      </c>
      <c r="HQ118" s="25">
        <v>99999</v>
      </c>
      <c r="HR118" s="25">
        <v>99999</v>
      </c>
      <c r="HS118" s="25">
        <v>99999</v>
      </c>
      <c r="HT118" s="25">
        <v>99999</v>
      </c>
      <c r="HU118" s="25">
        <v>99999</v>
      </c>
      <c r="HV118" s="28">
        <v>99999</v>
      </c>
      <c r="HW118" s="29">
        <v>100</v>
      </c>
      <c r="HX118" s="28">
        <v>99999</v>
      </c>
      <c r="HY118" s="28">
        <v>99999</v>
      </c>
      <c r="HZ118" s="28">
        <v>99999</v>
      </c>
      <c r="IA118" s="28">
        <v>99999</v>
      </c>
      <c r="IB118" s="28">
        <v>99999</v>
      </c>
      <c r="IC118" s="28">
        <v>99999</v>
      </c>
      <c r="ID118" s="28">
        <v>99999</v>
      </c>
      <c r="IE118" s="25">
        <v>99999</v>
      </c>
      <c r="IF118" s="25">
        <v>99999</v>
      </c>
      <c r="IG118" s="25">
        <v>99999</v>
      </c>
      <c r="IH118" s="49"/>
      <c r="II118" s="151">
        <v>65</v>
      </c>
      <c r="IJ118" s="152">
        <v>69</v>
      </c>
      <c r="IK118" s="24">
        <v>203.28</v>
      </c>
      <c r="IL118" s="43">
        <v>0</v>
      </c>
      <c r="IM118" s="24" t="s">
        <v>97</v>
      </c>
      <c r="IN118" s="24" t="str">
        <f t="shared" si="85"/>
        <v>A-24-NH-65-69</v>
      </c>
      <c r="IO118" s="25">
        <v>24.66</v>
      </c>
      <c r="IP118" s="25">
        <v>36.99</v>
      </c>
      <c r="IQ118" s="25">
        <v>49.32</v>
      </c>
      <c r="IR118" s="25">
        <v>61.65</v>
      </c>
      <c r="IS118" s="25">
        <v>73.98</v>
      </c>
      <c r="IT118" s="25">
        <v>86.31</v>
      </c>
      <c r="IU118" s="25">
        <v>98.64</v>
      </c>
      <c r="IV118" s="25">
        <v>110.97</v>
      </c>
      <c r="IW118" s="25">
        <v>123.3</v>
      </c>
      <c r="IX118" s="25">
        <v>135.63</v>
      </c>
      <c r="IY118" s="28">
        <v>147.96</v>
      </c>
      <c r="IZ118" s="29">
        <v>1.25</v>
      </c>
      <c r="JA118" s="25">
        <v>160.29</v>
      </c>
      <c r="JB118" s="25">
        <v>172.62</v>
      </c>
      <c r="JC118" s="25">
        <v>184.95</v>
      </c>
      <c r="JD118" s="25">
        <v>197.28</v>
      </c>
      <c r="JE118" s="25">
        <v>209.61</v>
      </c>
      <c r="JF118" s="25">
        <v>221.94</v>
      </c>
      <c r="JG118" s="25">
        <v>234.27</v>
      </c>
      <c r="JH118" s="25">
        <v>246.6</v>
      </c>
      <c r="JI118" s="25">
        <v>258.93</v>
      </c>
      <c r="JJ118" s="25">
        <v>271.26</v>
      </c>
      <c r="JK118" s="49"/>
      <c r="JL118" s="151">
        <v>65</v>
      </c>
      <c r="JM118" s="152">
        <v>69</v>
      </c>
      <c r="JN118" s="24">
        <v>203.28</v>
      </c>
      <c r="JO118" s="43">
        <v>0</v>
      </c>
      <c r="JP118" s="24" t="s">
        <v>97</v>
      </c>
      <c r="JQ118" s="24" t="str">
        <f t="shared" si="86"/>
        <v>B-24-BASE-65-69</v>
      </c>
      <c r="JR118" s="119">
        <v>493.68</v>
      </c>
      <c r="JS118" s="119">
        <v>740.52</v>
      </c>
      <c r="JT118" s="119">
        <v>987.36</v>
      </c>
      <c r="JU118" s="119">
        <v>1234.2</v>
      </c>
      <c r="JV118" s="119">
        <v>1481.04</v>
      </c>
      <c r="JW118" s="119">
        <v>1727.88</v>
      </c>
      <c r="JX118" s="119">
        <v>1876</v>
      </c>
      <c r="JY118" s="119">
        <v>2110.5</v>
      </c>
      <c r="JZ118" s="119">
        <v>2345</v>
      </c>
      <c r="KA118" s="119">
        <v>2579.5</v>
      </c>
      <c r="KB118" s="120">
        <v>2814</v>
      </c>
      <c r="KC118" s="29">
        <v>1.25</v>
      </c>
      <c r="KD118" s="120">
        <v>3048.5</v>
      </c>
      <c r="KE118" s="120">
        <v>3283</v>
      </c>
      <c r="KF118" s="120">
        <v>3517.5</v>
      </c>
      <c r="KG118" s="120">
        <v>3752</v>
      </c>
      <c r="KH118" s="120">
        <v>3986.5</v>
      </c>
      <c r="KI118" s="120">
        <v>4221</v>
      </c>
      <c r="KJ118" s="120">
        <v>4455.5</v>
      </c>
      <c r="KK118" s="119">
        <v>4690</v>
      </c>
      <c r="KL118" s="119">
        <v>4924.5</v>
      </c>
      <c r="KM118" s="119">
        <v>5159</v>
      </c>
      <c r="KN118" s="119">
        <v>5393.5</v>
      </c>
      <c r="KO118" s="119">
        <v>5628</v>
      </c>
      <c r="KP118" s="49"/>
      <c r="KQ118" s="151">
        <v>65</v>
      </c>
      <c r="KR118" s="152">
        <v>69</v>
      </c>
      <c r="KS118" s="24">
        <v>203.28</v>
      </c>
      <c r="KT118" s="43">
        <v>0</v>
      </c>
      <c r="KU118" s="24" t="s">
        <v>97</v>
      </c>
      <c r="KV118" s="24" t="str">
        <f t="shared" si="87"/>
        <v>A-24-NH-65-69</v>
      </c>
      <c r="KW118" s="25">
        <v>37.200000000000003</v>
      </c>
      <c r="KX118" s="25">
        <v>55.8</v>
      </c>
      <c r="KY118" s="25">
        <v>74.400000000000006</v>
      </c>
      <c r="KZ118" s="25">
        <v>93</v>
      </c>
      <c r="LA118" s="25">
        <v>111.6</v>
      </c>
      <c r="LB118" s="25">
        <v>130.19999999999999</v>
      </c>
      <c r="LC118" s="25">
        <v>148.80000000000001</v>
      </c>
      <c r="LD118" s="25">
        <v>167.4</v>
      </c>
      <c r="LE118" s="25">
        <v>186</v>
      </c>
      <c r="LF118" s="25">
        <v>204.6</v>
      </c>
      <c r="LG118" s="28">
        <v>223.2</v>
      </c>
      <c r="LH118" s="29">
        <v>100</v>
      </c>
      <c r="LI118" s="28">
        <v>241.8</v>
      </c>
      <c r="LJ118" s="28">
        <v>260.39999999999998</v>
      </c>
      <c r="LK118" s="28">
        <v>279</v>
      </c>
      <c r="LL118" s="28">
        <v>297.60000000000002</v>
      </c>
      <c r="LM118" s="28">
        <v>316.2</v>
      </c>
      <c r="LN118" s="28">
        <v>334.8</v>
      </c>
      <c r="LO118" s="28">
        <v>353.4</v>
      </c>
      <c r="LP118" s="25">
        <v>372</v>
      </c>
      <c r="LQ118" s="25">
        <v>390.6</v>
      </c>
      <c r="LR118" s="25">
        <v>409.2</v>
      </c>
      <c r="LS118" s="49"/>
    </row>
    <row r="119" spans="5:331">
      <c r="E119" s="128">
        <v>70</v>
      </c>
      <c r="F119" s="129">
        <v>74</v>
      </c>
      <c r="G119" s="24">
        <v>239.58</v>
      </c>
      <c r="H119" s="43">
        <v>0</v>
      </c>
      <c r="I119" s="24" t="s">
        <v>98</v>
      </c>
      <c r="J119" s="24" t="str">
        <f t="shared" si="77"/>
        <v>A-24-NH-70-74</v>
      </c>
      <c r="K119" s="25">
        <v>76.959999999999994</v>
      </c>
      <c r="L119" s="25">
        <v>115.44</v>
      </c>
      <c r="M119" s="25">
        <v>153.91999999999999</v>
      </c>
      <c r="N119" s="25">
        <v>192.4</v>
      </c>
      <c r="O119" s="25">
        <v>230.88</v>
      </c>
      <c r="P119" s="25">
        <v>269.36</v>
      </c>
      <c r="Q119" s="25">
        <v>307.83999999999997</v>
      </c>
      <c r="R119" s="25">
        <v>346.32</v>
      </c>
      <c r="S119" s="25">
        <v>384.8</v>
      </c>
      <c r="T119" s="25">
        <v>423.28</v>
      </c>
      <c r="U119" s="28">
        <v>461.76</v>
      </c>
      <c r="V119" s="30" t="s">
        <v>265</v>
      </c>
      <c r="W119" s="28">
        <v>500.24</v>
      </c>
      <c r="X119" s="28">
        <v>538.72</v>
      </c>
      <c r="Y119" s="28">
        <v>577.20000000000005</v>
      </c>
      <c r="Z119" s="28">
        <v>615.67999999999995</v>
      </c>
      <c r="AA119" s="28">
        <v>654.16</v>
      </c>
      <c r="AB119" s="28">
        <v>692.64</v>
      </c>
      <c r="AC119" s="28">
        <v>731.12</v>
      </c>
      <c r="AD119" s="25">
        <v>769.6</v>
      </c>
      <c r="AE119" s="25">
        <v>808.08</v>
      </c>
      <c r="AF119" s="25">
        <v>846.56</v>
      </c>
      <c r="AH119" s="128">
        <v>70</v>
      </c>
      <c r="AI119" s="129">
        <v>74</v>
      </c>
      <c r="AJ119" s="24">
        <v>239.58</v>
      </c>
      <c r="AK119" s="43">
        <v>0</v>
      </c>
      <c r="AL119" s="24" t="s">
        <v>98</v>
      </c>
      <c r="AM119" s="24" t="str">
        <f t="shared" si="78"/>
        <v>B-24-70-74</v>
      </c>
      <c r="AN119" s="25">
        <v>580.79999999999995</v>
      </c>
      <c r="AO119" s="25">
        <v>871.2</v>
      </c>
      <c r="AP119" s="25">
        <v>1161.5999999999999</v>
      </c>
      <c r="AQ119" s="25">
        <v>1452</v>
      </c>
      <c r="AR119" s="25">
        <v>1742.4</v>
      </c>
      <c r="AS119" s="25">
        <v>2032.8</v>
      </c>
      <c r="AT119" s="25">
        <v>2207.04</v>
      </c>
      <c r="AU119" s="25">
        <v>2482.92</v>
      </c>
      <c r="AV119" s="25">
        <v>2758.8</v>
      </c>
      <c r="AW119" s="25">
        <v>3034.68</v>
      </c>
      <c r="AX119" s="28">
        <v>3310.56</v>
      </c>
      <c r="AY119" s="30" t="s">
        <v>265</v>
      </c>
      <c r="AZ119" s="28">
        <v>3586.44</v>
      </c>
      <c r="BA119" s="28">
        <v>3862.32</v>
      </c>
      <c r="BB119" s="28">
        <v>4138.2</v>
      </c>
      <c r="BC119" s="28">
        <v>4414.08</v>
      </c>
      <c r="BD119" s="28">
        <v>4689.96</v>
      </c>
      <c r="BE119" s="28">
        <v>4965.84</v>
      </c>
      <c r="BF119" s="28">
        <v>5241.72</v>
      </c>
      <c r="BG119" s="25">
        <v>5517.6</v>
      </c>
      <c r="BH119" s="25">
        <v>5793.48</v>
      </c>
      <c r="BI119" s="25">
        <v>6069.36</v>
      </c>
      <c r="BJ119" s="25">
        <v>6345.24</v>
      </c>
      <c r="BK119" s="25">
        <v>6621.12</v>
      </c>
      <c r="BL119" s="49"/>
      <c r="BM119" s="128">
        <v>70</v>
      </c>
      <c r="BN119" s="129">
        <v>74</v>
      </c>
      <c r="BO119" s="24">
        <v>239.58</v>
      </c>
      <c r="BP119" s="43">
        <v>0</v>
      </c>
      <c r="BQ119" s="24" t="s">
        <v>98</v>
      </c>
      <c r="BR119" s="24" t="str">
        <f t="shared" si="79"/>
        <v>B-24-BASE-70-74</v>
      </c>
      <c r="BS119" s="119">
        <v>695.92</v>
      </c>
      <c r="BT119" s="119">
        <v>1043.8800000000001</v>
      </c>
      <c r="BU119" s="119">
        <v>1391.84</v>
      </c>
      <c r="BV119" s="119">
        <v>1739.8</v>
      </c>
      <c r="BW119" s="119">
        <v>2087.7600000000002</v>
      </c>
      <c r="BX119" s="119">
        <v>2435.7199999999998</v>
      </c>
      <c r="BY119" s="119">
        <v>2644.48</v>
      </c>
      <c r="BZ119" s="119">
        <v>2975.04</v>
      </c>
      <c r="CA119" s="119">
        <v>3305.6</v>
      </c>
      <c r="CB119" s="119">
        <v>3636.16</v>
      </c>
      <c r="CC119" s="120">
        <v>3966.72</v>
      </c>
      <c r="CD119" s="30" t="s">
        <v>265</v>
      </c>
      <c r="CE119" s="120">
        <v>4297.28</v>
      </c>
      <c r="CF119" s="120">
        <v>4627.84</v>
      </c>
      <c r="CG119" s="120">
        <v>4958.3999999999996</v>
      </c>
      <c r="CH119" s="120">
        <v>5288.96</v>
      </c>
      <c r="CI119" s="120">
        <v>5619.52</v>
      </c>
      <c r="CJ119" s="120">
        <v>5950.08</v>
      </c>
      <c r="CK119" s="120">
        <v>6280.64</v>
      </c>
      <c r="CL119" s="119">
        <v>6611.2</v>
      </c>
      <c r="CM119" s="119">
        <v>6941.76</v>
      </c>
      <c r="CN119" s="119">
        <v>7272.32</v>
      </c>
      <c r="CO119" s="119">
        <v>7602.88</v>
      </c>
      <c r="CP119" s="119">
        <v>7933.44</v>
      </c>
      <c r="CQ119" s="49"/>
      <c r="CR119" s="131">
        <v>70</v>
      </c>
      <c r="CS119" s="132">
        <v>74</v>
      </c>
      <c r="CT119" s="24">
        <v>239.58</v>
      </c>
      <c r="CU119" s="43">
        <v>0</v>
      </c>
      <c r="CV119" s="24" t="s">
        <v>98</v>
      </c>
      <c r="CW119" s="24" t="str">
        <f t="shared" si="80"/>
        <v>A-24-NH-70-74</v>
      </c>
      <c r="CX119" s="25">
        <v>69.72</v>
      </c>
      <c r="CY119" s="25">
        <v>104.58</v>
      </c>
      <c r="CZ119" s="25">
        <v>139.44</v>
      </c>
      <c r="DA119" s="25">
        <v>174.3</v>
      </c>
      <c r="DB119" s="25">
        <v>209.16</v>
      </c>
      <c r="DC119" s="25">
        <v>244.02</v>
      </c>
      <c r="DD119" s="25">
        <v>278.88</v>
      </c>
      <c r="DE119" s="25">
        <v>313.74</v>
      </c>
      <c r="DF119" s="25">
        <v>348.6</v>
      </c>
      <c r="DG119" s="25">
        <v>383.46</v>
      </c>
      <c r="DH119" s="28">
        <v>418.32</v>
      </c>
      <c r="DI119" s="30" t="s">
        <v>265</v>
      </c>
      <c r="DJ119" s="28">
        <v>453.18</v>
      </c>
      <c r="DK119" s="28">
        <v>488.04</v>
      </c>
      <c r="DL119" s="28">
        <v>522.9</v>
      </c>
      <c r="DM119" s="28">
        <v>557.76</v>
      </c>
      <c r="DN119" s="28">
        <v>592.62</v>
      </c>
      <c r="DO119" s="28">
        <v>627.48</v>
      </c>
      <c r="DP119" s="28">
        <v>662.34</v>
      </c>
      <c r="DQ119" s="25">
        <v>697.2</v>
      </c>
      <c r="DR119" s="25">
        <v>732.06</v>
      </c>
      <c r="DS119" s="25">
        <v>766.92</v>
      </c>
      <c r="DT119" s="49"/>
      <c r="DU119" s="145">
        <v>70</v>
      </c>
      <c r="DV119" s="146">
        <v>74</v>
      </c>
      <c r="DW119" s="24">
        <v>239.58</v>
      </c>
      <c r="DX119" s="43">
        <v>0</v>
      </c>
      <c r="DY119" s="24" t="s">
        <v>98</v>
      </c>
      <c r="DZ119" s="24" t="str">
        <f t="shared" si="81"/>
        <v>A-24-NH-70-74</v>
      </c>
      <c r="EA119" s="25">
        <v>70.599999999999994</v>
      </c>
      <c r="EB119" s="25">
        <v>105.9</v>
      </c>
      <c r="EC119" s="25">
        <v>141.19999999999999</v>
      </c>
      <c r="ED119" s="25">
        <v>176.5</v>
      </c>
      <c r="EE119" s="25">
        <v>211.8</v>
      </c>
      <c r="EF119" s="25">
        <v>247.1</v>
      </c>
      <c r="EG119" s="25">
        <v>282.39999999999998</v>
      </c>
      <c r="EH119" s="25">
        <v>317.7</v>
      </c>
      <c r="EI119" s="25">
        <v>353</v>
      </c>
      <c r="EJ119" s="25">
        <v>388.3</v>
      </c>
      <c r="EK119" s="28">
        <v>423.6</v>
      </c>
      <c r="EL119" s="30" t="s">
        <v>265</v>
      </c>
      <c r="EM119" s="28">
        <v>458.9</v>
      </c>
      <c r="EN119" s="28">
        <v>494.2</v>
      </c>
      <c r="EO119" s="28">
        <v>529.5</v>
      </c>
      <c r="EP119" s="28">
        <v>564.79999999999995</v>
      </c>
      <c r="EQ119" s="28">
        <v>600.1</v>
      </c>
      <c r="ER119" s="28">
        <v>635.4</v>
      </c>
      <c r="ES119" s="28">
        <v>670.7</v>
      </c>
      <c r="ET119" s="25">
        <v>706</v>
      </c>
      <c r="EU119" s="25">
        <v>741.3</v>
      </c>
      <c r="EV119" s="25">
        <v>776.6</v>
      </c>
      <c r="EW119" s="49"/>
      <c r="EX119" s="145">
        <v>70</v>
      </c>
      <c r="EY119" s="146">
        <v>74</v>
      </c>
      <c r="EZ119" s="24">
        <v>239.58</v>
      </c>
      <c r="FA119" s="43">
        <v>0</v>
      </c>
      <c r="FB119" s="24" t="s">
        <v>98</v>
      </c>
      <c r="FC119" s="24" t="str">
        <f t="shared" si="82"/>
        <v>A-24-NH-70-74</v>
      </c>
      <c r="FD119" s="25">
        <v>58.94</v>
      </c>
      <c r="FE119" s="25">
        <v>88.41</v>
      </c>
      <c r="FF119" s="25">
        <v>117.88</v>
      </c>
      <c r="FG119" s="25">
        <v>147.35</v>
      </c>
      <c r="FH119" s="25">
        <v>176.82</v>
      </c>
      <c r="FI119" s="25">
        <v>206.29</v>
      </c>
      <c r="FJ119" s="25">
        <v>235.76</v>
      </c>
      <c r="FK119" s="25">
        <v>265.23</v>
      </c>
      <c r="FL119" s="25">
        <v>294.7</v>
      </c>
      <c r="FM119" s="25">
        <v>324.17</v>
      </c>
      <c r="FN119" s="28">
        <v>353.64</v>
      </c>
      <c r="FO119" s="30" t="s">
        <v>265</v>
      </c>
      <c r="FP119" s="28">
        <v>383.11</v>
      </c>
      <c r="FQ119" s="28">
        <v>412.58</v>
      </c>
      <c r="FR119" s="28">
        <v>442.05</v>
      </c>
      <c r="FS119" s="28">
        <v>471.52</v>
      </c>
      <c r="FT119" s="28">
        <v>500.99</v>
      </c>
      <c r="FU119" s="28">
        <v>530.46</v>
      </c>
      <c r="FV119" s="28">
        <v>559.92999999999995</v>
      </c>
      <c r="FW119" s="25">
        <v>589.4</v>
      </c>
      <c r="FX119" s="25">
        <v>618.87</v>
      </c>
      <c r="FY119" s="25">
        <v>648.34</v>
      </c>
      <c r="FZ119" s="49"/>
      <c r="GA119" s="145">
        <v>70</v>
      </c>
      <c r="GB119" s="146">
        <v>74</v>
      </c>
      <c r="GC119" s="24">
        <v>239.58</v>
      </c>
      <c r="GD119" s="43">
        <v>0</v>
      </c>
      <c r="GE119" s="24" t="s">
        <v>98</v>
      </c>
      <c r="GF119" s="24" t="str">
        <f t="shared" si="83"/>
        <v>B-24-BASE-70-74</v>
      </c>
      <c r="GG119" s="119">
        <v>479.16</v>
      </c>
      <c r="GH119" s="119">
        <v>718.74</v>
      </c>
      <c r="GI119" s="119">
        <v>958.32</v>
      </c>
      <c r="GJ119" s="119">
        <v>1197.9000000000001</v>
      </c>
      <c r="GK119" s="119">
        <v>1437.48</v>
      </c>
      <c r="GL119" s="119">
        <v>1677.06</v>
      </c>
      <c r="GM119" s="119">
        <v>1820.8</v>
      </c>
      <c r="GN119" s="119">
        <v>2048.4</v>
      </c>
      <c r="GO119" s="119">
        <v>2276</v>
      </c>
      <c r="GP119" s="119">
        <v>2503.6</v>
      </c>
      <c r="GQ119" s="120">
        <v>2731.2</v>
      </c>
      <c r="GR119" s="30" t="s">
        <v>265</v>
      </c>
      <c r="GS119" s="120">
        <v>2958.8</v>
      </c>
      <c r="GT119" s="120">
        <v>3186.4</v>
      </c>
      <c r="GU119" s="120">
        <v>3414</v>
      </c>
      <c r="GV119" s="120">
        <v>3641.6</v>
      </c>
      <c r="GW119" s="120">
        <v>3869.2</v>
      </c>
      <c r="GX119" s="120">
        <v>4096.8</v>
      </c>
      <c r="GY119" s="120">
        <v>4324.3999999999996</v>
      </c>
      <c r="GZ119" s="119">
        <v>4552</v>
      </c>
      <c r="HA119" s="119">
        <v>4779.6000000000004</v>
      </c>
      <c r="HB119" s="119">
        <v>5007.2</v>
      </c>
      <c r="HC119" s="119">
        <v>5234.8</v>
      </c>
      <c r="HD119" s="119">
        <v>5462.4</v>
      </c>
      <c r="HE119" s="49"/>
      <c r="HF119" s="145">
        <v>70</v>
      </c>
      <c r="HG119" s="146">
        <v>74</v>
      </c>
      <c r="HH119" s="24">
        <v>239.58</v>
      </c>
      <c r="HI119" s="43">
        <v>0</v>
      </c>
      <c r="HJ119" s="24" t="s">
        <v>98</v>
      </c>
      <c r="HK119" s="24" t="str">
        <f t="shared" si="84"/>
        <v>A-24-NH-70-74</v>
      </c>
      <c r="HL119" s="25">
        <v>99999</v>
      </c>
      <c r="HM119" s="25">
        <v>99999</v>
      </c>
      <c r="HN119" s="25">
        <v>99999</v>
      </c>
      <c r="HO119" s="25">
        <v>99999</v>
      </c>
      <c r="HP119" s="25">
        <v>99999</v>
      </c>
      <c r="HQ119" s="25">
        <v>99999</v>
      </c>
      <c r="HR119" s="25">
        <v>99999</v>
      </c>
      <c r="HS119" s="25">
        <v>99999</v>
      </c>
      <c r="HT119" s="25">
        <v>99999</v>
      </c>
      <c r="HU119" s="25">
        <v>99999</v>
      </c>
      <c r="HV119" s="28">
        <v>99999</v>
      </c>
      <c r="HW119" s="30" t="s">
        <v>265</v>
      </c>
      <c r="HX119" s="28">
        <v>99999</v>
      </c>
      <c r="HY119" s="28">
        <v>99999</v>
      </c>
      <c r="HZ119" s="28">
        <v>99999</v>
      </c>
      <c r="IA119" s="28">
        <v>99999</v>
      </c>
      <c r="IB119" s="28">
        <v>99999</v>
      </c>
      <c r="IC119" s="28">
        <v>99999</v>
      </c>
      <c r="ID119" s="28">
        <v>99999</v>
      </c>
      <c r="IE119" s="25">
        <v>99999</v>
      </c>
      <c r="IF119" s="25">
        <v>99999</v>
      </c>
      <c r="IG119" s="25">
        <v>99999</v>
      </c>
      <c r="IH119" s="49"/>
      <c r="II119" s="151">
        <v>70</v>
      </c>
      <c r="IJ119" s="152">
        <v>74</v>
      </c>
      <c r="IK119" s="24">
        <v>239.58</v>
      </c>
      <c r="IL119" s="43">
        <v>0</v>
      </c>
      <c r="IM119" s="24" t="s">
        <v>98</v>
      </c>
      <c r="IN119" s="24" t="str">
        <f t="shared" si="85"/>
        <v>A-24-NH-70-74</v>
      </c>
      <c r="IO119" s="25">
        <v>42.4</v>
      </c>
      <c r="IP119" s="25">
        <v>63.6</v>
      </c>
      <c r="IQ119" s="25">
        <v>84.8</v>
      </c>
      <c r="IR119" s="25">
        <v>106</v>
      </c>
      <c r="IS119" s="25">
        <v>127.2</v>
      </c>
      <c r="IT119" s="25">
        <v>148.4</v>
      </c>
      <c r="IU119" s="25">
        <v>169.6</v>
      </c>
      <c r="IV119" s="25">
        <v>190.8</v>
      </c>
      <c r="IW119" s="25">
        <v>212</v>
      </c>
      <c r="IX119" s="25">
        <v>233.2</v>
      </c>
      <c r="IY119" s="28">
        <v>254.4</v>
      </c>
      <c r="IZ119" s="30" t="s">
        <v>265</v>
      </c>
      <c r="JA119" s="25">
        <v>275.60000000000002</v>
      </c>
      <c r="JB119" s="25">
        <v>296.8</v>
      </c>
      <c r="JC119" s="25">
        <v>318</v>
      </c>
      <c r="JD119" s="25">
        <v>339.2</v>
      </c>
      <c r="JE119" s="25">
        <v>360.4</v>
      </c>
      <c r="JF119" s="25">
        <v>381.6</v>
      </c>
      <c r="JG119" s="25">
        <v>402.8</v>
      </c>
      <c r="JH119" s="25">
        <v>424</v>
      </c>
      <c r="JI119" s="25">
        <v>445.2</v>
      </c>
      <c r="JJ119" s="25">
        <v>466.4</v>
      </c>
      <c r="JK119" s="49"/>
      <c r="JL119" s="151">
        <v>70</v>
      </c>
      <c r="JM119" s="152">
        <v>74</v>
      </c>
      <c r="JN119" s="24">
        <v>239.58</v>
      </c>
      <c r="JO119" s="43">
        <v>0</v>
      </c>
      <c r="JP119" s="24" t="s">
        <v>98</v>
      </c>
      <c r="JQ119" s="24" t="str">
        <f t="shared" si="86"/>
        <v>B-24-BASE-70-74</v>
      </c>
      <c r="JR119" s="119">
        <v>580.79999999999995</v>
      </c>
      <c r="JS119" s="119">
        <v>871.2</v>
      </c>
      <c r="JT119" s="119">
        <v>1161.5999999999999</v>
      </c>
      <c r="JU119" s="119">
        <v>1452</v>
      </c>
      <c r="JV119" s="119">
        <v>1742.4</v>
      </c>
      <c r="JW119" s="119">
        <v>2032.8</v>
      </c>
      <c r="JX119" s="119">
        <v>2207.04</v>
      </c>
      <c r="JY119" s="119">
        <v>2482.92</v>
      </c>
      <c r="JZ119" s="119">
        <v>2758.8</v>
      </c>
      <c r="KA119" s="119">
        <v>3034.68</v>
      </c>
      <c r="KB119" s="120">
        <v>3310.56</v>
      </c>
      <c r="KC119" s="30" t="s">
        <v>265</v>
      </c>
      <c r="KD119" s="120">
        <v>3586.44</v>
      </c>
      <c r="KE119" s="120">
        <v>3862.32</v>
      </c>
      <c r="KF119" s="120">
        <v>4138.2</v>
      </c>
      <c r="KG119" s="120">
        <v>4414.08</v>
      </c>
      <c r="KH119" s="120">
        <v>4689.96</v>
      </c>
      <c r="KI119" s="120">
        <v>4965.84</v>
      </c>
      <c r="KJ119" s="120">
        <v>5241.72</v>
      </c>
      <c r="KK119" s="119">
        <v>5517.6</v>
      </c>
      <c r="KL119" s="119">
        <v>5793.48</v>
      </c>
      <c r="KM119" s="119">
        <v>6069.36</v>
      </c>
      <c r="KN119" s="119">
        <v>6345.24</v>
      </c>
      <c r="KO119" s="119">
        <v>6621.12</v>
      </c>
      <c r="KP119" s="49"/>
      <c r="KQ119" s="151">
        <v>70</v>
      </c>
      <c r="KR119" s="152">
        <v>74</v>
      </c>
      <c r="KS119" s="24">
        <v>239.58</v>
      </c>
      <c r="KT119" s="43">
        <v>0</v>
      </c>
      <c r="KU119" s="24" t="s">
        <v>98</v>
      </c>
      <c r="KV119" s="24" t="str">
        <f t="shared" si="87"/>
        <v>A-24-NH-70-74</v>
      </c>
      <c r="KW119" s="25">
        <v>63.96</v>
      </c>
      <c r="KX119" s="25">
        <v>95.94</v>
      </c>
      <c r="KY119" s="25">
        <v>127.92</v>
      </c>
      <c r="KZ119" s="25">
        <v>159.9</v>
      </c>
      <c r="LA119" s="25">
        <v>191.88</v>
      </c>
      <c r="LB119" s="25">
        <v>223.86</v>
      </c>
      <c r="LC119" s="25">
        <v>255.84</v>
      </c>
      <c r="LD119" s="25">
        <v>287.82</v>
      </c>
      <c r="LE119" s="25">
        <v>319.8</v>
      </c>
      <c r="LF119" s="25">
        <v>351.78</v>
      </c>
      <c r="LG119" s="28">
        <v>383.76</v>
      </c>
      <c r="LH119" s="30" t="s">
        <v>265</v>
      </c>
      <c r="LI119" s="28">
        <v>415.74</v>
      </c>
      <c r="LJ119" s="28">
        <v>447.72</v>
      </c>
      <c r="LK119" s="28">
        <v>479.7</v>
      </c>
      <c r="LL119" s="28">
        <v>511.68</v>
      </c>
      <c r="LM119" s="28">
        <v>543.66</v>
      </c>
      <c r="LN119" s="28">
        <v>575.64</v>
      </c>
      <c r="LO119" s="28">
        <v>607.62</v>
      </c>
      <c r="LP119" s="25">
        <v>639.6</v>
      </c>
      <c r="LQ119" s="25">
        <v>671.58</v>
      </c>
      <c r="LR119" s="25">
        <v>703.56</v>
      </c>
      <c r="LS119" s="49"/>
    </row>
    <row r="120" spans="5:331">
      <c r="E120" s="128">
        <v>75</v>
      </c>
      <c r="F120" s="129">
        <v>79</v>
      </c>
      <c r="G120" s="24">
        <v>277.7</v>
      </c>
      <c r="H120" s="43">
        <v>0</v>
      </c>
      <c r="I120" s="24" t="s">
        <v>99</v>
      </c>
      <c r="J120" s="24" t="str">
        <f t="shared" si="77"/>
        <v>A-24-NH-75-79</v>
      </c>
      <c r="K120" s="25">
        <v>125.92</v>
      </c>
      <c r="L120" s="25">
        <v>188.88</v>
      </c>
      <c r="M120" s="25">
        <v>251.84</v>
      </c>
      <c r="N120" s="25">
        <v>314.8</v>
      </c>
      <c r="O120" s="25">
        <v>377.76</v>
      </c>
      <c r="P120" s="25">
        <v>440.72</v>
      </c>
      <c r="Q120" s="25">
        <v>503.68</v>
      </c>
      <c r="R120" s="25">
        <v>566.64</v>
      </c>
      <c r="S120" s="25">
        <v>629.6</v>
      </c>
      <c r="T120" s="25">
        <v>692.56</v>
      </c>
      <c r="U120" s="28">
        <v>755.52</v>
      </c>
      <c r="V120" s="30" t="s">
        <v>265</v>
      </c>
      <c r="W120" s="28">
        <v>818.48</v>
      </c>
      <c r="X120" s="28">
        <v>881.44</v>
      </c>
      <c r="Y120" s="28">
        <v>944.4</v>
      </c>
      <c r="Z120" s="28">
        <v>1007.36</v>
      </c>
      <c r="AA120" s="28">
        <v>1070.32</v>
      </c>
      <c r="AB120" s="28">
        <v>1133.28</v>
      </c>
      <c r="AC120" s="28">
        <v>1196.24</v>
      </c>
      <c r="AD120" s="25">
        <v>1259.2</v>
      </c>
      <c r="AE120" s="25">
        <v>1322.16</v>
      </c>
      <c r="AF120" s="25">
        <v>1385.12</v>
      </c>
      <c r="AH120" s="128">
        <v>75</v>
      </c>
      <c r="AI120" s="129">
        <v>79</v>
      </c>
      <c r="AJ120" s="24">
        <v>277.7</v>
      </c>
      <c r="AK120" s="43">
        <v>0</v>
      </c>
      <c r="AL120" s="24" t="s">
        <v>99</v>
      </c>
      <c r="AM120" s="24" t="str">
        <f t="shared" si="78"/>
        <v>B-24-75-79</v>
      </c>
      <c r="AN120" s="25">
        <v>671.56</v>
      </c>
      <c r="AO120" s="25">
        <v>1007.34</v>
      </c>
      <c r="AP120" s="25">
        <v>1343.12</v>
      </c>
      <c r="AQ120" s="25">
        <v>1678.9</v>
      </c>
      <c r="AR120" s="25">
        <v>2014.68</v>
      </c>
      <c r="AS120" s="25">
        <v>2350.46</v>
      </c>
      <c r="AT120" s="25">
        <v>2551.92</v>
      </c>
      <c r="AU120" s="25">
        <v>2870.91</v>
      </c>
      <c r="AV120" s="25">
        <v>3189.9</v>
      </c>
      <c r="AW120" s="25">
        <v>3508.89</v>
      </c>
      <c r="AX120" s="28">
        <v>3827.88</v>
      </c>
      <c r="AY120" s="30" t="s">
        <v>265</v>
      </c>
      <c r="AZ120" s="28">
        <v>4146.87</v>
      </c>
      <c r="BA120" s="28">
        <v>4465.8599999999997</v>
      </c>
      <c r="BB120" s="28">
        <v>4784.8500000000004</v>
      </c>
      <c r="BC120" s="28">
        <v>5103.84</v>
      </c>
      <c r="BD120" s="28">
        <v>5422.83</v>
      </c>
      <c r="BE120" s="28">
        <v>5741.82</v>
      </c>
      <c r="BF120" s="28">
        <v>6060.81</v>
      </c>
      <c r="BG120" s="25">
        <v>6379.8</v>
      </c>
      <c r="BH120" s="25">
        <v>6698.79</v>
      </c>
      <c r="BI120" s="25">
        <v>7017.78</v>
      </c>
      <c r="BJ120" s="25">
        <v>7336.77</v>
      </c>
      <c r="BK120" s="25">
        <v>7655.76</v>
      </c>
      <c r="BL120" s="49"/>
      <c r="BM120" s="128">
        <v>75</v>
      </c>
      <c r="BN120" s="129">
        <v>79</v>
      </c>
      <c r="BO120" s="24">
        <v>277.7</v>
      </c>
      <c r="BP120" s="43">
        <v>0</v>
      </c>
      <c r="BQ120" s="24" t="s">
        <v>99</v>
      </c>
      <c r="BR120" s="24" t="str">
        <f t="shared" si="79"/>
        <v>B-24-BASE-75-79</v>
      </c>
      <c r="BS120" s="119">
        <v>748.98</v>
      </c>
      <c r="BT120" s="119">
        <v>1123.47</v>
      </c>
      <c r="BU120" s="119">
        <v>1497.96</v>
      </c>
      <c r="BV120" s="119">
        <v>1872.45</v>
      </c>
      <c r="BW120" s="119">
        <v>2246.94</v>
      </c>
      <c r="BX120" s="119">
        <v>2621.4299999999998</v>
      </c>
      <c r="BY120" s="119">
        <v>2846.16</v>
      </c>
      <c r="BZ120" s="119">
        <v>3201.93</v>
      </c>
      <c r="CA120" s="119">
        <v>3557.7</v>
      </c>
      <c r="CB120" s="119">
        <v>3913.47</v>
      </c>
      <c r="CC120" s="120">
        <v>4269.24</v>
      </c>
      <c r="CD120" s="30" t="s">
        <v>265</v>
      </c>
      <c r="CE120" s="120">
        <v>4625.01</v>
      </c>
      <c r="CF120" s="120">
        <v>4980.78</v>
      </c>
      <c r="CG120" s="120">
        <v>5336.55</v>
      </c>
      <c r="CH120" s="120">
        <v>5692.32</v>
      </c>
      <c r="CI120" s="120">
        <v>6048.09</v>
      </c>
      <c r="CJ120" s="120">
        <v>6403.86</v>
      </c>
      <c r="CK120" s="120">
        <v>6759.63</v>
      </c>
      <c r="CL120" s="119">
        <v>7115.4</v>
      </c>
      <c r="CM120" s="119">
        <v>7471.17</v>
      </c>
      <c r="CN120" s="119">
        <v>7826.94</v>
      </c>
      <c r="CO120" s="119">
        <v>8182.71</v>
      </c>
      <c r="CP120" s="119">
        <v>8538.48</v>
      </c>
      <c r="CQ120" s="49"/>
      <c r="CR120" s="131">
        <v>75</v>
      </c>
      <c r="CS120" s="132">
        <v>79</v>
      </c>
      <c r="CT120" s="24">
        <v>277.7</v>
      </c>
      <c r="CU120" s="43">
        <v>0</v>
      </c>
      <c r="CV120" s="24" t="s">
        <v>99</v>
      </c>
      <c r="CW120" s="24" t="str">
        <f t="shared" si="80"/>
        <v>A-24-NH-75-79</v>
      </c>
      <c r="CX120" s="25">
        <v>114.1</v>
      </c>
      <c r="CY120" s="25">
        <v>171.15</v>
      </c>
      <c r="CZ120" s="25">
        <v>228.2</v>
      </c>
      <c r="DA120" s="25">
        <v>285.25</v>
      </c>
      <c r="DB120" s="25">
        <v>342.3</v>
      </c>
      <c r="DC120" s="25">
        <v>399.35</v>
      </c>
      <c r="DD120" s="25">
        <v>456.4</v>
      </c>
      <c r="DE120" s="25">
        <v>513.45000000000005</v>
      </c>
      <c r="DF120" s="25">
        <v>570.5</v>
      </c>
      <c r="DG120" s="25">
        <v>627.54999999999995</v>
      </c>
      <c r="DH120" s="28">
        <v>684.6</v>
      </c>
      <c r="DI120" s="30" t="s">
        <v>265</v>
      </c>
      <c r="DJ120" s="28">
        <v>741.65</v>
      </c>
      <c r="DK120" s="28">
        <v>798.7</v>
      </c>
      <c r="DL120" s="28">
        <v>855.75</v>
      </c>
      <c r="DM120" s="28">
        <v>912.8</v>
      </c>
      <c r="DN120" s="28">
        <v>969.85</v>
      </c>
      <c r="DO120" s="28">
        <v>1026.9000000000001</v>
      </c>
      <c r="DP120" s="28">
        <v>1083.95</v>
      </c>
      <c r="DQ120" s="25">
        <v>1141</v>
      </c>
      <c r="DR120" s="25">
        <v>1198.05</v>
      </c>
      <c r="DS120" s="25">
        <v>1255.0999999999999</v>
      </c>
      <c r="DT120" s="49"/>
      <c r="DU120" s="145">
        <v>75</v>
      </c>
      <c r="DV120" s="146">
        <v>79</v>
      </c>
      <c r="DW120" s="24">
        <v>277.7</v>
      </c>
      <c r="DX120" s="43">
        <v>0</v>
      </c>
      <c r="DY120" s="24" t="s">
        <v>99</v>
      </c>
      <c r="DZ120" s="24" t="str">
        <f t="shared" si="81"/>
        <v>A-24-NH-75-79</v>
      </c>
      <c r="EA120" s="25">
        <v>115.52</v>
      </c>
      <c r="EB120" s="25">
        <v>173.28</v>
      </c>
      <c r="EC120" s="25">
        <v>231.04</v>
      </c>
      <c r="ED120" s="25">
        <v>288.8</v>
      </c>
      <c r="EE120" s="25">
        <v>346.56</v>
      </c>
      <c r="EF120" s="25">
        <v>404.32</v>
      </c>
      <c r="EG120" s="25">
        <v>462.08</v>
      </c>
      <c r="EH120" s="25">
        <v>519.84</v>
      </c>
      <c r="EI120" s="25">
        <v>577.6</v>
      </c>
      <c r="EJ120" s="25">
        <v>635.36</v>
      </c>
      <c r="EK120" s="28">
        <v>693.12</v>
      </c>
      <c r="EL120" s="30" t="s">
        <v>265</v>
      </c>
      <c r="EM120" s="28">
        <v>750.88</v>
      </c>
      <c r="EN120" s="28">
        <v>808.64</v>
      </c>
      <c r="EO120" s="28">
        <v>866.4</v>
      </c>
      <c r="EP120" s="28">
        <v>924.16</v>
      </c>
      <c r="EQ120" s="28">
        <v>981.92</v>
      </c>
      <c r="ER120" s="28">
        <v>1039.68</v>
      </c>
      <c r="ES120" s="28">
        <v>1097.44</v>
      </c>
      <c r="ET120" s="25">
        <v>1155.2</v>
      </c>
      <c r="EU120" s="25">
        <v>1212.96</v>
      </c>
      <c r="EV120" s="25">
        <v>1270.72</v>
      </c>
      <c r="EW120" s="49"/>
      <c r="EX120" s="145">
        <v>75</v>
      </c>
      <c r="EY120" s="146">
        <v>79</v>
      </c>
      <c r="EZ120" s="24">
        <v>277.7</v>
      </c>
      <c r="FA120" s="43">
        <v>0</v>
      </c>
      <c r="FB120" s="24" t="s">
        <v>99</v>
      </c>
      <c r="FC120" s="24" t="str">
        <f t="shared" si="82"/>
        <v>A-24-NH-75-79</v>
      </c>
      <c r="FD120" s="25">
        <v>96.46</v>
      </c>
      <c r="FE120" s="25">
        <v>144.69</v>
      </c>
      <c r="FF120" s="25">
        <v>192.92</v>
      </c>
      <c r="FG120" s="25">
        <v>241.15</v>
      </c>
      <c r="FH120" s="25">
        <v>289.38</v>
      </c>
      <c r="FI120" s="25">
        <v>337.61</v>
      </c>
      <c r="FJ120" s="25">
        <v>385.84</v>
      </c>
      <c r="FK120" s="25">
        <v>434.07</v>
      </c>
      <c r="FL120" s="25">
        <v>482.3</v>
      </c>
      <c r="FM120" s="25">
        <v>530.53</v>
      </c>
      <c r="FN120" s="28">
        <v>578.76</v>
      </c>
      <c r="FO120" s="30" t="s">
        <v>265</v>
      </c>
      <c r="FP120" s="28">
        <v>626.99</v>
      </c>
      <c r="FQ120" s="28">
        <v>675.22</v>
      </c>
      <c r="FR120" s="28">
        <v>723.45</v>
      </c>
      <c r="FS120" s="28">
        <v>771.68</v>
      </c>
      <c r="FT120" s="28">
        <v>819.91</v>
      </c>
      <c r="FU120" s="28">
        <v>868.14</v>
      </c>
      <c r="FV120" s="28">
        <v>916.37</v>
      </c>
      <c r="FW120" s="25">
        <v>964.6</v>
      </c>
      <c r="FX120" s="25">
        <v>1012.83</v>
      </c>
      <c r="FY120" s="25">
        <v>1061.06</v>
      </c>
      <c r="FZ120" s="49"/>
      <c r="GA120" s="145">
        <v>75</v>
      </c>
      <c r="GB120" s="146">
        <v>79</v>
      </c>
      <c r="GC120" s="24">
        <v>277.7</v>
      </c>
      <c r="GD120" s="43">
        <v>0</v>
      </c>
      <c r="GE120" s="24" t="s">
        <v>99</v>
      </c>
      <c r="GF120" s="24" t="str">
        <f t="shared" si="83"/>
        <v>B-24-BASE-75-79</v>
      </c>
      <c r="GG120" s="119">
        <v>555.4</v>
      </c>
      <c r="GH120" s="119">
        <v>833.1</v>
      </c>
      <c r="GI120" s="119">
        <v>1110.8</v>
      </c>
      <c r="GJ120" s="119">
        <v>1388.5</v>
      </c>
      <c r="GK120" s="119">
        <v>1666.2</v>
      </c>
      <c r="GL120" s="119">
        <v>1943.9</v>
      </c>
      <c r="GM120" s="119">
        <v>2110.56</v>
      </c>
      <c r="GN120" s="119">
        <v>2374.38</v>
      </c>
      <c r="GO120" s="119">
        <v>2638.2</v>
      </c>
      <c r="GP120" s="119">
        <v>2902.02</v>
      </c>
      <c r="GQ120" s="120">
        <v>3165.84</v>
      </c>
      <c r="GR120" s="30" t="s">
        <v>265</v>
      </c>
      <c r="GS120" s="120">
        <v>3429.66</v>
      </c>
      <c r="GT120" s="120">
        <v>3693.48</v>
      </c>
      <c r="GU120" s="120">
        <v>3957.3</v>
      </c>
      <c r="GV120" s="120">
        <v>4221.12</v>
      </c>
      <c r="GW120" s="120">
        <v>4484.9399999999996</v>
      </c>
      <c r="GX120" s="120">
        <v>4748.76</v>
      </c>
      <c r="GY120" s="120">
        <v>5012.58</v>
      </c>
      <c r="GZ120" s="119">
        <v>5276.4</v>
      </c>
      <c r="HA120" s="119">
        <v>5540.22</v>
      </c>
      <c r="HB120" s="119">
        <v>5804.04</v>
      </c>
      <c r="HC120" s="119">
        <v>6067.86</v>
      </c>
      <c r="HD120" s="119">
        <v>6331.68</v>
      </c>
      <c r="HE120" s="49"/>
      <c r="HF120" s="145">
        <v>75</v>
      </c>
      <c r="HG120" s="146">
        <v>79</v>
      </c>
      <c r="HH120" s="24">
        <v>277.7</v>
      </c>
      <c r="HI120" s="43">
        <v>0</v>
      </c>
      <c r="HJ120" s="24" t="s">
        <v>99</v>
      </c>
      <c r="HK120" s="24" t="str">
        <f t="shared" si="84"/>
        <v>A-24-NH-75-79</v>
      </c>
      <c r="HL120" s="25">
        <v>99999</v>
      </c>
      <c r="HM120" s="25">
        <v>99999</v>
      </c>
      <c r="HN120" s="25">
        <v>99999</v>
      </c>
      <c r="HO120" s="25">
        <v>99999</v>
      </c>
      <c r="HP120" s="25">
        <v>99999</v>
      </c>
      <c r="HQ120" s="25">
        <v>99999</v>
      </c>
      <c r="HR120" s="25">
        <v>99999</v>
      </c>
      <c r="HS120" s="25">
        <v>99999</v>
      </c>
      <c r="HT120" s="25">
        <v>99999</v>
      </c>
      <c r="HU120" s="25">
        <v>99999</v>
      </c>
      <c r="HV120" s="28">
        <v>99999</v>
      </c>
      <c r="HW120" s="30" t="s">
        <v>265</v>
      </c>
      <c r="HX120" s="28">
        <v>99999</v>
      </c>
      <c r="HY120" s="28">
        <v>99999</v>
      </c>
      <c r="HZ120" s="28">
        <v>99999</v>
      </c>
      <c r="IA120" s="28">
        <v>99999</v>
      </c>
      <c r="IB120" s="28">
        <v>99999</v>
      </c>
      <c r="IC120" s="28">
        <v>99999</v>
      </c>
      <c r="ID120" s="28">
        <v>99999</v>
      </c>
      <c r="IE120" s="25">
        <v>99999</v>
      </c>
      <c r="IF120" s="25">
        <v>99999</v>
      </c>
      <c r="IG120" s="25">
        <v>99999</v>
      </c>
      <c r="IH120" s="49"/>
      <c r="II120" s="151">
        <v>75</v>
      </c>
      <c r="IJ120" s="152">
        <v>79</v>
      </c>
      <c r="IK120" s="24">
        <v>277.7</v>
      </c>
      <c r="IL120" s="43">
        <v>0</v>
      </c>
      <c r="IM120" s="24" t="s">
        <v>99</v>
      </c>
      <c r="IN120" s="24" t="str">
        <f t="shared" si="85"/>
        <v>A-24-NH-75-79</v>
      </c>
      <c r="IO120" s="25">
        <v>69.38</v>
      </c>
      <c r="IP120" s="25">
        <v>104.07</v>
      </c>
      <c r="IQ120" s="25">
        <v>138.76</v>
      </c>
      <c r="IR120" s="25">
        <v>173.45</v>
      </c>
      <c r="IS120" s="25">
        <v>208.14</v>
      </c>
      <c r="IT120" s="25">
        <v>242.83</v>
      </c>
      <c r="IU120" s="25">
        <v>277.52</v>
      </c>
      <c r="IV120" s="25">
        <v>312.20999999999998</v>
      </c>
      <c r="IW120" s="25">
        <v>346.9</v>
      </c>
      <c r="IX120" s="25">
        <v>381.59</v>
      </c>
      <c r="IY120" s="28">
        <v>416.28</v>
      </c>
      <c r="IZ120" s="30" t="s">
        <v>265</v>
      </c>
      <c r="JA120" s="25">
        <v>450.97</v>
      </c>
      <c r="JB120" s="25">
        <v>485.66</v>
      </c>
      <c r="JC120" s="25">
        <v>520.35</v>
      </c>
      <c r="JD120" s="25">
        <v>555.04</v>
      </c>
      <c r="JE120" s="25">
        <v>589.73</v>
      </c>
      <c r="JF120" s="25">
        <v>624.41999999999996</v>
      </c>
      <c r="JG120" s="25">
        <v>659.11</v>
      </c>
      <c r="JH120" s="25">
        <v>693.8</v>
      </c>
      <c r="JI120" s="25">
        <v>728.49</v>
      </c>
      <c r="JJ120" s="25">
        <v>763.18</v>
      </c>
      <c r="JK120" s="49"/>
      <c r="JL120" s="151">
        <v>75</v>
      </c>
      <c r="JM120" s="152">
        <v>79</v>
      </c>
      <c r="JN120" s="24">
        <v>277.7</v>
      </c>
      <c r="JO120" s="43">
        <v>0</v>
      </c>
      <c r="JP120" s="24" t="s">
        <v>99</v>
      </c>
      <c r="JQ120" s="24" t="str">
        <f t="shared" si="86"/>
        <v>B-24-BASE-75-79</v>
      </c>
      <c r="JR120" s="119">
        <v>671.56</v>
      </c>
      <c r="JS120" s="119">
        <v>1007.34</v>
      </c>
      <c r="JT120" s="119">
        <v>1343.12</v>
      </c>
      <c r="JU120" s="119">
        <v>1678.9</v>
      </c>
      <c r="JV120" s="119">
        <v>2014.68</v>
      </c>
      <c r="JW120" s="119">
        <v>2350.46</v>
      </c>
      <c r="JX120" s="119">
        <v>2551.92</v>
      </c>
      <c r="JY120" s="119">
        <v>2870.91</v>
      </c>
      <c r="JZ120" s="119">
        <v>3189.9</v>
      </c>
      <c r="KA120" s="119">
        <v>3508.89</v>
      </c>
      <c r="KB120" s="120">
        <v>3827.88</v>
      </c>
      <c r="KC120" s="30" t="s">
        <v>265</v>
      </c>
      <c r="KD120" s="120">
        <v>4146.87</v>
      </c>
      <c r="KE120" s="120">
        <v>4465.8599999999997</v>
      </c>
      <c r="KF120" s="120">
        <v>4784.8500000000004</v>
      </c>
      <c r="KG120" s="120">
        <v>5103.84</v>
      </c>
      <c r="KH120" s="120">
        <v>5422.83</v>
      </c>
      <c r="KI120" s="120">
        <v>5741.82</v>
      </c>
      <c r="KJ120" s="120">
        <v>6060.81</v>
      </c>
      <c r="KK120" s="119">
        <v>6379.8</v>
      </c>
      <c r="KL120" s="119">
        <v>6698.79</v>
      </c>
      <c r="KM120" s="119">
        <v>7017.78</v>
      </c>
      <c r="KN120" s="119">
        <v>7336.77</v>
      </c>
      <c r="KO120" s="119">
        <v>7655.76</v>
      </c>
      <c r="KP120" s="49"/>
      <c r="KQ120" s="151">
        <v>75</v>
      </c>
      <c r="KR120" s="152">
        <v>79</v>
      </c>
      <c r="KS120" s="24">
        <v>277.7</v>
      </c>
      <c r="KT120" s="43">
        <v>0</v>
      </c>
      <c r="KU120" s="24" t="s">
        <v>99</v>
      </c>
      <c r="KV120" s="24" t="str">
        <f t="shared" si="87"/>
        <v>A-24-NH-75-79</v>
      </c>
      <c r="KW120" s="25">
        <v>104.66</v>
      </c>
      <c r="KX120" s="25">
        <v>156.99</v>
      </c>
      <c r="KY120" s="25">
        <v>209.32</v>
      </c>
      <c r="KZ120" s="25">
        <v>261.64999999999998</v>
      </c>
      <c r="LA120" s="25">
        <v>313.98</v>
      </c>
      <c r="LB120" s="25">
        <v>366.31</v>
      </c>
      <c r="LC120" s="25">
        <v>418.64</v>
      </c>
      <c r="LD120" s="25">
        <v>470.97</v>
      </c>
      <c r="LE120" s="25">
        <v>523.29999999999995</v>
      </c>
      <c r="LF120" s="25">
        <v>575.63</v>
      </c>
      <c r="LG120" s="28">
        <v>627.96</v>
      </c>
      <c r="LH120" s="30" t="s">
        <v>265</v>
      </c>
      <c r="LI120" s="28">
        <v>680.29</v>
      </c>
      <c r="LJ120" s="28">
        <v>732.62</v>
      </c>
      <c r="LK120" s="28">
        <v>784.95</v>
      </c>
      <c r="LL120" s="28">
        <v>837.28</v>
      </c>
      <c r="LM120" s="28">
        <v>889.61</v>
      </c>
      <c r="LN120" s="28">
        <v>941.94</v>
      </c>
      <c r="LO120" s="28">
        <v>994.27</v>
      </c>
      <c r="LP120" s="25">
        <v>1046.5999999999999</v>
      </c>
      <c r="LQ120" s="25">
        <v>1098.93</v>
      </c>
      <c r="LR120" s="25">
        <v>1151.26</v>
      </c>
      <c r="LS120" s="49"/>
    </row>
    <row r="121" spans="5:331" ht="13.8" thickBot="1">
      <c r="E121" s="31">
        <v>80</v>
      </c>
      <c r="F121" s="32">
        <v>84</v>
      </c>
      <c r="G121" s="33">
        <v>299.48</v>
      </c>
      <c r="H121" s="43">
        <v>0</v>
      </c>
      <c r="I121" s="33" t="s">
        <v>100</v>
      </c>
      <c r="J121" s="24" t="str">
        <f t="shared" si="77"/>
        <v>A-24-NH-80-84</v>
      </c>
      <c r="K121" s="34">
        <v>190.3</v>
      </c>
      <c r="L121" s="34">
        <v>285.45</v>
      </c>
      <c r="M121" s="34">
        <v>380.6</v>
      </c>
      <c r="N121" s="34">
        <v>475.75</v>
      </c>
      <c r="O121" s="34">
        <v>570.9</v>
      </c>
      <c r="P121" s="34">
        <v>666.05</v>
      </c>
      <c r="Q121" s="34">
        <v>761.2</v>
      </c>
      <c r="R121" s="34">
        <v>856.35</v>
      </c>
      <c r="S121" s="34">
        <v>951.5</v>
      </c>
      <c r="T121" s="34">
        <v>1046.6500000000001</v>
      </c>
      <c r="U121" s="35">
        <v>1141.8</v>
      </c>
      <c r="V121" s="36" t="s">
        <v>265</v>
      </c>
      <c r="W121" s="35">
        <v>1236.95</v>
      </c>
      <c r="X121" s="35">
        <v>1332.1</v>
      </c>
      <c r="Y121" s="35">
        <v>1427.25</v>
      </c>
      <c r="Z121" s="35">
        <v>1522.4</v>
      </c>
      <c r="AA121" s="35">
        <v>1617.55</v>
      </c>
      <c r="AB121" s="35">
        <v>1712.7</v>
      </c>
      <c r="AC121" s="35">
        <v>1807.85</v>
      </c>
      <c r="AD121" s="34">
        <v>1903</v>
      </c>
      <c r="AE121" s="34">
        <v>1998.15</v>
      </c>
      <c r="AF121" s="34">
        <v>2093.3000000000002</v>
      </c>
      <c r="AH121" s="31">
        <v>80</v>
      </c>
      <c r="AI121" s="32">
        <v>84</v>
      </c>
      <c r="AJ121" s="33">
        <v>299.48</v>
      </c>
      <c r="AK121" s="43">
        <v>0</v>
      </c>
      <c r="AL121" s="33" t="s">
        <v>100</v>
      </c>
      <c r="AM121" s="24" t="str">
        <f t="shared" si="78"/>
        <v>B-24-80-84</v>
      </c>
      <c r="AN121" s="34">
        <v>722.38</v>
      </c>
      <c r="AO121" s="34">
        <v>1083.57</v>
      </c>
      <c r="AP121" s="34">
        <v>1444.76</v>
      </c>
      <c r="AQ121" s="34">
        <v>1805.95</v>
      </c>
      <c r="AR121" s="34">
        <v>2167.14</v>
      </c>
      <c r="AS121" s="34">
        <v>2528.33</v>
      </c>
      <c r="AT121" s="34">
        <v>2745.04</v>
      </c>
      <c r="AU121" s="34">
        <v>3088.17</v>
      </c>
      <c r="AV121" s="34">
        <v>3431.3</v>
      </c>
      <c r="AW121" s="34">
        <v>3774.43</v>
      </c>
      <c r="AX121" s="35">
        <v>4117.5600000000004</v>
      </c>
      <c r="AY121" s="36" t="s">
        <v>265</v>
      </c>
      <c r="AZ121" s="35">
        <v>4460.6899999999996</v>
      </c>
      <c r="BA121" s="35">
        <v>4803.82</v>
      </c>
      <c r="BB121" s="35">
        <v>5146.95</v>
      </c>
      <c r="BC121" s="35">
        <v>5490.08</v>
      </c>
      <c r="BD121" s="35">
        <v>5833.21</v>
      </c>
      <c r="BE121" s="35">
        <v>6176.34</v>
      </c>
      <c r="BF121" s="35">
        <v>6519.47</v>
      </c>
      <c r="BG121" s="34">
        <v>6862.6</v>
      </c>
      <c r="BH121" s="34">
        <v>7205.73</v>
      </c>
      <c r="BI121" s="34">
        <v>7548.86</v>
      </c>
      <c r="BJ121" s="34">
        <v>7891.99</v>
      </c>
      <c r="BK121" s="34">
        <v>8235.1200000000008</v>
      </c>
      <c r="BL121" s="49"/>
      <c r="BM121" s="31">
        <v>80</v>
      </c>
      <c r="BN121" s="32">
        <v>84</v>
      </c>
      <c r="BO121" s="33">
        <v>299.48</v>
      </c>
      <c r="BP121" s="43">
        <v>0</v>
      </c>
      <c r="BQ121" s="33" t="s">
        <v>100</v>
      </c>
      <c r="BR121" s="24" t="str">
        <f t="shared" si="79"/>
        <v>B-24-BASE-80-84</v>
      </c>
      <c r="BS121" s="121">
        <v>770.4</v>
      </c>
      <c r="BT121" s="121">
        <v>1155.5999999999999</v>
      </c>
      <c r="BU121" s="121">
        <v>1540.8</v>
      </c>
      <c r="BV121" s="121">
        <v>1926</v>
      </c>
      <c r="BW121" s="121">
        <v>2311.1999999999998</v>
      </c>
      <c r="BX121" s="121">
        <v>2696.4</v>
      </c>
      <c r="BY121" s="121">
        <v>2927.52</v>
      </c>
      <c r="BZ121" s="121">
        <v>3293.46</v>
      </c>
      <c r="CA121" s="121">
        <v>3659.4</v>
      </c>
      <c r="CB121" s="121">
        <v>4025.34</v>
      </c>
      <c r="CC121" s="122">
        <v>4391.28</v>
      </c>
      <c r="CD121" s="36" t="s">
        <v>265</v>
      </c>
      <c r="CE121" s="122">
        <v>4757.22</v>
      </c>
      <c r="CF121" s="122">
        <v>5123.16</v>
      </c>
      <c r="CG121" s="122">
        <v>5489.1</v>
      </c>
      <c r="CH121" s="122">
        <v>5855.04</v>
      </c>
      <c r="CI121" s="122">
        <v>6220.98</v>
      </c>
      <c r="CJ121" s="122">
        <v>6586.92</v>
      </c>
      <c r="CK121" s="122">
        <v>6952.86</v>
      </c>
      <c r="CL121" s="121">
        <v>7318.8</v>
      </c>
      <c r="CM121" s="121">
        <v>7684.74</v>
      </c>
      <c r="CN121" s="121">
        <v>8050.68</v>
      </c>
      <c r="CO121" s="121">
        <v>8416.6200000000008</v>
      </c>
      <c r="CP121" s="121">
        <v>8782.56</v>
      </c>
      <c r="CQ121" s="49"/>
      <c r="CR121" s="31">
        <v>80</v>
      </c>
      <c r="CS121" s="32">
        <v>84</v>
      </c>
      <c r="CT121" s="33">
        <v>299.48</v>
      </c>
      <c r="CU121" s="43">
        <v>0</v>
      </c>
      <c r="CV121" s="33" t="s">
        <v>100</v>
      </c>
      <c r="CW121" s="24" t="str">
        <f t="shared" si="80"/>
        <v>A-24-NH-80-84</v>
      </c>
      <c r="CX121" s="34">
        <v>172.4</v>
      </c>
      <c r="CY121" s="34">
        <v>258.60000000000002</v>
      </c>
      <c r="CZ121" s="34">
        <v>344.8</v>
      </c>
      <c r="DA121" s="34">
        <v>431</v>
      </c>
      <c r="DB121" s="34">
        <v>517.20000000000005</v>
      </c>
      <c r="DC121" s="34">
        <v>603.4</v>
      </c>
      <c r="DD121" s="34">
        <v>689.6</v>
      </c>
      <c r="DE121" s="34">
        <v>775.8</v>
      </c>
      <c r="DF121" s="34">
        <v>862</v>
      </c>
      <c r="DG121" s="34">
        <v>948.2</v>
      </c>
      <c r="DH121" s="35">
        <v>1034.4000000000001</v>
      </c>
      <c r="DI121" s="36" t="s">
        <v>265</v>
      </c>
      <c r="DJ121" s="35">
        <v>1120.5999999999999</v>
      </c>
      <c r="DK121" s="35">
        <v>1206.8</v>
      </c>
      <c r="DL121" s="35">
        <v>1293</v>
      </c>
      <c r="DM121" s="35">
        <v>1379.2</v>
      </c>
      <c r="DN121" s="35">
        <v>1465.4</v>
      </c>
      <c r="DO121" s="35">
        <v>1551.6</v>
      </c>
      <c r="DP121" s="35">
        <v>1637.8</v>
      </c>
      <c r="DQ121" s="34">
        <v>1724</v>
      </c>
      <c r="DR121" s="34">
        <v>1810.2</v>
      </c>
      <c r="DS121" s="34">
        <v>1896.4</v>
      </c>
      <c r="DT121" s="49"/>
      <c r="DU121" s="31">
        <v>80</v>
      </c>
      <c r="DV121" s="32">
        <v>84</v>
      </c>
      <c r="DW121" s="33">
        <v>299.48</v>
      </c>
      <c r="DX121" s="43">
        <v>0</v>
      </c>
      <c r="DY121" s="33" t="s">
        <v>100</v>
      </c>
      <c r="DZ121" s="24" t="str">
        <f t="shared" si="81"/>
        <v>A-24-NH-80-84</v>
      </c>
      <c r="EA121" s="34">
        <v>174.56</v>
      </c>
      <c r="EB121" s="34">
        <v>261.83999999999997</v>
      </c>
      <c r="EC121" s="34">
        <v>349.12</v>
      </c>
      <c r="ED121" s="34">
        <v>436.4</v>
      </c>
      <c r="EE121" s="34">
        <v>523.67999999999995</v>
      </c>
      <c r="EF121" s="34">
        <v>610.96</v>
      </c>
      <c r="EG121" s="34">
        <v>698.24</v>
      </c>
      <c r="EH121" s="34">
        <v>785.52</v>
      </c>
      <c r="EI121" s="34">
        <v>872.8</v>
      </c>
      <c r="EJ121" s="34">
        <v>960.08</v>
      </c>
      <c r="EK121" s="35">
        <v>1047.3599999999999</v>
      </c>
      <c r="EL121" s="36" t="s">
        <v>265</v>
      </c>
      <c r="EM121" s="35">
        <v>1134.6400000000001</v>
      </c>
      <c r="EN121" s="35">
        <v>1221.92</v>
      </c>
      <c r="EO121" s="35">
        <v>1309.2</v>
      </c>
      <c r="EP121" s="35">
        <v>1396.48</v>
      </c>
      <c r="EQ121" s="35">
        <v>1483.76</v>
      </c>
      <c r="ER121" s="35">
        <v>1571.04</v>
      </c>
      <c r="ES121" s="35">
        <v>1658.32</v>
      </c>
      <c r="ET121" s="34">
        <v>1745.6</v>
      </c>
      <c r="EU121" s="34">
        <v>1832.88</v>
      </c>
      <c r="EV121" s="34">
        <v>1920.16</v>
      </c>
      <c r="EW121" s="49"/>
      <c r="EX121" s="31">
        <v>80</v>
      </c>
      <c r="EY121" s="32">
        <v>84</v>
      </c>
      <c r="EZ121" s="33">
        <v>299.48</v>
      </c>
      <c r="FA121" s="43">
        <v>0</v>
      </c>
      <c r="FB121" s="33" t="s">
        <v>100</v>
      </c>
      <c r="FC121" s="24" t="str">
        <f t="shared" si="82"/>
        <v>A-24-NH-80-84</v>
      </c>
      <c r="FD121" s="34">
        <v>145.76</v>
      </c>
      <c r="FE121" s="34">
        <v>218.64</v>
      </c>
      <c r="FF121" s="34">
        <v>291.52</v>
      </c>
      <c r="FG121" s="34">
        <v>364.4</v>
      </c>
      <c r="FH121" s="34">
        <v>437.28</v>
      </c>
      <c r="FI121" s="34">
        <v>510.16</v>
      </c>
      <c r="FJ121" s="34">
        <v>583.04</v>
      </c>
      <c r="FK121" s="34">
        <v>655.92</v>
      </c>
      <c r="FL121" s="34">
        <v>728.8</v>
      </c>
      <c r="FM121" s="34">
        <v>801.68</v>
      </c>
      <c r="FN121" s="35">
        <v>874.56</v>
      </c>
      <c r="FO121" s="36" t="s">
        <v>265</v>
      </c>
      <c r="FP121" s="35">
        <v>947.44</v>
      </c>
      <c r="FQ121" s="35">
        <v>1020.32</v>
      </c>
      <c r="FR121" s="35">
        <v>1093.2</v>
      </c>
      <c r="FS121" s="35">
        <v>1166.08</v>
      </c>
      <c r="FT121" s="35">
        <v>1238.96</v>
      </c>
      <c r="FU121" s="35">
        <v>1311.84</v>
      </c>
      <c r="FV121" s="35">
        <v>1384.72</v>
      </c>
      <c r="FW121" s="34">
        <v>1457.6</v>
      </c>
      <c r="FX121" s="34">
        <v>1530.48</v>
      </c>
      <c r="FY121" s="34">
        <v>1603.36</v>
      </c>
      <c r="FZ121" s="49"/>
      <c r="GA121" s="31">
        <v>80</v>
      </c>
      <c r="GB121" s="32">
        <v>84</v>
      </c>
      <c r="GC121" s="33">
        <v>299.48</v>
      </c>
      <c r="GD121" s="43">
        <v>0</v>
      </c>
      <c r="GE121" s="33" t="s">
        <v>100</v>
      </c>
      <c r="GF121" s="24" t="str">
        <f t="shared" si="83"/>
        <v>B-24-BASE-80-84</v>
      </c>
      <c r="GG121" s="121">
        <v>598.96</v>
      </c>
      <c r="GH121" s="121">
        <v>898.44</v>
      </c>
      <c r="GI121" s="121">
        <v>1197.92</v>
      </c>
      <c r="GJ121" s="121">
        <v>1497.4</v>
      </c>
      <c r="GK121" s="121">
        <v>1796.88</v>
      </c>
      <c r="GL121" s="121">
        <v>2096.36</v>
      </c>
      <c r="GM121" s="121">
        <v>2276.08</v>
      </c>
      <c r="GN121" s="121">
        <v>2560.59</v>
      </c>
      <c r="GO121" s="121">
        <v>2845.1</v>
      </c>
      <c r="GP121" s="121">
        <v>3129.61</v>
      </c>
      <c r="GQ121" s="122">
        <v>3414.12</v>
      </c>
      <c r="GR121" s="36" t="s">
        <v>265</v>
      </c>
      <c r="GS121" s="122">
        <v>3698.63</v>
      </c>
      <c r="GT121" s="122">
        <v>3983.14</v>
      </c>
      <c r="GU121" s="122">
        <v>4267.6499999999996</v>
      </c>
      <c r="GV121" s="122">
        <v>4552.16</v>
      </c>
      <c r="GW121" s="122">
        <v>4836.67</v>
      </c>
      <c r="GX121" s="122">
        <v>5121.18</v>
      </c>
      <c r="GY121" s="122">
        <v>5405.69</v>
      </c>
      <c r="GZ121" s="121">
        <v>5690.2</v>
      </c>
      <c r="HA121" s="121">
        <v>5974.71</v>
      </c>
      <c r="HB121" s="121">
        <v>6259.22</v>
      </c>
      <c r="HC121" s="121">
        <v>6543.73</v>
      </c>
      <c r="HD121" s="121">
        <v>6828.24</v>
      </c>
      <c r="HE121" s="49"/>
      <c r="HF121" s="31">
        <v>80</v>
      </c>
      <c r="HG121" s="32">
        <v>84</v>
      </c>
      <c r="HH121" s="33">
        <v>299.48</v>
      </c>
      <c r="HI121" s="43">
        <v>0</v>
      </c>
      <c r="HJ121" s="33" t="s">
        <v>100</v>
      </c>
      <c r="HK121" s="24" t="str">
        <f t="shared" si="84"/>
        <v>A-24-NH-80-84</v>
      </c>
      <c r="HL121" s="34">
        <v>99999</v>
      </c>
      <c r="HM121" s="34">
        <v>99999</v>
      </c>
      <c r="HN121" s="34">
        <v>99999</v>
      </c>
      <c r="HO121" s="34">
        <v>99999</v>
      </c>
      <c r="HP121" s="34">
        <v>99999</v>
      </c>
      <c r="HQ121" s="34">
        <v>99999</v>
      </c>
      <c r="HR121" s="34">
        <v>99999</v>
      </c>
      <c r="HS121" s="34">
        <v>99999</v>
      </c>
      <c r="HT121" s="34">
        <v>99999</v>
      </c>
      <c r="HU121" s="34">
        <v>99999</v>
      </c>
      <c r="HV121" s="35">
        <v>99999</v>
      </c>
      <c r="HW121" s="36" t="s">
        <v>265</v>
      </c>
      <c r="HX121" s="35">
        <v>99999</v>
      </c>
      <c r="HY121" s="35">
        <v>99999</v>
      </c>
      <c r="HZ121" s="35">
        <v>99999</v>
      </c>
      <c r="IA121" s="35">
        <v>99999</v>
      </c>
      <c r="IB121" s="35">
        <v>99999</v>
      </c>
      <c r="IC121" s="35">
        <v>99999</v>
      </c>
      <c r="ID121" s="35">
        <v>99999</v>
      </c>
      <c r="IE121" s="34">
        <v>99999</v>
      </c>
      <c r="IF121" s="34">
        <v>99999</v>
      </c>
      <c r="IG121" s="34">
        <v>99999</v>
      </c>
      <c r="IH121" s="49"/>
      <c r="II121" s="31">
        <v>80</v>
      </c>
      <c r="IJ121" s="32">
        <v>84</v>
      </c>
      <c r="IK121" s="33">
        <v>299.48</v>
      </c>
      <c r="IL121" s="43">
        <v>0</v>
      </c>
      <c r="IM121" s="33" t="s">
        <v>100</v>
      </c>
      <c r="IN121" s="24" t="str">
        <f t="shared" si="85"/>
        <v>A-24-NH-80-84</v>
      </c>
      <c r="IO121" s="34">
        <v>104.84</v>
      </c>
      <c r="IP121" s="34">
        <v>157.26</v>
      </c>
      <c r="IQ121" s="34">
        <v>209.68</v>
      </c>
      <c r="IR121" s="34">
        <v>262.10000000000002</v>
      </c>
      <c r="IS121" s="34">
        <v>314.52</v>
      </c>
      <c r="IT121" s="34">
        <v>366.94</v>
      </c>
      <c r="IU121" s="34">
        <v>419.36</v>
      </c>
      <c r="IV121" s="34">
        <v>471.78</v>
      </c>
      <c r="IW121" s="34">
        <v>524.20000000000005</v>
      </c>
      <c r="IX121" s="34">
        <v>576.62</v>
      </c>
      <c r="IY121" s="35">
        <v>629.04</v>
      </c>
      <c r="IZ121" s="36" t="s">
        <v>265</v>
      </c>
      <c r="JA121" s="34">
        <v>681.46</v>
      </c>
      <c r="JB121" s="34">
        <v>733.88</v>
      </c>
      <c r="JC121" s="34">
        <v>786.3</v>
      </c>
      <c r="JD121" s="34">
        <v>838.72</v>
      </c>
      <c r="JE121" s="34">
        <v>891.14</v>
      </c>
      <c r="JF121" s="34">
        <v>943.56</v>
      </c>
      <c r="JG121" s="34">
        <v>995.98</v>
      </c>
      <c r="JH121" s="34">
        <v>1048.4000000000001</v>
      </c>
      <c r="JI121" s="34">
        <v>1100.82</v>
      </c>
      <c r="JJ121" s="34">
        <v>1153.24</v>
      </c>
      <c r="JK121" s="49"/>
      <c r="JL121" s="31">
        <v>80</v>
      </c>
      <c r="JM121" s="32">
        <v>84</v>
      </c>
      <c r="JN121" s="33">
        <v>299.48</v>
      </c>
      <c r="JO121" s="43">
        <v>0</v>
      </c>
      <c r="JP121" s="33" t="s">
        <v>100</v>
      </c>
      <c r="JQ121" s="24" t="str">
        <f t="shared" si="86"/>
        <v>B-24-BASE-80-84</v>
      </c>
      <c r="JR121" s="121">
        <v>722.38</v>
      </c>
      <c r="JS121" s="121">
        <v>1083.57</v>
      </c>
      <c r="JT121" s="121">
        <v>1444.76</v>
      </c>
      <c r="JU121" s="121">
        <v>1805.95</v>
      </c>
      <c r="JV121" s="121">
        <v>2167.14</v>
      </c>
      <c r="JW121" s="121">
        <v>2528.33</v>
      </c>
      <c r="JX121" s="121">
        <v>2745.04</v>
      </c>
      <c r="JY121" s="121">
        <v>3088.17</v>
      </c>
      <c r="JZ121" s="121">
        <v>3431.3</v>
      </c>
      <c r="KA121" s="121">
        <v>3774.43</v>
      </c>
      <c r="KB121" s="122">
        <v>4117.5600000000004</v>
      </c>
      <c r="KC121" s="36" t="s">
        <v>265</v>
      </c>
      <c r="KD121" s="122">
        <v>4460.6899999999996</v>
      </c>
      <c r="KE121" s="122">
        <v>4803.82</v>
      </c>
      <c r="KF121" s="122">
        <v>5146.95</v>
      </c>
      <c r="KG121" s="122">
        <v>5490.08</v>
      </c>
      <c r="KH121" s="122">
        <v>5833.21</v>
      </c>
      <c r="KI121" s="122">
        <v>6176.34</v>
      </c>
      <c r="KJ121" s="122">
        <v>6519.47</v>
      </c>
      <c r="KK121" s="121">
        <v>6862.6</v>
      </c>
      <c r="KL121" s="121">
        <v>7205.73</v>
      </c>
      <c r="KM121" s="121">
        <v>7548.86</v>
      </c>
      <c r="KN121" s="121">
        <v>7891.99</v>
      </c>
      <c r="KO121" s="121">
        <v>8235.1200000000008</v>
      </c>
      <c r="KP121" s="49"/>
      <c r="KQ121" s="31">
        <v>80</v>
      </c>
      <c r="KR121" s="32">
        <v>84</v>
      </c>
      <c r="KS121" s="33">
        <v>299.48</v>
      </c>
      <c r="KT121" s="43">
        <v>0</v>
      </c>
      <c r="KU121" s="33" t="s">
        <v>100</v>
      </c>
      <c r="KV121" s="24" t="str">
        <f t="shared" si="87"/>
        <v>A-24-NH-80-84</v>
      </c>
      <c r="KW121" s="34">
        <v>158.13999999999999</v>
      </c>
      <c r="KX121" s="34">
        <v>237.21</v>
      </c>
      <c r="KY121" s="34">
        <v>316.27999999999997</v>
      </c>
      <c r="KZ121" s="34">
        <v>395.35</v>
      </c>
      <c r="LA121" s="34">
        <v>474.42</v>
      </c>
      <c r="LB121" s="34">
        <v>553.49</v>
      </c>
      <c r="LC121" s="34">
        <v>632.55999999999995</v>
      </c>
      <c r="LD121" s="34">
        <v>711.63</v>
      </c>
      <c r="LE121" s="34">
        <v>790.7</v>
      </c>
      <c r="LF121" s="34">
        <v>869.77</v>
      </c>
      <c r="LG121" s="35">
        <v>948.84</v>
      </c>
      <c r="LH121" s="36" t="s">
        <v>265</v>
      </c>
      <c r="LI121" s="35">
        <v>1027.9100000000001</v>
      </c>
      <c r="LJ121" s="35">
        <v>1106.98</v>
      </c>
      <c r="LK121" s="35">
        <v>1186.05</v>
      </c>
      <c r="LL121" s="35">
        <v>1265.1199999999999</v>
      </c>
      <c r="LM121" s="35">
        <v>1344.19</v>
      </c>
      <c r="LN121" s="35">
        <v>1423.26</v>
      </c>
      <c r="LO121" s="35">
        <v>1502.33</v>
      </c>
      <c r="LP121" s="34">
        <v>1581.4</v>
      </c>
      <c r="LQ121" s="34">
        <v>1660.47</v>
      </c>
      <c r="LR121" s="34">
        <v>1739.54</v>
      </c>
      <c r="LS121" s="49"/>
    </row>
    <row r="122" spans="5:331">
      <c r="BL122" s="49"/>
      <c r="CQ122" s="49"/>
      <c r="DT122" s="49"/>
      <c r="EW122" s="49"/>
      <c r="FZ122" s="49"/>
      <c r="HE122" s="49"/>
      <c r="IH122" s="49"/>
      <c r="JK122" s="49"/>
      <c r="KP122" s="49"/>
      <c r="LS122" s="49"/>
    </row>
    <row r="123" spans="5:331" ht="13.8" thickBot="1">
      <c r="BL123" s="49"/>
      <c r="CQ123" s="49"/>
      <c r="DT123" s="49"/>
      <c r="EW123" s="49"/>
      <c r="FZ123" s="49"/>
      <c r="HE123" s="49"/>
      <c r="IH123" s="49"/>
      <c r="JK123" s="49"/>
      <c r="KP123" s="49"/>
      <c r="LS123" s="49"/>
    </row>
    <row r="124" spans="5:331">
      <c r="K124" s="11">
        <v>500</v>
      </c>
      <c r="L124" s="12">
        <v>750</v>
      </c>
      <c r="M124" s="11">
        <v>1000</v>
      </c>
      <c r="N124" s="11">
        <v>1250</v>
      </c>
      <c r="O124" s="11">
        <v>1500</v>
      </c>
      <c r="P124" s="11">
        <v>1750</v>
      </c>
      <c r="Q124" s="11">
        <v>2000</v>
      </c>
      <c r="R124" s="11">
        <v>2250</v>
      </c>
      <c r="S124" s="11">
        <v>2500</v>
      </c>
      <c r="T124" s="11">
        <v>2750</v>
      </c>
      <c r="U124" s="14">
        <v>3000</v>
      </c>
      <c r="V124" s="15" t="s">
        <v>74</v>
      </c>
      <c r="W124" s="11">
        <v>3250</v>
      </c>
      <c r="X124" s="12">
        <v>3500</v>
      </c>
      <c r="Y124" s="11">
        <v>3750</v>
      </c>
      <c r="Z124" s="11">
        <v>4000</v>
      </c>
      <c r="AA124" s="11">
        <v>4250</v>
      </c>
      <c r="AB124" s="11">
        <v>4500</v>
      </c>
      <c r="AC124" s="11">
        <v>4750</v>
      </c>
      <c r="AD124" s="11">
        <v>5000</v>
      </c>
      <c r="AE124" s="11">
        <v>5250</v>
      </c>
      <c r="AF124" s="11">
        <v>5500</v>
      </c>
      <c r="AN124" s="11">
        <v>500</v>
      </c>
      <c r="AO124" s="12">
        <v>750</v>
      </c>
      <c r="AP124" s="11">
        <v>1000</v>
      </c>
      <c r="AQ124" s="11">
        <v>1250</v>
      </c>
      <c r="AR124" s="11">
        <v>1500</v>
      </c>
      <c r="AS124" s="11">
        <v>1750</v>
      </c>
      <c r="AT124" s="11">
        <v>2000</v>
      </c>
      <c r="AU124" s="11">
        <v>2250</v>
      </c>
      <c r="AV124" s="11">
        <v>2500</v>
      </c>
      <c r="AW124" s="11">
        <v>2750</v>
      </c>
      <c r="AX124" s="14">
        <v>3000</v>
      </c>
      <c r="AY124" s="15" t="s">
        <v>74</v>
      </c>
      <c r="AZ124" s="11">
        <v>3250</v>
      </c>
      <c r="BA124" s="12">
        <v>3500</v>
      </c>
      <c r="BB124" s="11">
        <v>3750</v>
      </c>
      <c r="BC124" s="11">
        <v>4000</v>
      </c>
      <c r="BD124" s="11">
        <v>4250</v>
      </c>
      <c r="BE124" s="11">
        <v>4500</v>
      </c>
      <c r="BF124" s="11">
        <v>4750</v>
      </c>
      <c r="BG124" s="11">
        <v>5000</v>
      </c>
      <c r="BH124" s="11">
        <v>5250</v>
      </c>
      <c r="BI124" s="11">
        <v>5500</v>
      </c>
      <c r="BJ124" s="11">
        <v>5750</v>
      </c>
      <c r="BK124" s="14">
        <v>6000</v>
      </c>
      <c r="BL124" s="49"/>
      <c r="BS124" s="11">
        <v>500</v>
      </c>
      <c r="BT124" s="12">
        <v>750</v>
      </c>
      <c r="BU124" s="11">
        <v>1000</v>
      </c>
      <c r="BV124" s="11">
        <v>1250</v>
      </c>
      <c r="BW124" s="11">
        <v>1500</v>
      </c>
      <c r="BX124" s="11">
        <v>1750</v>
      </c>
      <c r="BY124" s="11">
        <v>2000</v>
      </c>
      <c r="BZ124" s="11">
        <v>2250</v>
      </c>
      <c r="CA124" s="11">
        <v>2500</v>
      </c>
      <c r="CB124" s="11">
        <v>2750</v>
      </c>
      <c r="CC124" s="14">
        <v>3000</v>
      </c>
      <c r="CD124" s="15" t="s">
        <v>74</v>
      </c>
      <c r="CE124" s="11">
        <v>3250</v>
      </c>
      <c r="CF124" s="12">
        <v>3500</v>
      </c>
      <c r="CG124" s="11">
        <v>3750</v>
      </c>
      <c r="CH124" s="11">
        <v>4000</v>
      </c>
      <c r="CI124" s="11">
        <v>4250</v>
      </c>
      <c r="CJ124" s="11">
        <v>4500</v>
      </c>
      <c r="CK124" s="11">
        <v>4750</v>
      </c>
      <c r="CL124" s="11">
        <v>5000</v>
      </c>
      <c r="CM124" s="11">
        <v>5250</v>
      </c>
      <c r="CN124" s="11">
        <v>5500</v>
      </c>
      <c r="CO124" s="11">
        <v>5750</v>
      </c>
      <c r="CP124" s="14">
        <v>6000</v>
      </c>
      <c r="CQ124" s="49"/>
      <c r="CX124" s="11">
        <v>500</v>
      </c>
      <c r="CY124" s="12">
        <v>750</v>
      </c>
      <c r="CZ124" s="11">
        <v>1000</v>
      </c>
      <c r="DA124" s="11">
        <v>1250</v>
      </c>
      <c r="DB124" s="11">
        <v>1500</v>
      </c>
      <c r="DC124" s="11">
        <v>1750</v>
      </c>
      <c r="DD124" s="11">
        <v>2000</v>
      </c>
      <c r="DE124" s="11">
        <v>2250</v>
      </c>
      <c r="DF124" s="11">
        <v>2500</v>
      </c>
      <c r="DG124" s="11">
        <v>2750</v>
      </c>
      <c r="DH124" s="14">
        <v>3000</v>
      </c>
      <c r="DI124" s="15" t="s">
        <v>74</v>
      </c>
      <c r="DJ124" s="11">
        <v>3250</v>
      </c>
      <c r="DK124" s="12">
        <v>3500</v>
      </c>
      <c r="DL124" s="11">
        <v>3750</v>
      </c>
      <c r="DM124" s="11">
        <v>4000</v>
      </c>
      <c r="DN124" s="11">
        <v>4250</v>
      </c>
      <c r="DO124" s="11">
        <v>4500</v>
      </c>
      <c r="DP124" s="11">
        <v>4750</v>
      </c>
      <c r="DQ124" s="11">
        <v>5000</v>
      </c>
      <c r="DR124" s="11">
        <v>5250</v>
      </c>
      <c r="DS124" s="11">
        <v>5500</v>
      </c>
      <c r="DT124" s="49"/>
      <c r="EA124" s="11">
        <v>500</v>
      </c>
      <c r="EB124" s="12">
        <v>750</v>
      </c>
      <c r="EC124" s="11">
        <v>1000</v>
      </c>
      <c r="ED124" s="11">
        <v>1250</v>
      </c>
      <c r="EE124" s="11">
        <v>1500</v>
      </c>
      <c r="EF124" s="11">
        <v>1750</v>
      </c>
      <c r="EG124" s="11">
        <v>2000</v>
      </c>
      <c r="EH124" s="11">
        <v>2250</v>
      </c>
      <c r="EI124" s="11">
        <v>2500</v>
      </c>
      <c r="EJ124" s="11">
        <v>2750</v>
      </c>
      <c r="EK124" s="14">
        <v>3000</v>
      </c>
      <c r="EL124" s="15" t="s">
        <v>74</v>
      </c>
      <c r="EM124" s="11">
        <v>3250</v>
      </c>
      <c r="EN124" s="12">
        <v>3500</v>
      </c>
      <c r="EO124" s="11">
        <v>3750</v>
      </c>
      <c r="EP124" s="11">
        <v>4000</v>
      </c>
      <c r="EQ124" s="11">
        <v>4250</v>
      </c>
      <c r="ER124" s="11">
        <v>4500</v>
      </c>
      <c r="ES124" s="11">
        <v>4750</v>
      </c>
      <c r="ET124" s="11">
        <v>5000</v>
      </c>
      <c r="EU124" s="11">
        <v>5250</v>
      </c>
      <c r="EV124" s="11">
        <v>5500</v>
      </c>
      <c r="EW124" s="49"/>
      <c r="FD124" s="11">
        <v>500</v>
      </c>
      <c r="FE124" s="12">
        <v>750</v>
      </c>
      <c r="FF124" s="11">
        <v>1000</v>
      </c>
      <c r="FG124" s="11">
        <v>1250</v>
      </c>
      <c r="FH124" s="11">
        <v>1500</v>
      </c>
      <c r="FI124" s="11">
        <v>1750</v>
      </c>
      <c r="FJ124" s="11">
        <v>2000</v>
      </c>
      <c r="FK124" s="11">
        <v>2250</v>
      </c>
      <c r="FL124" s="11">
        <v>2500</v>
      </c>
      <c r="FM124" s="11">
        <v>2750</v>
      </c>
      <c r="FN124" s="14">
        <v>3000</v>
      </c>
      <c r="FO124" s="15" t="s">
        <v>74</v>
      </c>
      <c r="FP124" s="11">
        <v>3250</v>
      </c>
      <c r="FQ124" s="12">
        <v>3500</v>
      </c>
      <c r="FR124" s="11">
        <v>3750</v>
      </c>
      <c r="FS124" s="11">
        <v>4000</v>
      </c>
      <c r="FT124" s="11">
        <v>4250</v>
      </c>
      <c r="FU124" s="11">
        <v>4500</v>
      </c>
      <c r="FV124" s="11">
        <v>4750</v>
      </c>
      <c r="FW124" s="11">
        <v>5000</v>
      </c>
      <c r="FX124" s="11">
        <v>5250</v>
      </c>
      <c r="FY124" s="11">
        <v>5500</v>
      </c>
      <c r="FZ124" s="49"/>
      <c r="GG124" s="11">
        <v>500</v>
      </c>
      <c r="GH124" s="12">
        <v>750</v>
      </c>
      <c r="GI124" s="11">
        <v>1000</v>
      </c>
      <c r="GJ124" s="11">
        <v>1250</v>
      </c>
      <c r="GK124" s="11">
        <v>1500</v>
      </c>
      <c r="GL124" s="11">
        <v>1750</v>
      </c>
      <c r="GM124" s="11">
        <v>2000</v>
      </c>
      <c r="GN124" s="11">
        <v>2250</v>
      </c>
      <c r="GO124" s="11">
        <v>2500</v>
      </c>
      <c r="GP124" s="11">
        <v>2750</v>
      </c>
      <c r="GQ124" s="14">
        <v>3000</v>
      </c>
      <c r="GR124" s="15" t="s">
        <v>74</v>
      </c>
      <c r="GS124" s="11">
        <v>3250</v>
      </c>
      <c r="GT124" s="12">
        <v>3500</v>
      </c>
      <c r="GU124" s="11">
        <v>3750</v>
      </c>
      <c r="GV124" s="11">
        <v>4000</v>
      </c>
      <c r="GW124" s="11">
        <v>4250</v>
      </c>
      <c r="GX124" s="11">
        <v>4500</v>
      </c>
      <c r="GY124" s="11">
        <v>4750</v>
      </c>
      <c r="GZ124" s="11">
        <v>5000</v>
      </c>
      <c r="HA124" s="11">
        <v>5250</v>
      </c>
      <c r="HB124" s="11">
        <v>5500</v>
      </c>
      <c r="HC124" s="11">
        <v>5750</v>
      </c>
      <c r="HD124" s="14">
        <v>6000</v>
      </c>
      <c r="HE124" s="49"/>
      <c r="HL124" s="11">
        <v>500</v>
      </c>
      <c r="HM124" s="12">
        <v>750</v>
      </c>
      <c r="HN124" s="11">
        <v>1000</v>
      </c>
      <c r="HO124" s="11">
        <v>1250</v>
      </c>
      <c r="HP124" s="11">
        <v>1500</v>
      </c>
      <c r="HQ124" s="11">
        <v>1750</v>
      </c>
      <c r="HR124" s="11">
        <v>2000</v>
      </c>
      <c r="HS124" s="11">
        <v>2250</v>
      </c>
      <c r="HT124" s="11">
        <v>2500</v>
      </c>
      <c r="HU124" s="11">
        <v>2750</v>
      </c>
      <c r="HV124" s="14">
        <v>3000</v>
      </c>
      <c r="HW124" s="15" t="s">
        <v>74</v>
      </c>
      <c r="HX124" s="11">
        <v>3250</v>
      </c>
      <c r="HY124" s="12">
        <v>3500</v>
      </c>
      <c r="HZ124" s="11">
        <v>3750</v>
      </c>
      <c r="IA124" s="11">
        <v>4000</v>
      </c>
      <c r="IB124" s="11">
        <v>4250</v>
      </c>
      <c r="IC124" s="11">
        <v>4500</v>
      </c>
      <c r="ID124" s="11">
        <v>4750</v>
      </c>
      <c r="IE124" s="11">
        <v>5000</v>
      </c>
      <c r="IF124" s="11">
        <v>5250</v>
      </c>
      <c r="IG124" s="11">
        <v>5500</v>
      </c>
      <c r="IH124" s="49"/>
      <c r="IO124" s="11">
        <v>500</v>
      </c>
      <c r="IP124" s="12">
        <v>750</v>
      </c>
      <c r="IQ124" s="11">
        <v>1000</v>
      </c>
      <c r="IR124" s="11">
        <v>1250</v>
      </c>
      <c r="IS124" s="11">
        <v>1500</v>
      </c>
      <c r="IT124" s="11">
        <v>1750</v>
      </c>
      <c r="IU124" s="11">
        <v>2000</v>
      </c>
      <c r="IV124" s="11">
        <v>2250</v>
      </c>
      <c r="IW124" s="11">
        <v>2500</v>
      </c>
      <c r="IX124" s="11">
        <v>2750</v>
      </c>
      <c r="IY124" s="14">
        <v>3000</v>
      </c>
      <c r="IZ124" s="15" t="s">
        <v>74</v>
      </c>
      <c r="JA124" s="11">
        <v>3250</v>
      </c>
      <c r="JB124" s="12">
        <v>3500</v>
      </c>
      <c r="JC124" s="11">
        <v>3750</v>
      </c>
      <c r="JD124" s="11">
        <v>4000</v>
      </c>
      <c r="JE124" s="11">
        <v>4250</v>
      </c>
      <c r="JF124" s="11">
        <v>4500</v>
      </c>
      <c r="JG124" s="11">
        <v>4750</v>
      </c>
      <c r="JH124" s="11">
        <v>5000</v>
      </c>
      <c r="JI124" s="11">
        <v>5250</v>
      </c>
      <c r="JJ124" s="11">
        <v>5500</v>
      </c>
      <c r="JK124" s="49"/>
      <c r="JR124" s="11">
        <v>500</v>
      </c>
      <c r="JS124" s="12">
        <v>750</v>
      </c>
      <c r="JT124" s="11">
        <v>1000</v>
      </c>
      <c r="JU124" s="11">
        <v>1250</v>
      </c>
      <c r="JV124" s="11">
        <v>1500</v>
      </c>
      <c r="JW124" s="11">
        <v>1750</v>
      </c>
      <c r="JX124" s="11">
        <v>2000</v>
      </c>
      <c r="JY124" s="11">
        <v>2250</v>
      </c>
      <c r="JZ124" s="11">
        <v>2500</v>
      </c>
      <c r="KA124" s="11">
        <v>2750</v>
      </c>
      <c r="KB124" s="14">
        <v>3000</v>
      </c>
      <c r="KC124" s="15" t="s">
        <v>74</v>
      </c>
      <c r="KD124" s="11">
        <v>3250</v>
      </c>
      <c r="KE124" s="12">
        <v>3500</v>
      </c>
      <c r="KF124" s="11">
        <v>3750</v>
      </c>
      <c r="KG124" s="11">
        <v>4000</v>
      </c>
      <c r="KH124" s="11">
        <v>4250</v>
      </c>
      <c r="KI124" s="11">
        <v>4500</v>
      </c>
      <c r="KJ124" s="11">
        <v>4750</v>
      </c>
      <c r="KK124" s="11">
        <v>5000</v>
      </c>
      <c r="KL124" s="11">
        <v>5250</v>
      </c>
      <c r="KM124" s="11">
        <v>5500</v>
      </c>
      <c r="KN124" s="11">
        <v>5750</v>
      </c>
      <c r="KO124" s="14">
        <v>6000</v>
      </c>
      <c r="KP124" s="49"/>
      <c r="KW124" s="11">
        <v>500</v>
      </c>
      <c r="KX124" s="12">
        <v>750</v>
      </c>
      <c r="KY124" s="11">
        <v>1000</v>
      </c>
      <c r="KZ124" s="11">
        <v>1250</v>
      </c>
      <c r="LA124" s="11">
        <v>1500</v>
      </c>
      <c r="LB124" s="11">
        <v>1750</v>
      </c>
      <c r="LC124" s="11">
        <v>2000</v>
      </c>
      <c r="LD124" s="11">
        <v>2250</v>
      </c>
      <c r="LE124" s="11">
        <v>2500</v>
      </c>
      <c r="LF124" s="11">
        <v>2750</v>
      </c>
      <c r="LG124" s="14">
        <v>3000</v>
      </c>
      <c r="LH124" s="15" t="s">
        <v>74</v>
      </c>
      <c r="LI124" s="11">
        <v>3250</v>
      </c>
      <c r="LJ124" s="12">
        <v>3500</v>
      </c>
      <c r="LK124" s="11">
        <v>3750</v>
      </c>
      <c r="LL124" s="11">
        <v>4000</v>
      </c>
      <c r="LM124" s="11">
        <v>4250</v>
      </c>
      <c r="LN124" s="11">
        <v>4500</v>
      </c>
      <c r="LO124" s="11">
        <v>4750</v>
      </c>
      <c r="LP124" s="11">
        <v>5000</v>
      </c>
      <c r="LQ124" s="11">
        <v>5250</v>
      </c>
      <c r="LR124" s="11">
        <v>5500</v>
      </c>
      <c r="LS124" s="49"/>
    </row>
    <row r="125" spans="5:331">
      <c r="I125" s="17"/>
      <c r="J125" s="141" t="s">
        <v>297</v>
      </c>
      <c r="K125" s="18">
        <v>2</v>
      </c>
      <c r="L125" s="19">
        <v>3</v>
      </c>
      <c r="M125" s="18">
        <v>4</v>
      </c>
      <c r="N125" s="18">
        <v>5</v>
      </c>
      <c r="O125" s="18">
        <v>6</v>
      </c>
      <c r="P125" s="18">
        <v>7</v>
      </c>
      <c r="Q125" s="18">
        <v>8</v>
      </c>
      <c r="R125" s="18">
        <v>9</v>
      </c>
      <c r="S125" s="18">
        <v>10</v>
      </c>
      <c r="T125" s="18">
        <v>11</v>
      </c>
      <c r="U125" s="20">
        <v>12</v>
      </c>
      <c r="V125" s="21"/>
      <c r="W125" s="18">
        <v>13</v>
      </c>
      <c r="X125" s="19">
        <v>14</v>
      </c>
      <c r="Y125" s="18">
        <v>15</v>
      </c>
      <c r="Z125" s="18">
        <v>16</v>
      </c>
      <c r="AA125" s="18">
        <v>17</v>
      </c>
      <c r="AB125" s="18">
        <v>18</v>
      </c>
      <c r="AC125" s="18">
        <v>19</v>
      </c>
      <c r="AD125" s="18">
        <v>20</v>
      </c>
      <c r="AE125" s="18">
        <v>21</v>
      </c>
      <c r="AF125" s="18">
        <v>22</v>
      </c>
      <c r="AL125" s="17"/>
      <c r="AM125" s="70" t="s">
        <v>151</v>
      </c>
      <c r="AN125" s="18">
        <v>2</v>
      </c>
      <c r="AO125" s="19">
        <v>3</v>
      </c>
      <c r="AP125" s="18">
        <v>4</v>
      </c>
      <c r="AQ125" s="18">
        <v>5</v>
      </c>
      <c r="AR125" s="18">
        <v>6</v>
      </c>
      <c r="AS125" s="18">
        <v>7</v>
      </c>
      <c r="AT125" s="18">
        <v>8</v>
      </c>
      <c r="AU125" s="18">
        <v>9</v>
      </c>
      <c r="AV125" s="18">
        <v>10</v>
      </c>
      <c r="AW125" s="18">
        <v>11</v>
      </c>
      <c r="AX125" s="20">
        <v>12</v>
      </c>
      <c r="AY125" s="21"/>
      <c r="AZ125" s="18">
        <v>13</v>
      </c>
      <c r="BA125" s="19">
        <v>14</v>
      </c>
      <c r="BB125" s="18">
        <v>15</v>
      </c>
      <c r="BC125" s="18">
        <v>16</v>
      </c>
      <c r="BD125" s="18">
        <v>17</v>
      </c>
      <c r="BE125" s="18">
        <v>18</v>
      </c>
      <c r="BF125" s="18">
        <v>19</v>
      </c>
      <c r="BG125" s="18">
        <v>20</v>
      </c>
      <c r="BH125" s="18">
        <v>21</v>
      </c>
      <c r="BI125" s="18">
        <v>22</v>
      </c>
      <c r="BJ125" s="18">
        <v>23</v>
      </c>
      <c r="BK125" s="20">
        <v>24</v>
      </c>
      <c r="BL125" s="49"/>
      <c r="BQ125" s="17"/>
      <c r="BR125" s="141" t="s">
        <v>305</v>
      </c>
      <c r="BS125" s="18">
        <v>2</v>
      </c>
      <c r="BT125" s="19">
        <v>3</v>
      </c>
      <c r="BU125" s="18">
        <v>4</v>
      </c>
      <c r="BV125" s="18">
        <v>5</v>
      </c>
      <c r="BW125" s="18">
        <v>6</v>
      </c>
      <c r="BX125" s="18">
        <v>7</v>
      </c>
      <c r="BY125" s="18">
        <v>8</v>
      </c>
      <c r="BZ125" s="18">
        <v>9</v>
      </c>
      <c r="CA125" s="18">
        <v>10</v>
      </c>
      <c r="CB125" s="18">
        <v>11</v>
      </c>
      <c r="CC125" s="20">
        <v>12</v>
      </c>
      <c r="CD125" s="21"/>
      <c r="CE125" s="18">
        <v>13</v>
      </c>
      <c r="CF125" s="19">
        <v>14</v>
      </c>
      <c r="CG125" s="18">
        <v>15</v>
      </c>
      <c r="CH125" s="18">
        <v>16</v>
      </c>
      <c r="CI125" s="18">
        <v>17</v>
      </c>
      <c r="CJ125" s="18">
        <v>18</v>
      </c>
      <c r="CK125" s="18">
        <v>19</v>
      </c>
      <c r="CL125" s="18">
        <v>20</v>
      </c>
      <c r="CM125" s="18">
        <v>21</v>
      </c>
      <c r="CN125" s="18">
        <v>22</v>
      </c>
      <c r="CO125" s="18">
        <v>23</v>
      </c>
      <c r="CP125" s="20">
        <v>24</v>
      </c>
      <c r="CQ125" s="49"/>
      <c r="CV125" s="17"/>
      <c r="CW125" s="157" t="s">
        <v>297</v>
      </c>
      <c r="CX125" s="18">
        <v>2</v>
      </c>
      <c r="CY125" s="19">
        <v>3</v>
      </c>
      <c r="CZ125" s="18">
        <v>4</v>
      </c>
      <c r="DA125" s="18">
        <v>5</v>
      </c>
      <c r="DB125" s="18">
        <v>6</v>
      </c>
      <c r="DC125" s="18">
        <v>7</v>
      </c>
      <c r="DD125" s="18">
        <v>8</v>
      </c>
      <c r="DE125" s="18">
        <v>9</v>
      </c>
      <c r="DF125" s="18">
        <v>10</v>
      </c>
      <c r="DG125" s="18">
        <v>11</v>
      </c>
      <c r="DH125" s="20">
        <v>12</v>
      </c>
      <c r="DI125" s="21"/>
      <c r="DJ125" s="18">
        <v>13</v>
      </c>
      <c r="DK125" s="19">
        <v>14</v>
      </c>
      <c r="DL125" s="18">
        <v>15</v>
      </c>
      <c r="DM125" s="18">
        <v>16</v>
      </c>
      <c r="DN125" s="18">
        <v>17</v>
      </c>
      <c r="DO125" s="18">
        <v>18</v>
      </c>
      <c r="DP125" s="18">
        <v>19</v>
      </c>
      <c r="DQ125" s="18">
        <v>20</v>
      </c>
      <c r="DR125" s="18">
        <v>21</v>
      </c>
      <c r="DS125" s="18">
        <v>22</v>
      </c>
      <c r="DT125" s="49"/>
      <c r="DY125" s="17"/>
      <c r="DZ125" s="157" t="s">
        <v>297</v>
      </c>
      <c r="EA125" s="18">
        <v>2</v>
      </c>
      <c r="EB125" s="19">
        <v>3</v>
      </c>
      <c r="EC125" s="18">
        <v>4</v>
      </c>
      <c r="ED125" s="18">
        <v>5</v>
      </c>
      <c r="EE125" s="18">
        <v>6</v>
      </c>
      <c r="EF125" s="18">
        <v>7</v>
      </c>
      <c r="EG125" s="18">
        <v>8</v>
      </c>
      <c r="EH125" s="18">
        <v>9</v>
      </c>
      <c r="EI125" s="18">
        <v>10</v>
      </c>
      <c r="EJ125" s="18">
        <v>11</v>
      </c>
      <c r="EK125" s="20">
        <v>12</v>
      </c>
      <c r="EL125" s="21"/>
      <c r="EM125" s="18">
        <v>13</v>
      </c>
      <c r="EN125" s="19">
        <v>14</v>
      </c>
      <c r="EO125" s="18">
        <v>15</v>
      </c>
      <c r="EP125" s="18">
        <v>16</v>
      </c>
      <c r="EQ125" s="18">
        <v>17</v>
      </c>
      <c r="ER125" s="18">
        <v>18</v>
      </c>
      <c r="ES125" s="18">
        <v>19</v>
      </c>
      <c r="ET125" s="18">
        <v>20</v>
      </c>
      <c r="EU125" s="18">
        <v>21</v>
      </c>
      <c r="EV125" s="18">
        <v>22</v>
      </c>
      <c r="EW125" s="49"/>
      <c r="FB125" s="17"/>
      <c r="FC125" s="157" t="s">
        <v>297</v>
      </c>
      <c r="FD125" s="18">
        <v>2</v>
      </c>
      <c r="FE125" s="19">
        <v>3</v>
      </c>
      <c r="FF125" s="18">
        <v>4</v>
      </c>
      <c r="FG125" s="18">
        <v>5</v>
      </c>
      <c r="FH125" s="18">
        <v>6</v>
      </c>
      <c r="FI125" s="18">
        <v>7</v>
      </c>
      <c r="FJ125" s="18">
        <v>8</v>
      </c>
      <c r="FK125" s="18">
        <v>9</v>
      </c>
      <c r="FL125" s="18">
        <v>10</v>
      </c>
      <c r="FM125" s="18">
        <v>11</v>
      </c>
      <c r="FN125" s="20">
        <v>12</v>
      </c>
      <c r="FO125" s="21"/>
      <c r="FP125" s="18">
        <v>13</v>
      </c>
      <c r="FQ125" s="19">
        <v>14</v>
      </c>
      <c r="FR125" s="18">
        <v>15</v>
      </c>
      <c r="FS125" s="18">
        <v>16</v>
      </c>
      <c r="FT125" s="18">
        <v>17</v>
      </c>
      <c r="FU125" s="18">
        <v>18</v>
      </c>
      <c r="FV125" s="18">
        <v>19</v>
      </c>
      <c r="FW125" s="18">
        <v>20</v>
      </c>
      <c r="FX125" s="18">
        <v>21</v>
      </c>
      <c r="FY125" s="18">
        <v>22</v>
      </c>
      <c r="FZ125" s="49"/>
      <c r="GE125" s="17"/>
      <c r="GF125" s="157" t="s">
        <v>305</v>
      </c>
      <c r="GG125" s="18">
        <v>2</v>
      </c>
      <c r="GH125" s="19">
        <v>3</v>
      </c>
      <c r="GI125" s="18">
        <v>4</v>
      </c>
      <c r="GJ125" s="18">
        <v>5</v>
      </c>
      <c r="GK125" s="18">
        <v>6</v>
      </c>
      <c r="GL125" s="18">
        <v>7</v>
      </c>
      <c r="GM125" s="18">
        <v>8</v>
      </c>
      <c r="GN125" s="18">
        <v>9</v>
      </c>
      <c r="GO125" s="18">
        <v>10</v>
      </c>
      <c r="GP125" s="18">
        <v>11</v>
      </c>
      <c r="GQ125" s="20">
        <v>12</v>
      </c>
      <c r="GR125" s="21"/>
      <c r="GS125" s="18">
        <v>13</v>
      </c>
      <c r="GT125" s="19">
        <v>14</v>
      </c>
      <c r="GU125" s="18">
        <v>15</v>
      </c>
      <c r="GV125" s="18">
        <v>16</v>
      </c>
      <c r="GW125" s="18">
        <v>17</v>
      </c>
      <c r="GX125" s="18">
        <v>18</v>
      </c>
      <c r="GY125" s="18">
        <v>19</v>
      </c>
      <c r="GZ125" s="18">
        <v>20</v>
      </c>
      <c r="HA125" s="18">
        <v>21</v>
      </c>
      <c r="HB125" s="18">
        <v>22</v>
      </c>
      <c r="HC125" s="18">
        <v>23</v>
      </c>
      <c r="HD125" s="20">
        <v>24</v>
      </c>
      <c r="HE125" s="49"/>
      <c r="HJ125" s="17"/>
      <c r="HK125" s="163" t="s">
        <v>297</v>
      </c>
      <c r="HL125" s="18">
        <v>2</v>
      </c>
      <c r="HM125" s="19">
        <v>3</v>
      </c>
      <c r="HN125" s="18">
        <v>4</v>
      </c>
      <c r="HO125" s="18">
        <v>5</v>
      </c>
      <c r="HP125" s="18">
        <v>6</v>
      </c>
      <c r="HQ125" s="18">
        <v>7</v>
      </c>
      <c r="HR125" s="18">
        <v>8</v>
      </c>
      <c r="HS125" s="18">
        <v>9</v>
      </c>
      <c r="HT125" s="18">
        <v>10</v>
      </c>
      <c r="HU125" s="18">
        <v>11</v>
      </c>
      <c r="HV125" s="20">
        <v>12</v>
      </c>
      <c r="HW125" s="21"/>
      <c r="HX125" s="18">
        <v>13</v>
      </c>
      <c r="HY125" s="19">
        <v>14</v>
      </c>
      <c r="HZ125" s="18">
        <v>15</v>
      </c>
      <c r="IA125" s="18">
        <v>16</v>
      </c>
      <c r="IB125" s="18">
        <v>17</v>
      </c>
      <c r="IC125" s="18">
        <v>18</v>
      </c>
      <c r="ID125" s="18">
        <v>19</v>
      </c>
      <c r="IE125" s="18">
        <v>20</v>
      </c>
      <c r="IF125" s="18">
        <v>21</v>
      </c>
      <c r="IG125" s="18">
        <v>22</v>
      </c>
      <c r="IH125" s="49"/>
      <c r="IM125" s="17"/>
      <c r="IN125" s="163" t="s">
        <v>297</v>
      </c>
      <c r="IO125" s="18">
        <v>2</v>
      </c>
      <c r="IP125" s="19">
        <v>3</v>
      </c>
      <c r="IQ125" s="18">
        <v>4</v>
      </c>
      <c r="IR125" s="18">
        <v>5</v>
      </c>
      <c r="IS125" s="18">
        <v>6</v>
      </c>
      <c r="IT125" s="18">
        <v>7</v>
      </c>
      <c r="IU125" s="18">
        <v>8</v>
      </c>
      <c r="IV125" s="18">
        <v>9</v>
      </c>
      <c r="IW125" s="18">
        <v>10</v>
      </c>
      <c r="IX125" s="18">
        <v>11</v>
      </c>
      <c r="IY125" s="20">
        <v>12</v>
      </c>
      <c r="IZ125" s="21"/>
      <c r="JA125" s="18">
        <v>13</v>
      </c>
      <c r="JB125" s="19">
        <v>14</v>
      </c>
      <c r="JC125" s="18">
        <v>15</v>
      </c>
      <c r="JD125" s="18">
        <v>16</v>
      </c>
      <c r="JE125" s="18">
        <v>17</v>
      </c>
      <c r="JF125" s="18">
        <v>18</v>
      </c>
      <c r="JG125" s="18">
        <v>19</v>
      </c>
      <c r="JH125" s="18">
        <v>20</v>
      </c>
      <c r="JI125" s="18">
        <v>21</v>
      </c>
      <c r="JJ125" s="18">
        <v>22</v>
      </c>
      <c r="JK125" s="49"/>
      <c r="JP125" s="17"/>
      <c r="JQ125" s="141" t="s">
        <v>305</v>
      </c>
      <c r="JR125" s="18">
        <v>2</v>
      </c>
      <c r="JS125" s="19">
        <v>3</v>
      </c>
      <c r="JT125" s="18">
        <v>4</v>
      </c>
      <c r="JU125" s="18">
        <v>5</v>
      </c>
      <c r="JV125" s="18">
        <v>6</v>
      </c>
      <c r="JW125" s="18">
        <v>7</v>
      </c>
      <c r="JX125" s="18">
        <v>8</v>
      </c>
      <c r="JY125" s="18">
        <v>9</v>
      </c>
      <c r="JZ125" s="18">
        <v>10</v>
      </c>
      <c r="KA125" s="18">
        <v>11</v>
      </c>
      <c r="KB125" s="20">
        <v>12</v>
      </c>
      <c r="KC125" s="21"/>
      <c r="KD125" s="18">
        <v>13</v>
      </c>
      <c r="KE125" s="19">
        <v>14</v>
      </c>
      <c r="KF125" s="18">
        <v>15</v>
      </c>
      <c r="KG125" s="18">
        <v>16</v>
      </c>
      <c r="KH125" s="18">
        <v>17</v>
      </c>
      <c r="KI125" s="18">
        <v>18</v>
      </c>
      <c r="KJ125" s="18">
        <v>19</v>
      </c>
      <c r="KK125" s="18">
        <v>20</v>
      </c>
      <c r="KL125" s="18">
        <v>21</v>
      </c>
      <c r="KM125" s="18">
        <v>22</v>
      </c>
      <c r="KN125" s="18">
        <v>23</v>
      </c>
      <c r="KO125" s="20">
        <v>24</v>
      </c>
      <c r="KP125" s="49"/>
      <c r="KU125" s="17"/>
      <c r="KV125" s="163" t="s">
        <v>297</v>
      </c>
      <c r="KW125" s="18">
        <v>2</v>
      </c>
      <c r="KX125" s="19">
        <v>3</v>
      </c>
      <c r="KY125" s="18">
        <v>4</v>
      </c>
      <c r="KZ125" s="18">
        <v>5</v>
      </c>
      <c r="LA125" s="18">
        <v>6</v>
      </c>
      <c r="LB125" s="18">
        <v>7</v>
      </c>
      <c r="LC125" s="18">
        <v>8</v>
      </c>
      <c r="LD125" s="18">
        <v>9</v>
      </c>
      <c r="LE125" s="18">
        <v>10</v>
      </c>
      <c r="LF125" s="18">
        <v>11</v>
      </c>
      <c r="LG125" s="20">
        <v>12</v>
      </c>
      <c r="LH125" s="21"/>
      <c r="LI125" s="18">
        <v>13</v>
      </c>
      <c r="LJ125" s="19">
        <v>14</v>
      </c>
      <c r="LK125" s="18">
        <v>15</v>
      </c>
      <c r="LL125" s="18">
        <v>16</v>
      </c>
      <c r="LM125" s="18">
        <v>17</v>
      </c>
      <c r="LN125" s="18">
        <v>18</v>
      </c>
      <c r="LO125" s="18">
        <v>19</v>
      </c>
      <c r="LP125" s="18">
        <v>20</v>
      </c>
      <c r="LQ125" s="18">
        <v>21</v>
      </c>
      <c r="LR125" s="18">
        <v>22</v>
      </c>
      <c r="LS125" s="49"/>
    </row>
    <row r="126" spans="5:331">
      <c r="I126" s="24" t="s">
        <v>110</v>
      </c>
      <c r="J126" s="24" t="str">
        <f>CONCATENATE(J$125,"-",I126)</f>
        <v>B-6-BASE-D</v>
      </c>
      <c r="K126" s="25">
        <v>5.56</v>
      </c>
      <c r="L126" s="252" t="s">
        <v>84</v>
      </c>
      <c r="M126" s="252"/>
      <c r="N126" s="252"/>
      <c r="O126" s="252"/>
      <c r="P126" s="252"/>
      <c r="Q126" s="252"/>
      <c r="R126" s="252"/>
      <c r="S126" s="252"/>
      <c r="T126" s="252"/>
      <c r="U126" s="253"/>
      <c r="V126" s="27">
        <v>1.1000000000000001</v>
      </c>
      <c r="W126" s="25"/>
      <c r="X126" s="252" t="s">
        <v>84</v>
      </c>
      <c r="Y126" s="252"/>
      <c r="Z126" s="252"/>
      <c r="AA126" s="252"/>
      <c r="AB126" s="252"/>
      <c r="AC126" s="252"/>
      <c r="AD126" s="252"/>
      <c r="AE126" s="252"/>
      <c r="AF126" s="252"/>
      <c r="AL126" s="24" t="s">
        <v>110</v>
      </c>
      <c r="AM126" s="24" t="str">
        <f>CONCATENATE(AM$125,"-",AL126)</f>
        <v>C-6-D</v>
      </c>
      <c r="AN126" s="25">
        <v>3.56</v>
      </c>
      <c r="AO126" s="252" t="s">
        <v>84</v>
      </c>
      <c r="AP126" s="252"/>
      <c r="AQ126" s="252"/>
      <c r="AR126" s="252"/>
      <c r="AS126" s="252"/>
      <c r="AT126" s="252"/>
      <c r="AU126" s="252"/>
      <c r="AV126" s="252"/>
      <c r="AW126" s="252"/>
      <c r="AX126" s="253"/>
      <c r="AY126" s="27">
        <v>1.1000000000000001</v>
      </c>
      <c r="AZ126" s="25"/>
      <c r="BA126" s="252" t="s">
        <v>84</v>
      </c>
      <c r="BB126" s="252"/>
      <c r="BC126" s="252"/>
      <c r="BD126" s="252"/>
      <c r="BE126" s="252"/>
      <c r="BF126" s="252"/>
      <c r="BG126" s="252"/>
      <c r="BH126" s="252"/>
      <c r="BI126" s="252"/>
      <c r="BJ126" s="252"/>
      <c r="BK126" s="58"/>
      <c r="BL126" s="49"/>
      <c r="BQ126" s="24" t="s">
        <v>110</v>
      </c>
      <c r="BR126" s="24" t="str">
        <f>CONCATENATE(BR$125,"-",BQ126)</f>
        <v>C-6-BASE-D</v>
      </c>
      <c r="BS126" s="25">
        <v>4.32</v>
      </c>
      <c r="BT126" s="252" t="s">
        <v>84</v>
      </c>
      <c r="BU126" s="252"/>
      <c r="BV126" s="252"/>
      <c r="BW126" s="252"/>
      <c r="BX126" s="252"/>
      <c r="BY126" s="252"/>
      <c r="BZ126" s="252"/>
      <c r="CA126" s="252"/>
      <c r="CB126" s="252"/>
      <c r="CC126" s="253"/>
      <c r="CD126" s="27">
        <v>100</v>
      </c>
      <c r="CE126" s="25"/>
      <c r="CF126" s="252" t="s">
        <v>84</v>
      </c>
      <c r="CG126" s="252"/>
      <c r="CH126" s="252"/>
      <c r="CI126" s="252"/>
      <c r="CJ126" s="252"/>
      <c r="CK126" s="252"/>
      <c r="CL126" s="252"/>
      <c r="CM126" s="252"/>
      <c r="CN126" s="252"/>
      <c r="CO126" s="252"/>
      <c r="CP126" s="58"/>
      <c r="CQ126" s="49"/>
      <c r="CV126" s="24" t="s">
        <v>110</v>
      </c>
      <c r="CW126" s="24" t="str">
        <f>CONCATENATE(CW$125,"-",CV126)</f>
        <v>B-6-BASE-D</v>
      </c>
      <c r="CX126" s="25">
        <v>5.0199999999999996</v>
      </c>
      <c r="CY126" s="252" t="s">
        <v>84</v>
      </c>
      <c r="CZ126" s="252"/>
      <c r="DA126" s="252"/>
      <c r="DB126" s="252"/>
      <c r="DC126" s="252"/>
      <c r="DD126" s="252"/>
      <c r="DE126" s="252"/>
      <c r="DF126" s="252"/>
      <c r="DG126" s="252"/>
      <c r="DH126" s="253"/>
      <c r="DI126" s="27">
        <v>1.1000000000000001</v>
      </c>
      <c r="DJ126" s="25"/>
      <c r="DK126" s="252" t="s">
        <v>84</v>
      </c>
      <c r="DL126" s="252"/>
      <c r="DM126" s="252"/>
      <c r="DN126" s="252"/>
      <c r="DO126" s="252"/>
      <c r="DP126" s="252"/>
      <c r="DQ126" s="252"/>
      <c r="DR126" s="252"/>
      <c r="DS126" s="252"/>
      <c r="DT126" s="49"/>
      <c r="DY126" s="24" t="s">
        <v>110</v>
      </c>
      <c r="DZ126" s="24" t="str">
        <f>CONCATENATE(DZ$125,"-",DY126)</f>
        <v>B-6-BASE-D</v>
      </c>
      <c r="EA126" s="25">
        <v>5.08</v>
      </c>
      <c r="EB126" s="252" t="s">
        <v>84</v>
      </c>
      <c r="EC126" s="252"/>
      <c r="ED126" s="252"/>
      <c r="EE126" s="252"/>
      <c r="EF126" s="252"/>
      <c r="EG126" s="252"/>
      <c r="EH126" s="252"/>
      <c r="EI126" s="252"/>
      <c r="EJ126" s="252"/>
      <c r="EK126" s="253"/>
      <c r="EL126" s="27">
        <v>1.1000000000000001</v>
      </c>
      <c r="EM126" s="25"/>
      <c r="EN126" s="252" t="s">
        <v>84</v>
      </c>
      <c r="EO126" s="252"/>
      <c r="EP126" s="252"/>
      <c r="EQ126" s="252"/>
      <c r="ER126" s="252"/>
      <c r="ES126" s="252"/>
      <c r="ET126" s="252"/>
      <c r="EU126" s="252"/>
      <c r="EV126" s="252"/>
      <c r="EW126" s="49"/>
      <c r="FB126" s="24" t="s">
        <v>110</v>
      </c>
      <c r="FC126" s="24" t="str">
        <f>CONCATENATE(FC$125,"-",FB126)</f>
        <v>B-6-BASE-D</v>
      </c>
      <c r="FD126" s="25">
        <v>4.22</v>
      </c>
      <c r="FE126" s="252" t="s">
        <v>84</v>
      </c>
      <c r="FF126" s="252"/>
      <c r="FG126" s="252"/>
      <c r="FH126" s="252"/>
      <c r="FI126" s="252"/>
      <c r="FJ126" s="252"/>
      <c r="FK126" s="252"/>
      <c r="FL126" s="252"/>
      <c r="FM126" s="252"/>
      <c r="FN126" s="253"/>
      <c r="FO126" s="27">
        <v>1.1000000000000001</v>
      </c>
      <c r="FP126" s="25"/>
      <c r="FQ126" s="252" t="s">
        <v>84</v>
      </c>
      <c r="FR126" s="252"/>
      <c r="FS126" s="252"/>
      <c r="FT126" s="252"/>
      <c r="FU126" s="252"/>
      <c r="FV126" s="252"/>
      <c r="FW126" s="252"/>
      <c r="FX126" s="252"/>
      <c r="FY126" s="252"/>
      <c r="FZ126" s="49"/>
      <c r="GE126" s="24" t="s">
        <v>110</v>
      </c>
      <c r="GF126" s="24" t="str">
        <f>CONCATENATE(GF$125,"-",GE126)</f>
        <v>C-6-BASE-D</v>
      </c>
      <c r="GG126" s="25">
        <v>2.96</v>
      </c>
      <c r="GH126" s="252" t="s">
        <v>84</v>
      </c>
      <c r="GI126" s="252"/>
      <c r="GJ126" s="252"/>
      <c r="GK126" s="252"/>
      <c r="GL126" s="252"/>
      <c r="GM126" s="252"/>
      <c r="GN126" s="252"/>
      <c r="GO126" s="252"/>
      <c r="GP126" s="252"/>
      <c r="GQ126" s="253"/>
      <c r="GR126" s="27">
        <v>1.1000000000000001</v>
      </c>
      <c r="GS126" s="25"/>
      <c r="GT126" s="252" t="s">
        <v>84</v>
      </c>
      <c r="GU126" s="252"/>
      <c r="GV126" s="252"/>
      <c r="GW126" s="252"/>
      <c r="GX126" s="252"/>
      <c r="GY126" s="252"/>
      <c r="GZ126" s="252"/>
      <c r="HA126" s="252"/>
      <c r="HB126" s="252"/>
      <c r="HC126" s="252"/>
      <c r="HD126" s="58"/>
      <c r="HE126" s="49"/>
      <c r="HJ126" s="24" t="s">
        <v>110</v>
      </c>
      <c r="HK126" s="24" t="str">
        <f>CONCATENATE(HK$125,"-",HJ126)</f>
        <v>B-6-BASE-D</v>
      </c>
      <c r="HL126" s="25">
        <v>4.5999999999999996</v>
      </c>
      <c r="HM126" s="252" t="s">
        <v>84</v>
      </c>
      <c r="HN126" s="252"/>
      <c r="HO126" s="252"/>
      <c r="HP126" s="252"/>
      <c r="HQ126" s="252"/>
      <c r="HR126" s="252"/>
      <c r="HS126" s="252"/>
      <c r="HT126" s="252"/>
      <c r="HU126" s="252"/>
      <c r="HV126" s="253"/>
      <c r="HW126" s="27">
        <v>100</v>
      </c>
      <c r="HX126" s="25"/>
      <c r="HY126" s="252" t="s">
        <v>84</v>
      </c>
      <c r="HZ126" s="252"/>
      <c r="IA126" s="252"/>
      <c r="IB126" s="252"/>
      <c r="IC126" s="252"/>
      <c r="ID126" s="252"/>
      <c r="IE126" s="252"/>
      <c r="IF126" s="252"/>
      <c r="IG126" s="252"/>
      <c r="IH126" s="49"/>
      <c r="IM126" s="24" t="s">
        <v>110</v>
      </c>
      <c r="IN126" s="24" t="str">
        <f>CONCATENATE(IN$125,"-",IM126)</f>
        <v>B-6-BASE-D</v>
      </c>
      <c r="IO126" s="25">
        <v>99999</v>
      </c>
      <c r="IP126" s="252" t="s">
        <v>84</v>
      </c>
      <c r="IQ126" s="252"/>
      <c r="IR126" s="252"/>
      <c r="IS126" s="252"/>
      <c r="IT126" s="252"/>
      <c r="IU126" s="252"/>
      <c r="IV126" s="252"/>
      <c r="IW126" s="252"/>
      <c r="IX126" s="252"/>
      <c r="IY126" s="253"/>
      <c r="IZ126" s="27">
        <v>100</v>
      </c>
      <c r="JA126" s="25"/>
      <c r="JB126" s="252" t="s">
        <v>84</v>
      </c>
      <c r="JC126" s="252"/>
      <c r="JD126" s="252"/>
      <c r="JE126" s="252"/>
      <c r="JF126" s="252"/>
      <c r="JG126" s="252"/>
      <c r="JH126" s="252"/>
      <c r="JI126" s="252"/>
      <c r="JJ126" s="252"/>
      <c r="JK126" s="49"/>
      <c r="JP126" s="24" t="s">
        <v>110</v>
      </c>
      <c r="JQ126" s="24" t="str">
        <f>CONCATENATE(JQ$125,"-",JP126)</f>
        <v>C-6-BASE-D</v>
      </c>
      <c r="JR126" s="25">
        <v>3.56</v>
      </c>
      <c r="JS126" s="252" t="s">
        <v>84</v>
      </c>
      <c r="JT126" s="252"/>
      <c r="JU126" s="252"/>
      <c r="JV126" s="252"/>
      <c r="JW126" s="252"/>
      <c r="JX126" s="252"/>
      <c r="JY126" s="252"/>
      <c r="JZ126" s="252"/>
      <c r="KA126" s="252"/>
      <c r="KB126" s="253"/>
      <c r="KC126" s="27">
        <v>1.1000000000000001</v>
      </c>
      <c r="KD126" s="25"/>
      <c r="KE126" s="252" t="s">
        <v>84</v>
      </c>
      <c r="KF126" s="252"/>
      <c r="KG126" s="252"/>
      <c r="KH126" s="252"/>
      <c r="KI126" s="252"/>
      <c r="KJ126" s="252"/>
      <c r="KK126" s="252"/>
      <c r="KL126" s="252"/>
      <c r="KM126" s="252"/>
      <c r="KN126" s="252"/>
      <c r="KO126" s="58"/>
      <c r="KP126" s="49"/>
      <c r="KU126" s="24" t="s">
        <v>110</v>
      </c>
      <c r="KV126" s="24" t="str">
        <f>CONCATENATE(KV$125,"-",KU126)</f>
        <v>B-6-BASE-D</v>
      </c>
      <c r="KW126" s="25">
        <v>4.5999999999999996</v>
      </c>
      <c r="KX126" s="252" t="s">
        <v>84</v>
      </c>
      <c r="KY126" s="252"/>
      <c r="KZ126" s="252"/>
      <c r="LA126" s="252"/>
      <c r="LB126" s="252"/>
      <c r="LC126" s="252"/>
      <c r="LD126" s="252"/>
      <c r="LE126" s="252"/>
      <c r="LF126" s="252"/>
      <c r="LG126" s="253"/>
      <c r="LH126" s="27">
        <v>100</v>
      </c>
      <c r="LI126" s="25"/>
      <c r="LJ126" s="252" t="s">
        <v>84</v>
      </c>
      <c r="LK126" s="252"/>
      <c r="LL126" s="252"/>
      <c r="LM126" s="252"/>
      <c r="LN126" s="252"/>
      <c r="LO126" s="252"/>
      <c r="LP126" s="252"/>
      <c r="LQ126" s="252"/>
      <c r="LR126" s="252"/>
      <c r="LS126" s="49"/>
    </row>
    <row r="127" spans="5:331" ht="14.4">
      <c r="I127" s="24" t="s">
        <v>91</v>
      </c>
      <c r="J127" s="24" t="str">
        <f t="shared" ref="J127:J136" si="88">CONCATENATE(J$125,"-",I127)</f>
        <v>B-6-BASE-18-29</v>
      </c>
      <c r="K127" s="140">
        <v>12.22</v>
      </c>
      <c r="L127" s="25">
        <v>18.329999999999998</v>
      </c>
      <c r="M127" s="25">
        <v>24.44</v>
      </c>
      <c r="N127" s="25">
        <v>30.55</v>
      </c>
      <c r="O127" s="25">
        <v>36.659999999999997</v>
      </c>
      <c r="P127" s="25">
        <v>42.77</v>
      </c>
      <c r="Q127" s="25">
        <v>46.4</v>
      </c>
      <c r="R127" s="25">
        <v>52.2</v>
      </c>
      <c r="S127" s="25">
        <v>58</v>
      </c>
      <c r="T127" s="25">
        <v>63.8</v>
      </c>
      <c r="U127" s="28">
        <v>69.599999999999994</v>
      </c>
      <c r="V127" s="29">
        <v>1.1000000000000001</v>
      </c>
      <c r="W127" s="142">
        <v>75.400000000000006</v>
      </c>
      <c r="X127" s="28">
        <v>81.2</v>
      </c>
      <c r="Y127" s="28">
        <v>87</v>
      </c>
      <c r="Z127" s="28">
        <v>92.8</v>
      </c>
      <c r="AA127" s="28">
        <v>98.6</v>
      </c>
      <c r="AB127" s="28">
        <v>104.4</v>
      </c>
      <c r="AC127" s="25">
        <v>110.2</v>
      </c>
      <c r="AD127" s="25">
        <v>116</v>
      </c>
      <c r="AE127" s="25">
        <v>121.8</v>
      </c>
      <c r="AF127" s="25">
        <v>127.6</v>
      </c>
      <c r="AL127" s="24" t="s">
        <v>91</v>
      </c>
      <c r="AM127" s="24" t="str">
        <f t="shared" ref="AM127:AM136" si="89">CONCATENATE(AM$125,"-",AL127)</f>
        <v>C-6-18-29</v>
      </c>
      <c r="AN127" s="25">
        <v>7.78</v>
      </c>
      <c r="AO127" s="25">
        <v>11.67</v>
      </c>
      <c r="AP127" s="25">
        <v>15.56</v>
      </c>
      <c r="AQ127" s="25">
        <v>19.45</v>
      </c>
      <c r="AR127" s="25">
        <v>23.34</v>
      </c>
      <c r="AS127" s="25">
        <v>27.23</v>
      </c>
      <c r="AT127" s="25">
        <v>29.6</v>
      </c>
      <c r="AU127" s="25">
        <v>33.299999999999997</v>
      </c>
      <c r="AV127" s="25">
        <v>37</v>
      </c>
      <c r="AW127" s="25">
        <v>40.700000000000003</v>
      </c>
      <c r="AX127" s="28">
        <v>44.4</v>
      </c>
      <c r="AY127" s="29">
        <v>1.1000000000000001</v>
      </c>
      <c r="AZ127" s="28">
        <v>48.1</v>
      </c>
      <c r="BA127" s="28">
        <v>51.8</v>
      </c>
      <c r="BB127" s="28">
        <v>55.5</v>
      </c>
      <c r="BC127" s="28">
        <v>59.2</v>
      </c>
      <c r="BD127" s="28">
        <v>62.9</v>
      </c>
      <c r="BE127" s="28">
        <v>66.599999999999994</v>
      </c>
      <c r="BF127" s="25">
        <v>70.3</v>
      </c>
      <c r="BG127" s="25">
        <v>74</v>
      </c>
      <c r="BH127" s="25">
        <v>77.7</v>
      </c>
      <c r="BI127" s="25">
        <v>81.400000000000006</v>
      </c>
      <c r="BJ127" s="25">
        <v>85.1</v>
      </c>
      <c r="BK127" s="25">
        <v>88.8</v>
      </c>
      <c r="BL127" s="49"/>
      <c r="BQ127" s="24" t="s">
        <v>91</v>
      </c>
      <c r="BR127" s="24" t="str">
        <f t="shared" ref="BR127:BR136" si="90">CONCATENATE(BR$125,"-",BQ127)</f>
        <v>C-6-BASE-18-29</v>
      </c>
      <c r="BS127" s="140">
        <v>14.38</v>
      </c>
      <c r="BT127" s="25">
        <v>21.57</v>
      </c>
      <c r="BU127" s="25">
        <v>28.76</v>
      </c>
      <c r="BV127" s="25">
        <v>35.950000000000003</v>
      </c>
      <c r="BW127" s="25">
        <v>43.14</v>
      </c>
      <c r="BX127" s="25">
        <v>50.33</v>
      </c>
      <c r="BY127" s="25">
        <v>54.64</v>
      </c>
      <c r="BZ127" s="25">
        <v>61.47</v>
      </c>
      <c r="CA127" s="25">
        <v>68.3</v>
      </c>
      <c r="CB127" s="25">
        <v>75.13</v>
      </c>
      <c r="CC127" s="28">
        <v>81.96</v>
      </c>
      <c r="CD127" s="29">
        <v>100</v>
      </c>
      <c r="CE127" s="142">
        <v>88.79</v>
      </c>
      <c r="CF127" s="142">
        <v>95.62</v>
      </c>
      <c r="CG127" s="28">
        <v>102.45</v>
      </c>
      <c r="CH127" s="28">
        <v>109.28</v>
      </c>
      <c r="CI127" s="28">
        <v>116.11</v>
      </c>
      <c r="CJ127" s="28">
        <v>122.94</v>
      </c>
      <c r="CK127" s="25">
        <v>129.77000000000001</v>
      </c>
      <c r="CL127" s="25">
        <v>136.6</v>
      </c>
      <c r="CM127" s="25">
        <v>143.43</v>
      </c>
      <c r="CN127" s="25">
        <v>150.26</v>
      </c>
      <c r="CO127" s="25">
        <v>157.09</v>
      </c>
      <c r="CP127" s="25">
        <v>163.92</v>
      </c>
      <c r="CQ127" s="49"/>
      <c r="CV127" s="24" t="s">
        <v>91</v>
      </c>
      <c r="CW127" s="24" t="str">
        <f t="shared" ref="CW127:CW136" si="91">CONCATENATE(CW$125,"-",CV127)</f>
        <v>B-6-BASE-18-29</v>
      </c>
      <c r="CX127" s="156">
        <v>11.1</v>
      </c>
      <c r="CY127" s="25">
        <v>16.649999999999999</v>
      </c>
      <c r="CZ127" s="25">
        <v>22.2</v>
      </c>
      <c r="DA127" s="25">
        <v>27.75</v>
      </c>
      <c r="DB127" s="25">
        <v>33.299999999999997</v>
      </c>
      <c r="DC127" s="25">
        <v>38.85</v>
      </c>
      <c r="DD127" s="25">
        <v>42.16</v>
      </c>
      <c r="DE127" s="25">
        <v>47.43</v>
      </c>
      <c r="DF127" s="25">
        <v>52.7</v>
      </c>
      <c r="DG127" s="25">
        <v>57.97</v>
      </c>
      <c r="DH127" s="28">
        <v>63.24</v>
      </c>
      <c r="DI127" s="29">
        <v>1.1000000000000001</v>
      </c>
      <c r="DJ127" s="158">
        <v>68.510000000000005</v>
      </c>
      <c r="DK127" s="28">
        <v>73.78</v>
      </c>
      <c r="DL127" s="28">
        <v>79.05</v>
      </c>
      <c r="DM127" s="28">
        <v>84.32</v>
      </c>
      <c r="DN127" s="28">
        <v>89.59</v>
      </c>
      <c r="DO127" s="28">
        <v>94.86</v>
      </c>
      <c r="DP127" s="25">
        <v>100.13</v>
      </c>
      <c r="DQ127" s="25">
        <v>105.4</v>
      </c>
      <c r="DR127" s="25">
        <v>110.67</v>
      </c>
      <c r="DS127" s="25">
        <v>115.94</v>
      </c>
      <c r="DT127" s="49"/>
      <c r="DY127" s="24" t="s">
        <v>91</v>
      </c>
      <c r="DZ127" s="24" t="str">
        <f t="shared" ref="DZ127:DZ136" si="92">CONCATENATE(DZ$125,"-",DY127)</f>
        <v>B-6-BASE-18-29</v>
      </c>
      <c r="EA127" s="156">
        <v>11.24</v>
      </c>
      <c r="EB127" s="25">
        <v>16.86</v>
      </c>
      <c r="EC127" s="25">
        <v>22.48</v>
      </c>
      <c r="ED127" s="25">
        <v>28.1</v>
      </c>
      <c r="EE127" s="25">
        <v>33.72</v>
      </c>
      <c r="EF127" s="25">
        <v>39.340000000000003</v>
      </c>
      <c r="EG127" s="25">
        <v>42.72</v>
      </c>
      <c r="EH127" s="25">
        <v>48.06</v>
      </c>
      <c r="EI127" s="25">
        <v>53.4</v>
      </c>
      <c r="EJ127" s="25">
        <v>58.74</v>
      </c>
      <c r="EK127" s="28">
        <v>64.08</v>
      </c>
      <c r="EL127" s="29">
        <v>1.1000000000000001</v>
      </c>
      <c r="EM127" s="158">
        <v>69.42</v>
      </c>
      <c r="EN127" s="28">
        <v>74.760000000000005</v>
      </c>
      <c r="EO127" s="28">
        <v>80.099999999999994</v>
      </c>
      <c r="EP127" s="28">
        <v>85.44</v>
      </c>
      <c r="EQ127" s="28">
        <v>90.78</v>
      </c>
      <c r="ER127" s="28">
        <v>96.12</v>
      </c>
      <c r="ES127" s="25">
        <v>101.46</v>
      </c>
      <c r="ET127" s="25">
        <v>106.8</v>
      </c>
      <c r="EU127" s="25">
        <v>112.14</v>
      </c>
      <c r="EV127" s="25">
        <v>117.48</v>
      </c>
      <c r="EW127" s="49"/>
      <c r="FB127" s="24" t="s">
        <v>91</v>
      </c>
      <c r="FC127" s="24" t="str">
        <f t="shared" ref="FC127:FC136" si="93">CONCATENATE(FC$125,"-",FB127)</f>
        <v>B-6-BASE-18-29</v>
      </c>
      <c r="FD127" s="156">
        <v>10</v>
      </c>
      <c r="FE127" s="25">
        <v>15</v>
      </c>
      <c r="FF127" s="25">
        <v>20</v>
      </c>
      <c r="FG127" s="25">
        <v>25</v>
      </c>
      <c r="FH127" s="25">
        <v>30</v>
      </c>
      <c r="FI127" s="25">
        <v>35</v>
      </c>
      <c r="FJ127" s="25">
        <v>38</v>
      </c>
      <c r="FK127" s="25">
        <v>42.75</v>
      </c>
      <c r="FL127" s="25">
        <v>47.5</v>
      </c>
      <c r="FM127" s="25">
        <v>52.25</v>
      </c>
      <c r="FN127" s="28">
        <v>57</v>
      </c>
      <c r="FO127" s="29">
        <v>1.1000000000000001</v>
      </c>
      <c r="FP127" s="158">
        <v>61.75</v>
      </c>
      <c r="FQ127" s="28">
        <v>66.5</v>
      </c>
      <c r="FR127" s="28">
        <v>71.25</v>
      </c>
      <c r="FS127" s="28">
        <v>76</v>
      </c>
      <c r="FT127" s="28">
        <v>80.75</v>
      </c>
      <c r="FU127" s="28">
        <v>85.5</v>
      </c>
      <c r="FV127" s="25">
        <v>90.25</v>
      </c>
      <c r="FW127" s="25">
        <v>95</v>
      </c>
      <c r="FX127" s="25">
        <v>99.75</v>
      </c>
      <c r="FY127" s="25">
        <v>104.5</v>
      </c>
      <c r="FZ127" s="49"/>
      <c r="GE127" s="24" t="s">
        <v>91</v>
      </c>
      <c r="GF127" s="24" t="str">
        <f t="shared" ref="GF127:GF136" si="94">CONCATENATE(GF$125,"-",GE127)</f>
        <v>C-6-BASE-18-29</v>
      </c>
      <c r="GG127" s="156">
        <v>6.66</v>
      </c>
      <c r="GH127" s="25">
        <v>9.99</v>
      </c>
      <c r="GI127" s="25">
        <v>13.32</v>
      </c>
      <c r="GJ127" s="25">
        <v>16.649999999999999</v>
      </c>
      <c r="GK127" s="25">
        <v>19.98</v>
      </c>
      <c r="GL127" s="25">
        <v>23.31</v>
      </c>
      <c r="GM127" s="25">
        <v>25.28</v>
      </c>
      <c r="GN127" s="25">
        <v>28.44</v>
      </c>
      <c r="GO127" s="25">
        <v>31.6</v>
      </c>
      <c r="GP127" s="25">
        <v>34.76</v>
      </c>
      <c r="GQ127" s="28">
        <v>37.92</v>
      </c>
      <c r="GR127" s="29">
        <v>1.1000000000000001</v>
      </c>
      <c r="GS127" s="158">
        <v>41.08</v>
      </c>
      <c r="GT127" s="158">
        <v>44.24</v>
      </c>
      <c r="GU127" s="28">
        <v>47.4</v>
      </c>
      <c r="GV127" s="28">
        <v>50.56</v>
      </c>
      <c r="GW127" s="28">
        <v>53.72</v>
      </c>
      <c r="GX127" s="28">
        <v>56.88</v>
      </c>
      <c r="GY127" s="25">
        <v>60.04</v>
      </c>
      <c r="GZ127" s="25">
        <v>63.2</v>
      </c>
      <c r="HA127" s="25">
        <v>66.36</v>
      </c>
      <c r="HB127" s="25">
        <v>69.52</v>
      </c>
      <c r="HC127" s="25">
        <v>72.680000000000007</v>
      </c>
      <c r="HD127" s="25">
        <v>75.84</v>
      </c>
      <c r="HE127" s="49"/>
      <c r="HJ127" s="24" t="s">
        <v>91</v>
      </c>
      <c r="HK127" s="24" t="str">
        <f t="shared" ref="HK127:HK136" si="95">CONCATENATE(HK$125,"-",HJ127)</f>
        <v>B-6-BASE-18-29</v>
      </c>
      <c r="HL127" s="162">
        <v>10</v>
      </c>
      <c r="HM127" s="25">
        <v>15</v>
      </c>
      <c r="HN127" s="25">
        <v>20</v>
      </c>
      <c r="HO127" s="25">
        <v>25</v>
      </c>
      <c r="HP127" s="25">
        <v>30</v>
      </c>
      <c r="HQ127" s="25">
        <v>35</v>
      </c>
      <c r="HR127" s="25">
        <v>38</v>
      </c>
      <c r="HS127" s="25">
        <v>42.75</v>
      </c>
      <c r="HT127" s="25">
        <v>47.5</v>
      </c>
      <c r="HU127" s="25">
        <v>52.25</v>
      </c>
      <c r="HV127" s="28">
        <v>57</v>
      </c>
      <c r="HW127" s="29">
        <v>100</v>
      </c>
      <c r="HX127" s="164">
        <v>61.75</v>
      </c>
      <c r="HY127" s="28">
        <v>66.5</v>
      </c>
      <c r="HZ127" s="28">
        <v>71.25</v>
      </c>
      <c r="IA127" s="28">
        <v>76</v>
      </c>
      <c r="IB127" s="28">
        <v>80.75</v>
      </c>
      <c r="IC127" s="28">
        <v>85.5</v>
      </c>
      <c r="ID127" s="25">
        <v>90.25</v>
      </c>
      <c r="IE127" s="25">
        <v>95</v>
      </c>
      <c r="IF127" s="25">
        <v>99.75</v>
      </c>
      <c r="IG127" s="25">
        <v>104.5</v>
      </c>
      <c r="IH127" s="49"/>
      <c r="IM127" s="24" t="s">
        <v>91</v>
      </c>
      <c r="IN127" s="24" t="str">
        <f t="shared" ref="IN127:IN136" si="96">CONCATENATE(IN$125,"-",IM127)</f>
        <v>B-6-BASE-18-29</v>
      </c>
      <c r="IO127" s="165">
        <v>99999</v>
      </c>
      <c r="IP127" s="25">
        <v>99999</v>
      </c>
      <c r="IQ127" s="25">
        <v>99999</v>
      </c>
      <c r="IR127" s="25">
        <v>99999</v>
      </c>
      <c r="IS127" s="25">
        <v>99999</v>
      </c>
      <c r="IT127" s="25">
        <v>99999</v>
      </c>
      <c r="IU127" s="25">
        <v>99999</v>
      </c>
      <c r="IV127" s="25">
        <v>99999</v>
      </c>
      <c r="IW127" s="25">
        <v>99999</v>
      </c>
      <c r="IX127" s="25">
        <v>99999</v>
      </c>
      <c r="IY127" s="28">
        <v>99999</v>
      </c>
      <c r="IZ127" s="29">
        <v>100</v>
      </c>
      <c r="JA127" s="165">
        <v>99999</v>
      </c>
      <c r="JB127" s="25">
        <v>99999</v>
      </c>
      <c r="JC127" s="25">
        <v>99999</v>
      </c>
      <c r="JD127" s="25">
        <v>99999</v>
      </c>
      <c r="JE127" s="25">
        <v>99999</v>
      </c>
      <c r="JF127" s="25">
        <v>99999</v>
      </c>
      <c r="JG127" s="25">
        <v>99999</v>
      </c>
      <c r="JH127" s="25">
        <v>99999</v>
      </c>
      <c r="JI127" s="25">
        <v>99999</v>
      </c>
      <c r="JJ127" s="25">
        <v>99999</v>
      </c>
      <c r="JK127" s="49"/>
      <c r="JP127" s="24" t="s">
        <v>91</v>
      </c>
      <c r="JQ127" s="24" t="str">
        <f t="shared" ref="JQ127:JQ136" si="97">CONCATENATE(JQ$125,"-",JP127)</f>
        <v>C-6-BASE-18-29</v>
      </c>
      <c r="JR127" s="140">
        <v>7.78</v>
      </c>
      <c r="JS127" s="25">
        <v>11.67</v>
      </c>
      <c r="JT127" s="25">
        <v>15.56</v>
      </c>
      <c r="JU127" s="25">
        <v>19.45</v>
      </c>
      <c r="JV127" s="25">
        <v>23.34</v>
      </c>
      <c r="JW127" s="25">
        <v>27.23</v>
      </c>
      <c r="JX127" s="25">
        <v>29.6</v>
      </c>
      <c r="JY127" s="25">
        <v>33.299999999999997</v>
      </c>
      <c r="JZ127" s="25">
        <v>37</v>
      </c>
      <c r="KA127" s="25">
        <v>40.700000000000003</v>
      </c>
      <c r="KB127" s="28">
        <v>44.4</v>
      </c>
      <c r="KC127" s="29">
        <v>1.1000000000000001</v>
      </c>
      <c r="KD127" s="142">
        <v>48.1</v>
      </c>
      <c r="KE127" s="142">
        <v>51.8</v>
      </c>
      <c r="KF127" s="28">
        <v>55.5</v>
      </c>
      <c r="KG127" s="28">
        <v>59.2</v>
      </c>
      <c r="KH127" s="28">
        <v>62.9</v>
      </c>
      <c r="KI127" s="28">
        <v>66.599999999999994</v>
      </c>
      <c r="KJ127" s="25">
        <v>70.3</v>
      </c>
      <c r="KK127" s="25">
        <v>74</v>
      </c>
      <c r="KL127" s="25">
        <v>77.7</v>
      </c>
      <c r="KM127" s="25">
        <v>81.400000000000006</v>
      </c>
      <c r="KN127" s="25">
        <v>85.1</v>
      </c>
      <c r="KO127" s="25">
        <v>88.8</v>
      </c>
      <c r="KP127" s="49"/>
      <c r="KU127" s="24" t="s">
        <v>91</v>
      </c>
      <c r="KV127" s="24" t="str">
        <f t="shared" ref="KV127:KV136" si="98">CONCATENATE(KV$125,"-",KU127)</f>
        <v>B-6-BASE-18-29</v>
      </c>
      <c r="KW127" s="162">
        <v>10</v>
      </c>
      <c r="KX127" s="25">
        <v>15</v>
      </c>
      <c r="KY127" s="25">
        <v>20</v>
      </c>
      <c r="KZ127" s="25">
        <v>25</v>
      </c>
      <c r="LA127" s="25">
        <v>30</v>
      </c>
      <c r="LB127" s="25">
        <v>35</v>
      </c>
      <c r="LC127" s="25">
        <v>38</v>
      </c>
      <c r="LD127" s="25">
        <v>42.75</v>
      </c>
      <c r="LE127" s="25">
        <v>47.5</v>
      </c>
      <c r="LF127" s="25">
        <v>52.25</v>
      </c>
      <c r="LG127" s="28">
        <v>57</v>
      </c>
      <c r="LH127" s="29">
        <v>100</v>
      </c>
      <c r="LI127" s="164">
        <v>61.75</v>
      </c>
      <c r="LJ127" s="28">
        <v>66.5</v>
      </c>
      <c r="LK127" s="28">
        <v>71.25</v>
      </c>
      <c r="LL127" s="28">
        <v>76</v>
      </c>
      <c r="LM127" s="28">
        <v>80.75</v>
      </c>
      <c r="LN127" s="28">
        <v>85.5</v>
      </c>
      <c r="LO127" s="25">
        <v>90.25</v>
      </c>
      <c r="LP127" s="25">
        <v>95</v>
      </c>
      <c r="LQ127" s="25">
        <v>99.75</v>
      </c>
      <c r="LR127" s="25">
        <v>104.5</v>
      </c>
      <c r="LS127" s="49"/>
    </row>
    <row r="128" spans="5:331" ht="14.4">
      <c r="I128" s="24" t="s">
        <v>92</v>
      </c>
      <c r="J128" s="24" t="str">
        <f t="shared" si="88"/>
        <v>B-6-BASE-30-39</v>
      </c>
      <c r="K128" s="25">
        <v>17.760000000000002</v>
      </c>
      <c r="L128" s="25">
        <v>26.64</v>
      </c>
      <c r="M128" s="25">
        <v>35.520000000000003</v>
      </c>
      <c r="N128" s="25">
        <v>44.4</v>
      </c>
      <c r="O128" s="25">
        <v>53.28</v>
      </c>
      <c r="P128" s="25">
        <v>62.16</v>
      </c>
      <c r="Q128" s="25">
        <v>67.52</v>
      </c>
      <c r="R128" s="25">
        <v>75.959999999999994</v>
      </c>
      <c r="S128" s="25">
        <v>84.4</v>
      </c>
      <c r="T128" s="25">
        <v>92.84</v>
      </c>
      <c r="U128" s="28">
        <v>101.28</v>
      </c>
      <c r="V128" s="29">
        <v>1.1000000000000001</v>
      </c>
      <c r="W128" s="28">
        <v>109.72</v>
      </c>
      <c r="X128" s="28">
        <v>118.16</v>
      </c>
      <c r="Y128" s="28">
        <v>126.6</v>
      </c>
      <c r="Z128" s="28">
        <v>135.04</v>
      </c>
      <c r="AA128" s="28">
        <v>143.47999999999999</v>
      </c>
      <c r="AB128" s="28">
        <v>151.91999999999999</v>
      </c>
      <c r="AC128" s="25">
        <v>160.36000000000001</v>
      </c>
      <c r="AD128" s="25">
        <v>168.8</v>
      </c>
      <c r="AE128" s="25">
        <v>177.24</v>
      </c>
      <c r="AF128" s="25">
        <v>185.68</v>
      </c>
      <c r="AL128" s="24" t="s">
        <v>92</v>
      </c>
      <c r="AM128" s="24" t="str">
        <f t="shared" si="89"/>
        <v>C-6-30-39</v>
      </c>
      <c r="AN128" s="25">
        <v>12.22</v>
      </c>
      <c r="AO128" s="25">
        <v>18.329999999999998</v>
      </c>
      <c r="AP128" s="25">
        <v>24.44</v>
      </c>
      <c r="AQ128" s="25">
        <v>30.55</v>
      </c>
      <c r="AR128" s="25">
        <v>36.659999999999997</v>
      </c>
      <c r="AS128" s="25">
        <v>42.77</v>
      </c>
      <c r="AT128" s="25">
        <v>46.4</v>
      </c>
      <c r="AU128" s="25">
        <v>52.2</v>
      </c>
      <c r="AV128" s="25">
        <v>58</v>
      </c>
      <c r="AW128" s="25">
        <v>63.8</v>
      </c>
      <c r="AX128" s="28">
        <v>69.599999999999994</v>
      </c>
      <c r="AY128" s="29">
        <v>1.1000000000000001</v>
      </c>
      <c r="AZ128" s="28">
        <v>75.400000000000006</v>
      </c>
      <c r="BA128" s="28">
        <v>81.2</v>
      </c>
      <c r="BB128" s="28">
        <v>87</v>
      </c>
      <c r="BC128" s="28">
        <v>92.8</v>
      </c>
      <c r="BD128" s="28">
        <v>98.6</v>
      </c>
      <c r="BE128" s="28">
        <v>104.4</v>
      </c>
      <c r="BF128" s="25">
        <v>110.2</v>
      </c>
      <c r="BG128" s="25">
        <v>116</v>
      </c>
      <c r="BH128" s="25">
        <v>121.8</v>
      </c>
      <c r="BI128" s="25">
        <v>127.6</v>
      </c>
      <c r="BJ128" s="25">
        <v>133.4</v>
      </c>
      <c r="BK128" s="25">
        <v>139.19999999999999</v>
      </c>
      <c r="BL128" s="49"/>
      <c r="BQ128" s="24" t="s">
        <v>92</v>
      </c>
      <c r="BR128" s="24" t="str">
        <f t="shared" si="90"/>
        <v>C-6-BASE-30-39</v>
      </c>
      <c r="BS128" s="25">
        <v>32.22</v>
      </c>
      <c r="BT128" s="25">
        <v>48.33</v>
      </c>
      <c r="BU128" s="25">
        <v>64.44</v>
      </c>
      <c r="BV128" s="25">
        <v>80.55</v>
      </c>
      <c r="BW128" s="25">
        <v>96.66</v>
      </c>
      <c r="BX128" s="25">
        <v>112.77</v>
      </c>
      <c r="BY128" s="25">
        <v>122.4</v>
      </c>
      <c r="BZ128" s="25">
        <v>137.69999999999999</v>
      </c>
      <c r="CA128" s="25">
        <v>153</v>
      </c>
      <c r="CB128" s="25">
        <v>168.3</v>
      </c>
      <c r="CC128" s="28">
        <v>183.6</v>
      </c>
      <c r="CD128" s="29">
        <v>100</v>
      </c>
      <c r="CE128" s="28">
        <v>198.9</v>
      </c>
      <c r="CF128" s="28">
        <v>214.2</v>
      </c>
      <c r="CG128" s="28">
        <v>229.5</v>
      </c>
      <c r="CH128" s="28">
        <v>244.8</v>
      </c>
      <c r="CI128" s="28">
        <v>260.10000000000002</v>
      </c>
      <c r="CJ128" s="28">
        <v>275.39999999999998</v>
      </c>
      <c r="CK128" s="25">
        <v>290.7</v>
      </c>
      <c r="CL128" s="25">
        <v>306</v>
      </c>
      <c r="CM128" s="25">
        <v>321.3</v>
      </c>
      <c r="CN128" s="25">
        <v>336.6</v>
      </c>
      <c r="CO128" s="25">
        <v>351.9</v>
      </c>
      <c r="CP128" s="25">
        <v>367.2</v>
      </c>
      <c r="CQ128" s="49"/>
      <c r="CV128" s="24" t="s">
        <v>92</v>
      </c>
      <c r="CW128" s="24" t="str">
        <f t="shared" si="91"/>
        <v>B-6-BASE-30-39</v>
      </c>
      <c r="CX128" s="25">
        <v>15.54</v>
      </c>
      <c r="CY128" s="25">
        <v>23.31</v>
      </c>
      <c r="CZ128" s="25">
        <v>31.08</v>
      </c>
      <c r="DA128" s="25">
        <v>38.85</v>
      </c>
      <c r="DB128" s="25">
        <v>46.62</v>
      </c>
      <c r="DC128" s="25">
        <v>54.39</v>
      </c>
      <c r="DD128" s="25">
        <v>59.04</v>
      </c>
      <c r="DE128" s="25">
        <v>66.42</v>
      </c>
      <c r="DF128" s="25">
        <v>73.8</v>
      </c>
      <c r="DG128" s="25">
        <v>81.180000000000007</v>
      </c>
      <c r="DH128" s="28">
        <v>88.56</v>
      </c>
      <c r="DI128" s="29">
        <v>1.1000000000000001</v>
      </c>
      <c r="DJ128" s="28">
        <v>95.94</v>
      </c>
      <c r="DK128" s="28">
        <v>103.32</v>
      </c>
      <c r="DL128" s="28">
        <v>110.7</v>
      </c>
      <c r="DM128" s="28">
        <v>118.08</v>
      </c>
      <c r="DN128" s="28">
        <v>125.46</v>
      </c>
      <c r="DO128" s="28">
        <v>132.84</v>
      </c>
      <c r="DP128" s="25">
        <v>140.22</v>
      </c>
      <c r="DQ128" s="25">
        <v>147.6</v>
      </c>
      <c r="DR128" s="25">
        <v>154.97999999999999</v>
      </c>
      <c r="DS128" s="25">
        <v>162.36000000000001</v>
      </c>
      <c r="DT128" s="49"/>
      <c r="DY128" s="24" t="s">
        <v>92</v>
      </c>
      <c r="DZ128" s="24" t="str">
        <f t="shared" si="92"/>
        <v>B-6-BASE-30-39</v>
      </c>
      <c r="EA128" s="25">
        <v>15.74</v>
      </c>
      <c r="EB128" s="25">
        <v>23.61</v>
      </c>
      <c r="EC128" s="25">
        <v>31.48</v>
      </c>
      <c r="ED128" s="25">
        <v>39.35</v>
      </c>
      <c r="EE128" s="25">
        <v>47.22</v>
      </c>
      <c r="EF128" s="25">
        <v>55.09</v>
      </c>
      <c r="EG128" s="25">
        <v>59.84</v>
      </c>
      <c r="EH128" s="25">
        <v>67.319999999999993</v>
      </c>
      <c r="EI128" s="25">
        <v>74.8</v>
      </c>
      <c r="EJ128" s="25">
        <v>82.28</v>
      </c>
      <c r="EK128" s="28">
        <v>89.76</v>
      </c>
      <c r="EL128" s="29">
        <v>1.1000000000000001</v>
      </c>
      <c r="EM128" s="28">
        <v>97.24</v>
      </c>
      <c r="EN128" s="28">
        <v>104.72</v>
      </c>
      <c r="EO128" s="28">
        <v>112.2</v>
      </c>
      <c r="EP128" s="28">
        <v>119.68</v>
      </c>
      <c r="EQ128" s="28">
        <v>127.16</v>
      </c>
      <c r="ER128" s="28">
        <v>134.63999999999999</v>
      </c>
      <c r="ES128" s="25">
        <v>142.12</v>
      </c>
      <c r="ET128" s="25">
        <v>149.6</v>
      </c>
      <c r="EU128" s="25">
        <v>157.08000000000001</v>
      </c>
      <c r="EV128" s="25">
        <v>164.56</v>
      </c>
      <c r="EW128" s="49"/>
      <c r="FB128" s="24" t="s">
        <v>92</v>
      </c>
      <c r="FC128" s="24" t="str">
        <f t="shared" si="93"/>
        <v>B-6-BASE-30-39</v>
      </c>
      <c r="FD128" s="25">
        <v>13.32</v>
      </c>
      <c r="FE128" s="25">
        <v>19.98</v>
      </c>
      <c r="FF128" s="25">
        <v>26.64</v>
      </c>
      <c r="FG128" s="25">
        <v>33.299999999999997</v>
      </c>
      <c r="FH128" s="25">
        <v>39.96</v>
      </c>
      <c r="FI128" s="25">
        <v>46.62</v>
      </c>
      <c r="FJ128" s="25">
        <v>50.64</v>
      </c>
      <c r="FK128" s="25">
        <v>56.97</v>
      </c>
      <c r="FL128" s="25">
        <v>63.3</v>
      </c>
      <c r="FM128" s="25">
        <v>69.63</v>
      </c>
      <c r="FN128" s="28">
        <v>75.959999999999994</v>
      </c>
      <c r="FO128" s="29">
        <v>1.1000000000000001</v>
      </c>
      <c r="FP128" s="28">
        <v>82.29</v>
      </c>
      <c r="FQ128" s="28">
        <v>88.62</v>
      </c>
      <c r="FR128" s="28">
        <v>94.95</v>
      </c>
      <c r="FS128" s="28">
        <v>101.28</v>
      </c>
      <c r="FT128" s="28">
        <v>107.61</v>
      </c>
      <c r="FU128" s="28">
        <v>113.94</v>
      </c>
      <c r="FV128" s="25">
        <v>120.27</v>
      </c>
      <c r="FW128" s="25">
        <v>126.6</v>
      </c>
      <c r="FX128" s="25">
        <v>132.93</v>
      </c>
      <c r="FY128" s="25">
        <v>139.26</v>
      </c>
      <c r="FZ128" s="49"/>
      <c r="GE128" s="24" t="s">
        <v>92</v>
      </c>
      <c r="GF128" s="24" t="str">
        <f t="shared" si="94"/>
        <v>C-6-BASE-30-39</v>
      </c>
      <c r="GG128" s="25">
        <v>10</v>
      </c>
      <c r="GH128" s="25">
        <v>15</v>
      </c>
      <c r="GI128" s="25">
        <v>20</v>
      </c>
      <c r="GJ128" s="25">
        <v>25</v>
      </c>
      <c r="GK128" s="25">
        <v>30</v>
      </c>
      <c r="GL128" s="25">
        <v>35</v>
      </c>
      <c r="GM128" s="25">
        <v>38</v>
      </c>
      <c r="GN128" s="25">
        <v>42.75</v>
      </c>
      <c r="GO128" s="25">
        <v>47.5</v>
      </c>
      <c r="GP128" s="25">
        <v>52.25</v>
      </c>
      <c r="GQ128" s="28">
        <v>57</v>
      </c>
      <c r="GR128" s="29">
        <v>1.1000000000000001</v>
      </c>
      <c r="GS128" s="28">
        <v>61.75</v>
      </c>
      <c r="GT128" s="28">
        <v>66.5</v>
      </c>
      <c r="GU128" s="28">
        <v>71.25</v>
      </c>
      <c r="GV128" s="28">
        <v>76</v>
      </c>
      <c r="GW128" s="28">
        <v>80.75</v>
      </c>
      <c r="GX128" s="28">
        <v>85.5</v>
      </c>
      <c r="GY128" s="25">
        <v>90.25</v>
      </c>
      <c r="GZ128" s="25">
        <v>95</v>
      </c>
      <c r="HA128" s="25">
        <v>99.75</v>
      </c>
      <c r="HB128" s="25">
        <v>104.5</v>
      </c>
      <c r="HC128" s="25">
        <v>109.25</v>
      </c>
      <c r="HD128" s="25">
        <v>114</v>
      </c>
      <c r="HE128" s="49"/>
      <c r="HJ128" s="24" t="s">
        <v>92</v>
      </c>
      <c r="HK128" s="24" t="str">
        <f t="shared" si="95"/>
        <v>B-6-BASE-30-39</v>
      </c>
      <c r="HL128" s="25">
        <v>14.44</v>
      </c>
      <c r="HM128" s="25">
        <v>21.66</v>
      </c>
      <c r="HN128" s="25">
        <v>28.88</v>
      </c>
      <c r="HO128" s="25">
        <v>36.1</v>
      </c>
      <c r="HP128" s="25">
        <v>43.32</v>
      </c>
      <c r="HQ128" s="25">
        <v>50.54</v>
      </c>
      <c r="HR128" s="25">
        <v>54.88</v>
      </c>
      <c r="HS128" s="25">
        <v>61.74</v>
      </c>
      <c r="HT128" s="25">
        <v>68.599999999999994</v>
      </c>
      <c r="HU128" s="25">
        <v>75.459999999999994</v>
      </c>
      <c r="HV128" s="28">
        <v>82.32</v>
      </c>
      <c r="HW128" s="29">
        <v>100</v>
      </c>
      <c r="HX128" s="28">
        <v>89.18</v>
      </c>
      <c r="HY128" s="28">
        <v>96.04</v>
      </c>
      <c r="HZ128" s="28">
        <v>102.9</v>
      </c>
      <c r="IA128" s="28">
        <v>109.76</v>
      </c>
      <c r="IB128" s="28">
        <v>116.62</v>
      </c>
      <c r="IC128" s="28">
        <v>123.48</v>
      </c>
      <c r="ID128" s="25">
        <v>130.34</v>
      </c>
      <c r="IE128" s="25">
        <v>137.19999999999999</v>
      </c>
      <c r="IF128" s="25">
        <v>144.06</v>
      </c>
      <c r="IG128" s="25">
        <v>150.91999999999999</v>
      </c>
      <c r="IH128" s="49"/>
      <c r="IM128" s="24" t="s">
        <v>92</v>
      </c>
      <c r="IN128" s="24" t="str">
        <f t="shared" si="96"/>
        <v>B-6-BASE-30-39</v>
      </c>
      <c r="IO128" s="165">
        <v>99999</v>
      </c>
      <c r="IP128" s="25">
        <v>99999</v>
      </c>
      <c r="IQ128" s="25">
        <v>99999</v>
      </c>
      <c r="IR128" s="25">
        <v>99999</v>
      </c>
      <c r="IS128" s="25">
        <v>99999</v>
      </c>
      <c r="IT128" s="25">
        <v>99999</v>
      </c>
      <c r="IU128" s="25">
        <v>99999</v>
      </c>
      <c r="IV128" s="25">
        <v>99999</v>
      </c>
      <c r="IW128" s="25">
        <v>99999</v>
      </c>
      <c r="IX128" s="25">
        <v>99999</v>
      </c>
      <c r="IY128" s="28">
        <v>99999</v>
      </c>
      <c r="IZ128" s="29">
        <v>100</v>
      </c>
      <c r="JA128" s="165">
        <v>99999</v>
      </c>
      <c r="JB128" s="25">
        <v>99999</v>
      </c>
      <c r="JC128" s="25">
        <v>99999</v>
      </c>
      <c r="JD128" s="25">
        <v>99999</v>
      </c>
      <c r="JE128" s="25">
        <v>99999</v>
      </c>
      <c r="JF128" s="25">
        <v>99999</v>
      </c>
      <c r="JG128" s="25">
        <v>99999</v>
      </c>
      <c r="JH128" s="25">
        <v>99999</v>
      </c>
      <c r="JI128" s="25">
        <v>99999</v>
      </c>
      <c r="JJ128" s="25">
        <v>99999</v>
      </c>
      <c r="JK128" s="49"/>
      <c r="JP128" s="24" t="s">
        <v>92</v>
      </c>
      <c r="JQ128" s="24" t="str">
        <f t="shared" si="97"/>
        <v>C-6-BASE-30-39</v>
      </c>
      <c r="JR128" s="25">
        <v>12.22</v>
      </c>
      <c r="JS128" s="25">
        <v>18.329999999999998</v>
      </c>
      <c r="JT128" s="25">
        <v>24.44</v>
      </c>
      <c r="JU128" s="25">
        <v>30.55</v>
      </c>
      <c r="JV128" s="25">
        <v>36.659999999999997</v>
      </c>
      <c r="JW128" s="25">
        <v>42.77</v>
      </c>
      <c r="JX128" s="25">
        <v>46.4</v>
      </c>
      <c r="JY128" s="25">
        <v>52.2</v>
      </c>
      <c r="JZ128" s="25">
        <v>58</v>
      </c>
      <c r="KA128" s="25">
        <v>63.8</v>
      </c>
      <c r="KB128" s="28">
        <v>69.599999999999994</v>
      </c>
      <c r="KC128" s="29">
        <v>1.1000000000000001</v>
      </c>
      <c r="KD128" s="28">
        <v>75.400000000000006</v>
      </c>
      <c r="KE128" s="28">
        <v>81.2</v>
      </c>
      <c r="KF128" s="28">
        <v>87</v>
      </c>
      <c r="KG128" s="28">
        <v>92.8</v>
      </c>
      <c r="KH128" s="28">
        <v>98.6</v>
      </c>
      <c r="KI128" s="28">
        <v>104.4</v>
      </c>
      <c r="KJ128" s="25">
        <v>110.2</v>
      </c>
      <c r="KK128" s="25">
        <v>116</v>
      </c>
      <c r="KL128" s="25">
        <v>121.8</v>
      </c>
      <c r="KM128" s="25">
        <v>127.6</v>
      </c>
      <c r="KN128" s="25">
        <v>133.4</v>
      </c>
      <c r="KO128" s="25">
        <v>139.19999999999999</v>
      </c>
      <c r="KP128" s="49"/>
      <c r="KU128" s="24" t="s">
        <v>92</v>
      </c>
      <c r="KV128" s="24" t="str">
        <f t="shared" si="98"/>
        <v>B-6-BASE-30-39</v>
      </c>
      <c r="KW128" s="25">
        <v>14.44</v>
      </c>
      <c r="KX128" s="25">
        <v>21.66</v>
      </c>
      <c r="KY128" s="25">
        <v>28.88</v>
      </c>
      <c r="KZ128" s="25">
        <v>36.1</v>
      </c>
      <c r="LA128" s="25">
        <v>43.32</v>
      </c>
      <c r="LB128" s="25">
        <v>50.54</v>
      </c>
      <c r="LC128" s="25">
        <v>54.88</v>
      </c>
      <c r="LD128" s="25">
        <v>61.74</v>
      </c>
      <c r="LE128" s="25">
        <v>68.599999999999994</v>
      </c>
      <c r="LF128" s="25">
        <v>75.459999999999994</v>
      </c>
      <c r="LG128" s="28">
        <v>82.32</v>
      </c>
      <c r="LH128" s="29">
        <v>100</v>
      </c>
      <c r="LI128" s="28">
        <v>89.18</v>
      </c>
      <c r="LJ128" s="28">
        <v>96.04</v>
      </c>
      <c r="LK128" s="28">
        <v>102.9</v>
      </c>
      <c r="LL128" s="28">
        <v>109.76</v>
      </c>
      <c r="LM128" s="28">
        <v>116.62</v>
      </c>
      <c r="LN128" s="28">
        <v>123.48</v>
      </c>
      <c r="LO128" s="25">
        <v>130.34</v>
      </c>
      <c r="LP128" s="25">
        <v>137.19999999999999</v>
      </c>
      <c r="LQ128" s="25">
        <v>144.06</v>
      </c>
      <c r="LR128" s="25">
        <v>150.91999999999999</v>
      </c>
      <c r="LS128" s="49"/>
    </row>
    <row r="129" spans="5:331" ht="14.4">
      <c r="I129" s="24" t="s">
        <v>93</v>
      </c>
      <c r="J129" s="24" t="str">
        <f t="shared" si="88"/>
        <v>B-6-BASE-40-49</v>
      </c>
      <c r="K129" s="25">
        <v>42.18</v>
      </c>
      <c r="L129" s="25">
        <v>63.27</v>
      </c>
      <c r="M129" s="25">
        <v>84.36</v>
      </c>
      <c r="N129" s="25">
        <v>105.45</v>
      </c>
      <c r="O129" s="25">
        <v>126.54</v>
      </c>
      <c r="P129" s="25">
        <v>147.63</v>
      </c>
      <c r="Q129" s="25">
        <v>160.32</v>
      </c>
      <c r="R129" s="25">
        <v>180.36</v>
      </c>
      <c r="S129" s="25">
        <v>200.4</v>
      </c>
      <c r="T129" s="25">
        <v>220.44</v>
      </c>
      <c r="U129" s="28">
        <v>240.48</v>
      </c>
      <c r="V129" s="29">
        <v>1.1499999999999999</v>
      </c>
      <c r="W129" s="28">
        <v>260.52</v>
      </c>
      <c r="X129" s="28">
        <v>280.56</v>
      </c>
      <c r="Y129" s="28">
        <v>300.60000000000002</v>
      </c>
      <c r="Z129" s="28">
        <v>320.64</v>
      </c>
      <c r="AA129" s="28">
        <v>340.68</v>
      </c>
      <c r="AB129" s="28">
        <v>360.72</v>
      </c>
      <c r="AC129" s="25">
        <v>380.76</v>
      </c>
      <c r="AD129" s="25">
        <v>400.8</v>
      </c>
      <c r="AE129" s="25">
        <v>420.84</v>
      </c>
      <c r="AF129" s="25">
        <v>440.88</v>
      </c>
      <c r="AL129" s="24" t="s">
        <v>93</v>
      </c>
      <c r="AM129" s="24" t="str">
        <f t="shared" si="89"/>
        <v>C-6-40-49</v>
      </c>
      <c r="AN129" s="25">
        <v>26.64</v>
      </c>
      <c r="AO129" s="25">
        <v>39.96</v>
      </c>
      <c r="AP129" s="25">
        <v>53.28</v>
      </c>
      <c r="AQ129" s="25">
        <v>66.599999999999994</v>
      </c>
      <c r="AR129" s="25">
        <v>79.92</v>
      </c>
      <c r="AS129" s="25">
        <v>93.24</v>
      </c>
      <c r="AT129" s="25">
        <v>101.2</v>
      </c>
      <c r="AU129" s="25">
        <v>113.85</v>
      </c>
      <c r="AV129" s="25">
        <v>126.5</v>
      </c>
      <c r="AW129" s="25">
        <v>139.15</v>
      </c>
      <c r="AX129" s="28">
        <v>151.80000000000001</v>
      </c>
      <c r="AY129" s="29">
        <v>1.1499999999999999</v>
      </c>
      <c r="AZ129" s="28">
        <v>164.45</v>
      </c>
      <c r="BA129" s="28">
        <v>177.1</v>
      </c>
      <c r="BB129" s="28">
        <v>189.75</v>
      </c>
      <c r="BC129" s="28">
        <v>202.4</v>
      </c>
      <c r="BD129" s="28">
        <v>215.05</v>
      </c>
      <c r="BE129" s="28">
        <v>227.7</v>
      </c>
      <c r="BF129" s="25">
        <v>240.35</v>
      </c>
      <c r="BG129" s="25">
        <v>253</v>
      </c>
      <c r="BH129" s="25">
        <v>265.64999999999998</v>
      </c>
      <c r="BI129" s="25">
        <v>278.3</v>
      </c>
      <c r="BJ129" s="25">
        <v>290.95</v>
      </c>
      <c r="BK129" s="25">
        <v>303.60000000000002</v>
      </c>
      <c r="BL129" s="49"/>
      <c r="BQ129" s="24" t="s">
        <v>93</v>
      </c>
      <c r="BR129" s="24" t="str">
        <f t="shared" si="90"/>
        <v>C-6-BASE-40-49</v>
      </c>
      <c r="BS129" s="25">
        <v>63.94</v>
      </c>
      <c r="BT129" s="25">
        <v>95.91</v>
      </c>
      <c r="BU129" s="25">
        <v>127.88</v>
      </c>
      <c r="BV129" s="25">
        <v>159.85</v>
      </c>
      <c r="BW129" s="25">
        <v>191.82</v>
      </c>
      <c r="BX129" s="25">
        <v>223.79</v>
      </c>
      <c r="BY129" s="25">
        <v>242.96</v>
      </c>
      <c r="BZ129" s="25">
        <v>273.33</v>
      </c>
      <c r="CA129" s="25">
        <v>303.7</v>
      </c>
      <c r="CB129" s="25">
        <v>334.07</v>
      </c>
      <c r="CC129" s="28">
        <v>364.44</v>
      </c>
      <c r="CD129" s="29">
        <v>100</v>
      </c>
      <c r="CE129" s="28">
        <v>394.81</v>
      </c>
      <c r="CF129" s="28">
        <v>425.18</v>
      </c>
      <c r="CG129" s="28">
        <v>455.55</v>
      </c>
      <c r="CH129" s="28">
        <v>485.92</v>
      </c>
      <c r="CI129" s="28">
        <v>516.29</v>
      </c>
      <c r="CJ129" s="28">
        <v>546.66</v>
      </c>
      <c r="CK129" s="25">
        <v>577.03</v>
      </c>
      <c r="CL129" s="25">
        <v>607.4</v>
      </c>
      <c r="CM129" s="25">
        <v>637.77</v>
      </c>
      <c r="CN129" s="25">
        <v>668.14</v>
      </c>
      <c r="CO129" s="25">
        <v>698.51</v>
      </c>
      <c r="CP129" s="25">
        <v>728.88</v>
      </c>
      <c r="CQ129" s="49"/>
      <c r="CV129" s="24" t="s">
        <v>93</v>
      </c>
      <c r="CW129" s="24" t="str">
        <f t="shared" si="91"/>
        <v>B-6-BASE-40-49</v>
      </c>
      <c r="CX129" s="25">
        <v>37.74</v>
      </c>
      <c r="CY129" s="25">
        <v>56.61</v>
      </c>
      <c r="CZ129" s="25">
        <v>75.48</v>
      </c>
      <c r="DA129" s="25">
        <v>94.35</v>
      </c>
      <c r="DB129" s="25">
        <v>113.22</v>
      </c>
      <c r="DC129" s="25">
        <v>132.09</v>
      </c>
      <c r="DD129" s="25">
        <v>143.44</v>
      </c>
      <c r="DE129" s="25">
        <v>161.37</v>
      </c>
      <c r="DF129" s="25">
        <v>179.3</v>
      </c>
      <c r="DG129" s="25">
        <v>197.23</v>
      </c>
      <c r="DH129" s="28">
        <v>215.16</v>
      </c>
      <c r="DI129" s="29">
        <v>1.1499999999999999</v>
      </c>
      <c r="DJ129" s="28">
        <v>233.09</v>
      </c>
      <c r="DK129" s="28">
        <v>251.02</v>
      </c>
      <c r="DL129" s="28">
        <v>268.95</v>
      </c>
      <c r="DM129" s="28">
        <v>286.88</v>
      </c>
      <c r="DN129" s="28">
        <v>304.81</v>
      </c>
      <c r="DO129" s="28">
        <v>322.74</v>
      </c>
      <c r="DP129" s="25">
        <v>340.67</v>
      </c>
      <c r="DQ129" s="25">
        <v>358.6</v>
      </c>
      <c r="DR129" s="25">
        <v>376.53</v>
      </c>
      <c r="DS129" s="25">
        <v>394.46</v>
      </c>
      <c r="DT129" s="49"/>
      <c r="DY129" s="24" t="s">
        <v>93</v>
      </c>
      <c r="DZ129" s="24" t="str">
        <f t="shared" si="92"/>
        <v>B-6-BASE-40-49</v>
      </c>
      <c r="EA129" s="25">
        <v>38.22</v>
      </c>
      <c r="EB129" s="25">
        <v>57.33</v>
      </c>
      <c r="EC129" s="25">
        <v>76.44</v>
      </c>
      <c r="ED129" s="25">
        <v>95.55</v>
      </c>
      <c r="EE129" s="25">
        <v>114.66</v>
      </c>
      <c r="EF129" s="25">
        <v>133.77000000000001</v>
      </c>
      <c r="EG129" s="25">
        <v>145.19999999999999</v>
      </c>
      <c r="EH129" s="25">
        <v>163.35</v>
      </c>
      <c r="EI129" s="25">
        <v>181.5</v>
      </c>
      <c r="EJ129" s="25">
        <v>199.65</v>
      </c>
      <c r="EK129" s="28">
        <v>217.8</v>
      </c>
      <c r="EL129" s="29">
        <v>1.1499999999999999</v>
      </c>
      <c r="EM129" s="28">
        <v>235.95</v>
      </c>
      <c r="EN129" s="28">
        <v>254.1</v>
      </c>
      <c r="EO129" s="28">
        <v>272.25</v>
      </c>
      <c r="EP129" s="28">
        <v>290.39999999999998</v>
      </c>
      <c r="EQ129" s="28">
        <v>308.55</v>
      </c>
      <c r="ER129" s="28">
        <v>326.7</v>
      </c>
      <c r="ES129" s="25">
        <v>344.85</v>
      </c>
      <c r="ET129" s="25">
        <v>363</v>
      </c>
      <c r="EU129" s="25">
        <v>381.15</v>
      </c>
      <c r="EV129" s="25">
        <v>399.3</v>
      </c>
      <c r="EW129" s="49"/>
      <c r="FB129" s="24" t="s">
        <v>93</v>
      </c>
      <c r="FC129" s="24" t="str">
        <f t="shared" si="93"/>
        <v>B-6-BASE-40-49</v>
      </c>
      <c r="FD129" s="25">
        <v>32.200000000000003</v>
      </c>
      <c r="FE129" s="25">
        <v>48.3</v>
      </c>
      <c r="FF129" s="25">
        <v>64.400000000000006</v>
      </c>
      <c r="FG129" s="25">
        <v>80.5</v>
      </c>
      <c r="FH129" s="25">
        <v>96.6</v>
      </c>
      <c r="FI129" s="25">
        <v>112.7</v>
      </c>
      <c r="FJ129" s="25">
        <v>122.4</v>
      </c>
      <c r="FK129" s="25">
        <v>137.69999999999999</v>
      </c>
      <c r="FL129" s="25">
        <v>153</v>
      </c>
      <c r="FM129" s="25">
        <v>168.3</v>
      </c>
      <c r="FN129" s="28">
        <v>183.6</v>
      </c>
      <c r="FO129" s="29">
        <v>1.1499999999999999</v>
      </c>
      <c r="FP129" s="28">
        <v>198.9</v>
      </c>
      <c r="FQ129" s="28">
        <v>214.2</v>
      </c>
      <c r="FR129" s="28">
        <v>229.5</v>
      </c>
      <c r="FS129" s="28">
        <v>244.8</v>
      </c>
      <c r="FT129" s="28">
        <v>260.10000000000002</v>
      </c>
      <c r="FU129" s="28">
        <v>275.39999999999998</v>
      </c>
      <c r="FV129" s="25">
        <v>290.7</v>
      </c>
      <c r="FW129" s="25">
        <v>306</v>
      </c>
      <c r="FX129" s="25">
        <v>321.3</v>
      </c>
      <c r="FY129" s="25">
        <v>336.6</v>
      </c>
      <c r="FZ129" s="49"/>
      <c r="GE129" s="24" t="s">
        <v>93</v>
      </c>
      <c r="GF129" s="24" t="str">
        <f t="shared" si="94"/>
        <v>C-6-BASE-40-49</v>
      </c>
      <c r="GG129" s="25">
        <v>22.2</v>
      </c>
      <c r="GH129" s="25">
        <v>33.299999999999997</v>
      </c>
      <c r="GI129" s="25">
        <v>44.4</v>
      </c>
      <c r="GJ129" s="25">
        <v>55.5</v>
      </c>
      <c r="GK129" s="25">
        <v>66.599999999999994</v>
      </c>
      <c r="GL129" s="25">
        <v>77.7</v>
      </c>
      <c r="GM129" s="25">
        <v>84.4</v>
      </c>
      <c r="GN129" s="25">
        <v>94.95</v>
      </c>
      <c r="GO129" s="25">
        <v>105.5</v>
      </c>
      <c r="GP129" s="25">
        <v>116.05</v>
      </c>
      <c r="GQ129" s="28">
        <v>126.6</v>
      </c>
      <c r="GR129" s="29">
        <v>1.1499999999999999</v>
      </c>
      <c r="GS129" s="28">
        <v>137.15</v>
      </c>
      <c r="GT129" s="28">
        <v>147.69999999999999</v>
      </c>
      <c r="GU129" s="28">
        <v>158.25</v>
      </c>
      <c r="GV129" s="28">
        <v>168.8</v>
      </c>
      <c r="GW129" s="28">
        <v>179.35</v>
      </c>
      <c r="GX129" s="28">
        <v>189.9</v>
      </c>
      <c r="GY129" s="25">
        <v>200.45</v>
      </c>
      <c r="GZ129" s="25">
        <v>211</v>
      </c>
      <c r="HA129" s="25">
        <v>221.55</v>
      </c>
      <c r="HB129" s="25">
        <v>232.1</v>
      </c>
      <c r="HC129" s="25">
        <v>242.65</v>
      </c>
      <c r="HD129" s="25">
        <v>253.2</v>
      </c>
      <c r="HE129" s="49"/>
      <c r="HJ129" s="24" t="s">
        <v>93</v>
      </c>
      <c r="HK129" s="24" t="str">
        <f t="shared" si="95"/>
        <v>B-6-BASE-40-49</v>
      </c>
      <c r="HL129" s="25">
        <v>34.42</v>
      </c>
      <c r="HM129" s="25">
        <v>51.63</v>
      </c>
      <c r="HN129" s="25">
        <v>68.84</v>
      </c>
      <c r="HO129" s="25">
        <v>86.05</v>
      </c>
      <c r="HP129" s="25">
        <v>103.26</v>
      </c>
      <c r="HQ129" s="25">
        <v>120.47</v>
      </c>
      <c r="HR129" s="25">
        <v>130.80000000000001</v>
      </c>
      <c r="HS129" s="25">
        <v>147.15</v>
      </c>
      <c r="HT129" s="25">
        <v>163.5</v>
      </c>
      <c r="HU129" s="25">
        <v>179.85</v>
      </c>
      <c r="HV129" s="28">
        <v>196.2</v>
      </c>
      <c r="HW129" s="29">
        <v>100</v>
      </c>
      <c r="HX129" s="28">
        <v>212.55</v>
      </c>
      <c r="HY129" s="28">
        <v>228.9</v>
      </c>
      <c r="HZ129" s="28">
        <v>245.25</v>
      </c>
      <c r="IA129" s="28">
        <v>261.60000000000002</v>
      </c>
      <c r="IB129" s="28">
        <v>277.95</v>
      </c>
      <c r="IC129" s="28">
        <v>294.3</v>
      </c>
      <c r="ID129" s="25">
        <v>310.64999999999998</v>
      </c>
      <c r="IE129" s="25">
        <v>327</v>
      </c>
      <c r="IF129" s="25">
        <v>343.35</v>
      </c>
      <c r="IG129" s="25">
        <v>359.7</v>
      </c>
      <c r="IH129" s="49"/>
      <c r="IM129" s="24" t="s">
        <v>93</v>
      </c>
      <c r="IN129" s="24" t="str">
        <f t="shared" si="96"/>
        <v>B-6-BASE-40-49</v>
      </c>
      <c r="IO129" s="165">
        <v>99999</v>
      </c>
      <c r="IP129" s="25">
        <v>99999</v>
      </c>
      <c r="IQ129" s="25">
        <v>99999</v>
      </c>
      <c r="IR129" s="25">
        <v>99999</v>
      </c>
      <c r="IS129" s="25">
        <v>99999</v>
      </c>
      <c r="IT129" s="25">
        <v>99999</v>
      </c>
      <c r="IU129" s="25">
        <v>99999</v>
      </c>
      <c r="IV129" s="25">
        <v>99999</v>
      </c>
      <c r="IW129" s="25">
        <v>99999</v>
      </c>
      <c r="IX129" s="25">
        <v>99999</v>
      </c>
      <c r="IY129" s="28">
        <v>99999</v>
      </c>
      <c r="IZ129" s="29">
        <v>100</v>
      </c>
      <c r="JA129" s="165">
        <v>99999</v>
      </c>
      <c r="JB129" s="25">
        <v>99999</v>
      </c>
      <c r="JC129" s="25">
        <v>99999</v>
      </c>
      <c r="JD129" s="25">
        <v>99999</v>
      </c>
      <c r="JE129" s="25">
        <v>99999</v>
      </c>
      <c r="JF129" s="25">
        <v>99999</v>
      </c>
      <c r="JG129" s="25">
        <v>99999</v>
      </c>
      <c r="JH129" s="25">
        <v>99999</v>
      </c>
      <c r="JI129" s="25">
        <v>99999</v>
      </c>
      <c r="JJ129" s="25">
        <v>99999</v>
      </c>
      <c r="JK129" s="49"/>
      <c r="JP129" s="24" t="s">
        <v>93</v>
      </c>
      <c r="JQ129" s="24" t="str">
        <f t="shared" si="97"/>
        <v>C-6-BASE-40-49</v>
      </c>
      <c r="JR129" s="25">
        <v>26.64</v>
      </c>
      <c r="JS129" s="25">
        <v>39.96</v>
      </c>
      <c r="JT129" s="25">
        <v>53.28</v>
      </c>
      <c r="JU129" s="25">
        <v>66.599999999999994</v>
      </c>
      <c r="JV129" s="25">
        <v>79.92</v>
      </c>
      <c r="JW129" s="25">
        <v>93.24</v>
      </c>
      <c r="JX129" s="25">
        <v>101.2</v>
      </c>
      <c r="JY129" s="25">
        <v>113.85</v>
      </c>
      <c r="JZ129" s="25">
        <v>126.5</v>
      </c>
      <c r="KA129" s="25">
        <v>139.15</v>
      </c>
      <c r="KB129" s="28">
        <v>151.80000000000001</v>
      </c>
      <c r="KC129" s="29">
        <v>1.1499999999999999</v>
      </c>
      <c r="KD129" s="28">
        <v>164.45</v>
      </c>
      <c r="KE129" s="28">
        <v>177.1</v>
      </c>
      <c r="KF129" s="28">
        <v>189.75</v>
      </c>
      <c r="KG129" s="28">
        <v>202.4</v>
      </c>
      <c r="KH129" s="28">
        <v>215.05</v>
      </c>
      <c r="KI129" s="28">
        <v>227.7</v>
      </c>
      <c r="KJ129" s="25">
        <v>240.35</v>
      </c>
      <c r="KK129" s="25">
        <v>253</v>
      </c>
      <c r="KL129" s="25">
        <v>265.64999999999998</v>
      </c>
      <c r="KM129" s="25">
        <v>278.3</v>
      </c>
      <c r="KN129" s="25">
        <v>290.95</v>
      </c>
      <c r="KO129" s="25">
        <v>303.60000000000002</v>
      </c>
      <c r="KP129" s="49"/>
      <c r="KU129" s="24" t="s">
        <v>93</v>
      </c>
      <c r="KV129" s="24" t="str">
        <f t="shared" si="98"/>
        <v>B-6-BASE-40-49</v>
      </c>
      <c r="KW129" s="25">
        <v>34.42</v>
      </c>
      <c r="KX129" s="25">
        <v>51.63</v>
      </c>
      <c r="KY129" s="25">
        <v>68.84</v>
      </c>
      <c r="KZ129" s="25">
        <v>86.05</v>
      </c>
      <c r="LA129" s="25">
        <v>103.26</v>
      </c>
      <c r="LB129" s="25">
        <v>120.47</v>
      </c>
      <c r="LC129" s="25">
        <v>130.80000000000001</v>
      </c>
      <c r="LD129" s="25">
        <v>147.15</v>
      </c>
      <c r="LE129" s="25">
        <v>163.5</v>
      </c>
      <c r="LF129" s="25">
        <v>179.85</v>
      </c>
      <c r="LG129" s="28">
        <v>196.2</v>
      </c>
      <c r="LH129" s="29">
        <v>100</v>
      </c>
      <c r="LI129" s="28">
        <v>212.55</v>
      </c>
      <c r="LJ129" s="28">
        <v>228.9</v>
      </c>
      <c r="LK129" s="28">
        <v>245.25</v>
      </c>
      <c r="LL129" s="28">
        <v>261.60000000000002</v>
      </c>
      <c r="LM129" s="28">
        <v>277.95</v>
      </c>
      <c r="LN129" s="28">
        <v>294.3</v>
      </c>
      <c r="LO129" s="25">
        <v>310.64999999999998</v>
      </c>
      <c r="LP129" s="25">
        <v>327</v>
      </c>
      <c r="LQ129" s="25">
        <v>343.35</v>
      </c>
      <c r="LR129" s="25">
        <v>359.7</v>
      </c>
      <c r="LS129" s="49"/>
    </row>
    <row r="130" spans="5:331" ht="14.4">
      <c r="I130" s="24" t="s">
        <v>94</v>
      </c>
      <c r="J130" s="24" t="str">
        <f t="shared" si="88"/>
        <v>B-6-BASE-50-54</v>
      </c>
      <c r="K130" s="25">
        <v>68.819999999999993</v>
      </c>
      <c r="L130" s="25">
        <v>103.23</v>
      </c>
      <c r="M130" s="25">
        <v>137.63999999999999</v>
      </c>
      <c r="N130" s="25">
        <v>172.05</v>
      </c>
      <c r="O130" s="25">
        <v>206.46</v>
      </c>
      <c r="P130" s="25">
        <v>240.87</v>
      </c>
      <c r="Q130" s="25">
        <v>261.52</v>
      </c>
      <c r="R130" s="25">
        <v>294.20999999999998</v>
      </c>
      <c r="S130" s="25">
        <v>326.89999999999998</v>
      </c>
      <c r="T130" s="25">
        <v>359.59</v>
      </c>
      <c r="U130" s="28">
        <v>392.28</v>
      </c>
      <c r="V130" s="29">
        <v>1.1499999999999999</v>
      </c>
      <c r="W130" s="28">
        <v>424.97</v>
      </c>
      <c r="X130" s="28">
        <v>457.66</v>
      </c>
      <c r="Y130" s="28">
        <v>490.35</v>
      </c>
      <c r="Z130" s="28">
        <v>523.04</v>
      </c>
      <c r="AA130" s="28">
        <v>555.73</v>
      </c>
      <c r="AB130" s="28">
        <v>588.41999999999996</v>
      </c>
      <c r="AC130" s="25">
        <v>621.11</v>
      </c>
      <c r="AD130" s="25">
        <v>653.79999999999995</v>
      </c>
      <c r="AE130" s="25">
        <v>686.49</v>
      </c>
      <c r="AF130" s="25">
        <v>719.18</v>
      </c>
      <c r="AL130" s="24" t="s">
        <v>94</v>
      </c>
      <c r="AM130" s="24" t="str">
        <f t="shared" si="89"/>
        <v>C-6-50-54</v>
      </c>
      <c r="AN130" s="25">
        <v>45.52</v>
      </c>
      <c r="AO130" s="25">
        <v>68.28</v>
      </c>
      <c r="AP130" s="25">
        <v>91.04</v>
      </c>
      <c r="AQ130" s="25">
        <v>113.8</v>
      </c>
      <c r="AR130" s="25">
        <v>136.56</v>
      </c>
      <c r="AS130" s="25">
        <v>159.32</v>
      </c>
      <c r="AT130" s="25">
        <v>172.96</v>
      </c>
      <c r="AU130" s="25">
        <v>194.58</v>
      </c>
      <c r="AV130" s="25">
        <v>216.2</v>
      </c>
      <c r="AW130" s="25">
        <v>237.82</v>
      </c>
      <c r="AX130" s="28">
        <v>259.44</v>
      </c>
      <c r="AY130" s="29">
        <v>1.1499999999999999</v>
      </c>
      <c r="AZ130" s="28">
        <v>281.06</v>
      </c>
      <c r="BA130" s="28">
        <v>302.68</v>
      </c>
      <c r="BB130" s="28">
        <v>324.3</v>
      </c>
      <c r="BC130" s="28">
        <v>345.92</v>
      </c>
      <c r="BD130" s="28">
        <v>367.54</v>
      </c>
      <c r="BE130" s="28">
        <v>389.16</v>
      </c>
      <c r="BF130" s="25">
        <v>410.78</v>
      </c>
      <c r="BG130" s="25">
        <v>432.4</v>
      </c>
      <c r="BH130" s="25">
        <v>454.02</v>
      </c>
      <c r="BI130" s="25">
        <v>475.64</v>
      </c>
      <c r="BJ130" s="25">
        <v>497.26</v>
      </c>
      <c r="BK130" s="25">
        <v>518.88</v>
      </c>
      <c r="BL130" s="49"/>
      <c r="BQ130" s="24" t="s">
        <v>94</v>
      </c>
      <c r="BR130" s="24" t="str">
        <f t="shared" si="90"/>
        <v>C-6-BASE-50-54</v>
      </c>
      <c r="BS130" s="25">
        <v>92.44</v>
      </c>
      <c r="BT130" s="25">
        <v>138.66</v>
      </c>
      <c r="BU130" s="25">
        <v>184.88</v>
      </c>
      <c r="BV130" s="25">
        <v>231.1</v>
      </c>
      <c r="BW130" s="25">
        <v>277.32</v>
      </c>
      <c r="BX130" s="25">
        <v>323.54000000000002</v>
      </c>
      <c r="BY130" s="25">
        <v>351.28</v>
      </c>
      <c r="BZ130" s="25">
        <v>395.19</v>
      </c>
      <c r="CA130" s="25">
        <v>439.1</v>
      </c>
      <c r="CB130" s="25">
        <v>483.01</v>
      </c>
      <c r="CC130" s="28">
        <v>526.91999999999996</v>
      </c>
      <c r="CD130" s="29">
        <v>100</v>
      </c>
      <c r="CE130" s="28">
        <v>570.83000000000004</v>
      </c>
      <c r="CF130" s="28">
        <v>614.74</v>
      </c>
      <c r="CG130" s="28">
        <v>658.65</v>
      </c>
      <c r="CH130" s="28">
        <v>702.56</v>
      </c>
      <c r="CI130" s="28">
        <v>746.47</v>
      </c>
      <c r="CJ130" s="28">
        <v>790.38</v>
      </c>
      <c r="CK130" s="25">
        <v>834.29</v>
      </c>
      <c r="CL130" s="25">
        <v>878.2</v>
      </c>
      <c r="CM130" s="25">
        <v>922.11</v>
      </c>
      <c r="CN130" s="25">
        <v>966.02</v>
      </c>
      <c r="CO130" s="25">
        <v>1009.93</v>
      </c>
      <c r="CP130" s="25">
        <v>1053.8399999999999</v>
      </c>
      <c r="CQ130" s="49"/>
      <c r="CV130" s="24" t="s">
        <v>94</v>
      </c>
      <c r="CW130" s="24" t="str">
        <f t="shared" si="91"/>
        <v>B-6-BASE-50-54</v>
      </c>
      <c r="CX130" s="25">
        <v>62.16</v>
      </c>
      <c r="CY130" s="25">
        <v>93.24</v>
      </c>
      <c r="CZ130" s="25">
        <v>124.32</v>
      </c>
      <c r="DA130" s="25">
        <v>155.4</v>
      </c>
      <c r="DB130" s="25">
        <v>186.48</v>
      </c>
      <c r="DC130" s="25">
        <v>217.56</v>
      </c>
      <c r="DD130" s="25">
        <v>236.24</v>
      </c>
      <c r="DE130" s="25">
        <v>265.77</v>
      </c>
      <c r="DF130" s="25">
        <v>295.3</v>
      </c>
      <c r="DG130" s="25">
        <v>324.83</v>
      </c>
      <c r="DH130" s="28">
        <v>354.36</v>
      </c>
      <c r="DI130" s="29">
        <v>1.1499999999999999</v>
      </c>
      <c r="DJ130" s="28">
        <v>383.89</v>
      </c>
      <c r="DK130" s="28">
        <v>413.42</v>
      </c>
      <c r="DL130" s="28">
        <v>442.95</v>
      </c>
      <c r="DM130" s="28">
        <v>472.48</v>
      </c>
      <c r="DN130" s="28">
        <v>502.01</v>
      </c>
      <c r="DO130" s="28">
        <v>531.54</v>
      </c>
      <c r="DP130" s="25">
        <v>561.07000000000005</v>
      </c>
      <c r="DQ130" s="25">
        <v>590.6</v>
      </c>
      <c r="DR130" s="25">
        <v>620.13</v>
      </c>
      <c r="DS130" s="25">
        <v>649.66</v>
      </c>
      <c r="DT130" s="49"/>
      <c r="DY130" s="24" t="s">
        <v>94</v>
      </c>
      <c r="DZ130" s="24" t="str">
        <f t="shared" si="92"/>
        <v>B-6-BASE-50-54</v>
      </c>
      <c r="EA130" s="25">
        <v>62.94</v>
      </c>
      <c r="EB130" s="25">
        <v>94.41</v>
      </c>
      <c r="EC130" s="25">
        <v>125.88</v>
      </c>
      <c r="ED130" s="25">
        <v>157.35</v>
      </c>
      <c r="EE130" s="25">
        <v>188.82</v>
      </c>
      <c r="EF130" s="25">
        <v>220.29</v>
      </c>
      <c r="EG130" s="25">
        <v>239.2</v>
      </c>
      <c r="EH130" s="25">
        <v>269.10000000000002</v>
      </c>
      <c r="EI130" s="25">
        <v>299</v>
      </c>
      <c r="EJ130" s="25">
        <v>328.9</v>
      </c>
      <c r="EK130" s="28">
        <v>358.8</v>
      </c>
      <c r="EL130" s="29">
        <v>1.1499999999999999</v>
      </c>
      <c r="EM130" s="28">
        <v>388.7</v>
      </c>
      <c r="EN130" s="28">
        <v>418.6</v>
      </c>
      <c r="EO130" s="28">
        <v>448.5</v>
      </c>
      <c r="EP130" s="28">
        <v>478.4</v>
      </c>
      <c r="EQ130" s="28">
        <v>508.3</v>
      </c>
      <c r="ER130" s="28">
        <v>538.20000000000005</v>
      </c>
      <c r="ES130" s="25">
        <v>568.1</v>
      </c>
      <c r="ET130" s="25">
        <v>598</v>
      </c>
      <c r="EU130" s="25">
        <v>627.9</v>
      </c>
      <c r="EV130" s="25">
        <v>657.8</v>
      </c>
      <c r="EW130" s="49"/>
      <c r="FB130" s="24" t="s">
        <v>94</v>
      </c>
      <c r="FC130" s="24" t="str">
        <f t="shared" si="93"/>
        <v>B-6-BASE-50-54</v>
      </c>
      <c r="FD130" s="25">
        <v>52.18</v>
      </c>
      <c r="FE130" s="25">
        <v>78.27</v>
      </c>
      <c r="FF130" s="25">
        <v>104.36</v>
      </c>
      <c r="FG130" s="25">
        <v>130.44999999999999</v>
      </c>
      <c r="FH130" s="25">
        <v>156.54</v>
      </c>
      <c r="FI130" s="25">
        <v>182.63</v>
      </c>
      <c r="FJ130" s="25">
        <v>198.32</v>
      </c>
      <c r="FK130" s="25">
        <v>223.11</v>
      </c>
      <c r="FL130" s="25">
        <v>247.9</v>
      </c>
      <c r="FM130" s="25">
        <v>272.69</v>
      </c>
      <c r="FN130" s="28">
        <v>297.48</v>
      </c>
      <c r="FO130" s="29">
        <v>1.1499999999999999</v>
      </c>
      <c r="FP130" s="28">
        <v>322.27</v>
      </c>
      <c r="FQ130" s="28">
        <v>347.06</v>
      </c>
      <c r="FR130" s="28">
        <v>371.85</v>
      </c>
      <c r="FS130" s="28">
        <v>396.64</v>
      </c>
      <c r="FT130" s="28">
        <v>421.43</v>
      </c>
      <c r="FU130" s="28">
        <v>446.22</v>
      </c>
      <c r="FV130" s="25">
        <v>471.01</v>
      </c>
      <c r="FW130" s="25">
        <v>495.8</v>
      </c>
      <c r="FX130" s="25">
        <v>520.59</v>
      </c>
      <c r="FY130" s="25">
        <v>545.38</v>
      </c>
      <c r="FZ130" s="49"/>
      <c r="GE130" s="24" t="s">
        <v>94</v>
      </c>
      <c r="GF130" s="24" t="str">
        <f t="shared" si="94"/>
        <v>C-6-BASE-50-54</v>
      </c>
      <c r="GG130" s="25">
        <v>37.74</v>
      </c>
      <c r="GH130" s="25">
        <v>56.61</v>
      </c>
      <c r="GI130" s="25">
        <v>75.48</v>
      </c>
      <c r="GJ130" s="25">
        <v>94.35</v>
      </c>
      <c r="GK130" s="25">
        <v>113.22</v>
      </c>
      <c r="GL130" s="25">
        <v>132.09</v>
      </c>
      <c r="GM130" s="25">
        <v>143.44</v>
      </c>
      <c r="GN130" s="25">
        <v>161.37</v>
      </c>
      <c r="GO130" s="25">
        <v>179.3</v>
      </c>
      <c r="GP130" s="25">
        <v>197.23</v>
      </c>
      <c r="GQ130" s="28">
        <v>215.16</v>
      </c>
      <c r="GR130" s="29">
        <v>1.1499999999999999</v>
      </c>
      <c r="GS130" s="28">
        <v>233.09</v>
      </c>
      <c r="GT130" s="28">
        <v>251.02</v>
      </c>
      <c r="GU130" s="28">
        <v>268.95</v>
      </c>
      <c r="GV130" s="28">
        <v>286.88</v>
      </c>
      <c r="GW130" s="28">
        <v>304.81</v>
      </c>
      <c r="GX130" s="28">
        <v>322.74</v>
      </c>
      <c r="GY130" s="25">
        <v>340.67</v>
      </c>
      <c r="GZ130" s="25">
        <v>358.6</v>
      </c>
      <c r="HA130" s="25">
        <v>376.53</v>
      </c>
      <c r="HB130" s="25">
        <v>394.46</v>
      </c>
      <c r="HC130" s="25">
        <v>412.39</v>
      </c>
      <c r="HD130" s="25">
        <v>430.32</v>
      </c>
      <c r="HE130" s="49"/>
      <c r="HJ130" s="24" t="s">
        <v>94</v>
      </c>
      <c r="HK130" s="24" t="str">
        <f t="shared" si="95"/>
        <v>B-6-BASE-50-54</v>
      </c>
      <c r="HL130" s="25">
        <v>56.62</v>
      </c>
      <c r="HM130" s="25">
        <v>84.93</v>
      </c>
      <c r="HN130" s="25">
        <v>113.24</v>
      </c>
      <c r="HO130" s="25">
        <v>141.55000000000001</v>
      </c>
      <c r="HP130" s="25">
        <v>169.86</v>
      </c>
      <c r="HQ130" s="25">
        <v>198.17</v>
      </c>
      <c r="HR130" s="25">
        <v>215.12</v>
      </c>
      <c r="HS130" s="25">
        <v>242.01</v>
      </c>
      <c r="HT130" s="25">
        <v>268.89999999999998</v>
      </c>
      <c r="HU130" s="25">
        <v>295.79000000000002</v>
      </c>
      <c r="HV130" s="28">
        <v>322.68</v>
      </c>
      <c r="HW130" s="29">
        <v>100</v>
      </c>
      <c r="HX130" s="28">
        <v>349.57</v>
      </c>
      <c r="HY130" s="28">
        <v>376.46</v>
      </c>
      <c r="HZ130" s="28">
        <v>403.35</v>
      </c>
      <c r="IA130" s="28">
        <v>430.24</v>
      </c>
      <c r="IB130" s="28">
        <v>457.13</v>
      </c>
      <c r="IC130" s="28">
        <v>484.02</v>
      </c>
      <c r="ID130" s="25">
        <v>510.91</v>
      </c>
      <c r="IE130" s="25">
        <v>537.79999999999995</v>
      </c>
      <c r="IF130" s="25">
        <v>564.69000000000005</v>
      </c>
      <c r="IG130" s="25">
        <v>591.58000000000004</v>
      </c>
      <c r="IH130" s="49"/>
      <c r="IM130" s="24" t="s">
        <v>94</v>
      </c>
      <c r="IN130" s="24" t="str">
        <f t="shared" si="96"/>
        <v>B-6-BASE-50-54</v>
      </c>
      <c r="IO130" s="165">
        <v>99999</v>
      </c>
      <c r="IP130" s="25">
        <v>99999</v>
      </c>
      <c r="IQ130" s="25">
        <v>99999</v>
      </c>
      <c r="IR130" s="25">
        <v>99999</v>
      </c>
      <c r="IS130" s="25">
        <v>99999</v>
      </c>
      <c r="IT130" s="25">
        <v>99999</v>
      </c>
      <c r="IU130" s="25">
        <v>99999</v>
      </c>
      <c r="IV130" s="25">
        <v>99999</v>
      </c>
      <c r="IW130" s="25">
        <v>99999</v>
      </c>
      <c r="IX130" s="25">
        <v>99999</v>
      </c>
      <c r="IY130" s="28">
        <v>99999</v>
      </c>
      <c r="IZ130" s="29">
        <v>100</v>
      </c>
      <c r="JA130" s="165">
        <v>99999</v>
      </c>
      <c r="JB130" s="25">
        <v>99999</v>
      </c>
      <c r="JC130" s="25">
        <v>99999</v>
      </c>
      <c r="JD130" s="25">
        <v>99999</v>
      </c>
      <c r="JE130" s="25">
        <v>99999</v>
      </c>
      <c r="JF130" s="25">
        <v>99999</v>
      </c>
      <c r="JG130" s="25">
        <v>99999</v>
      </c>
      <c r="JH130" s="25">
        <v>99999</v>
      </c>
      <c r="JI130" s="25">
        <v>99999</v>
      </c>
      <c r="JJ130" s="25">
        <v>99999</v>
      </c>
      <c r="JK130" s="49"/>
      <c r="JP130" s="24" t="s">
        <v>94</v>
      </c>
      <c r="JQ130" s="24" t="str">
        <f t="shared" si="97"/>
        <v>C-6-BASE-50-54</v>
      </c>
      <c r="JR130" s="25">
        <v>45.52</v>
      </c>
      <c r="JS130" s="25">
        <v>68.28</v>
      </c>
      <c r="JT130" s="25">
        <v>91.04</v>
      </c>
      <c r="JU130" s="25">
        <v>113.8</v>
      </c>
      <c r="JV130" s="25">
        <v>136.56</v>
      </c>
      <c r="JW130" s="25">
        <v>159.32</v>
      </c>
      <c r="JX130" s="25">
        <v>172.96</v>
      </c>
      <c r="JY130" s="25">
        <v>194.58</v>
      </c>
      <c r="JZ130" s="25">
        <v>216.2</v>
      </c>
      <c r="KA130" s="25">
        <v>237.82</v>
      </c>
      <c r="KB130" s="28">
        <v>259.44</v>
      </c>
      <c r="KC130" s="29">
        <v>1.1499999999999999</v>
      </c>
      <c r="KD130" s="28">
        <v>281.06</v>
      </c>
      <c r="KE130" s="28">
        <v>302.68</v>
      </c>
      <c r="KF130" s="28">
        <v>324.3</v>
      </c>
      <c r="KG130" s="28">
        <v>345.92</v>
      </c>
      <c r="KH130" s="28">
        <v>367.54</v>
      </c>
      <c r="KI130" s="28">
        <v>389.16</v>
      </c>
      <c r="KJ130" s="25">
        <v>410.78</v>
      </c>
      <c r="KK130" s="25">
        <v>432.4</v>
      </c>
      <c r="KL130" s="25">
        <v>454.02</v>
      </c>
      <c r="KM130" s="25">
        <v>475.64</v>
      </c>
      <c r="KN130" s="25">
        <v>497.26</v>
      </c>
      <c r="KO130" s="25">
        <v>518.88</v>
      </c>
      <c r="KP130" s="49"/>
      <c r="KU130" s="24" t="s">
        <v>94</v>
      </c>
      <c r="KV130" s="24" t="str">
        <f t="shared" si="98"/>
        <v>B-6-BASE-50-54</v>
      </c>
      <c r="KW130" s="25">
        <v>56.62</v>
      </c>
      <c r="KX130" s="25">
        <v>84.93</v>
      </c>
      <c r="KY130" s="25">
        <v>113.24</v>
      </c>
      <c r="KZ130" s="25">
        <v>141.55000000000001</v>
      </c>
      <c r="LA130" s="25">
        <v>169.86</v>
      </c>
      <c r="LB130" s="25">
        <v>198.17</v>
      </c>
      <c r="LC130" s="25">
        <v>215.12</v>
      </c>
      <c r="LD130" s="25">
        <v>242.01</v>
      </c>
      <c r="LE130" s="25">
        <v>268.89999999999998</v>
      </c>
      <c r="LF130" s="25">
        <v>295.79000000000002</v>
      </c>
      <c r="LG130" s="28">
        <v>322.68</v>
      </c>
      <c r="LH130" s="29">
        <v>100</v>
      </c>
      <c r="LI130" s="28">
        <v>349.57</v>
      </c>
      <c r="LJ130" s="28">
        <v>376.46</v>
      </c>
      <c r="LK130" s="28">
        <v>403.35</v>
      </c>
      <c r="LL130" s="28">
        <v>430.24</v>
      </c>
      <c r="LM130" s="28">
        <v>457.13</v>
      </c>
      <c r="LN130" s="28">
        <v>484.02</v>
      </c>
      <c r="LO130" s="25">
        <v>510.91</v>
      </c>
      <c r="LP130" s="25">
        <v>537.79999999999995</v>
      </c>
      <c r="LQ130" s="25">
        <v>564.69000000000005</v>
      </c>
      <c r="LR130" s="25">
        <v>591.58000000000004</v>
      </c>
      <c r="LS130" s="49"/>
    </row>
    <row r="131" spans="5:331" ht="14.4">
      <c r="I131" s="24" t="s">
        <v>95</v>
      </c>
      <c r="J131" s="24" t="str">
        <f t="shared" si="88"/>
        <v>B-6-BASE-55-59</v>
      </c>
      <c r="K131" s="25">
        <v>94.36</v>
      </c>
      <c r="L131" s="25">
        <v>141.54</v>
      </c>
      <c r="M131" s="25">
        <v>188.72</v>
      </c>
      <c r="N131" s="25">
        <v>235.9</v>
      </c>
      <c r="O131" s="25">
        <v>283.08</v>
      </c>
      <c r="P131" s="25">
        <v>330.26</v>
      </c>
      <c r="Q131" s="25">
        <v>358.56</v>
      </c>
      <c r="R131" s="25">
        <v>403.38</v>
      </c>
      <c r="S131" s="25">
        <v>448.2</v>
      </c>
      <c r="T131" s="25">
        <v>493.02</v>
      </c>
      <c r="U131" s="28">
        <v>537.84</v>
      </c>
      <c r="V131" s="29">
        <v>1.2</v>
      </c>
      <c r="W131" s="28">
        <v>582.66</v>
      </c>
      <c r="X131" s="28">
        <v>627.48</v>
      </c>
      <c r="Y131" s="28">
        <v>672.3</v>
      </c>
      <c r="Z131" s="28">
        <v>717.12</v>
      </c>
      <c r="AA131" s="28">
        <v>761.94</v>
      </c>
      <c r="AB131" s="28">
        <v>806.76</v>
      </c>
      <c r="AC131" s="25">
        <v>851.58</v>
      </c>
      <c r="AD131" s="25">
        <v>896.4</v>
      </c>
      <c r="AE131" s="25">
        <v>941.22</v>
      </c>
      <c r="AF131" s="25">
        <v>986.04</v>
      </c>
      <c r="AL131" s="24" t="s">
        <v>95</v>
      </c>
      <c r="AM131" s="24" t="str">
        <f t="shared" si="89"/>
        <v>C-6-55-59</v>
      </c>
      <c r="AN131" s="25">
        <v>65.5</v>
      </c>
      <c r="AO131" s="25">
        <v>98.25</v>
      </c>
      <c r="AP131" s="25">
        <v>131</v>
      </c>
      <c r="AQ131" s="25">
        <v>163.75</v>
      </c>
      <c r="AR131" s="25">
        <v>196.5</v>
      </c>
      <c r="AS131" s="25">
        <v>229.25</v>
      </c>
      <c r="AT131" s="25">
        <v>248.88</v>
      </c>
      <c r="AU131" s="25">
        <v>279.99</v>
      </c>
      <c r="AV131" s="25">
        <v>311.10000000000002</v>
      </c>
      <c r="AW131" s="25">
        <v>342.21</v>
      </c>
      <c r="AX131" s="28">
        <v>373.32</v>
      </c>
      <c r="AY131" s="29">
        <v>1.2</v>
      </c>
      <c r="AZ131" s="28">
        <v>404.43</v>
      </c>
      <c r="BA131" s="28">
        <v>435.54</v>
      </c>
      <c r="BB131" s="28">
        <v>466.65</v>
      </c>
      <c r="BC131" s="28">
        <v>497.76</v>
      </c>
      <c r="BD131" s="28">
        <v>528.87</v>
      </c>
      <c r="BE131" s="28">
        <v>559.98</v>
      </c>
      <c r="BF131" s="25">
        <v>591.09</v>
      </c>
      <c r="BG131" s="25">
        <v>622.20000000000005</v>
      </c>
      <c r="BH131" s="25">
        <v>653.30999999999995</v>
      </c>
      <c r="BI131" s="25">
        <v>684.42</v>
      </c>
      <c r="BJ131" s="25">
        <v>715.53</v>
      </c>
      <c r="BK131" s="25">
        <v>746.64</v>
      </c>
      <c r="BL131" s="49"/>
      <c r="BQ131" s="24" t="s">
        <v>95</v>
      </c>
      <c r="BR131" s="24" t="str">
        <f t="shared" si="90"/>
        <v>C-6-BASE-55-59</v>
      </c>
      <c r="BS131" s="25">
        <v>115</v>
      </c>
      <c r="BT131" s="25">
        <v>172.5</v>
      </c>
      <c r="BU131" s="25">
        <v>230</v>
      </c>
      <c r="BV131" s="25">
        <v>287.5</v>
      </c>
      <c r="BW131" s="25">
        <v>345</v>
      </c>
      <c r="BX131" s="25">
        <v>402.5</v>
      </c>
      <c r="BY131" s="25">
        <v>437.04</v>
      </c>
      <c r="BZ131" s="25">
        <v>491.67</v>
      </c>
      <c r="CA131" s="25">
        <v>546.29999999999995</v>
      </c>
      <c r="CB131" s="25">
        <v>600.92999999999995</v>
      </c>
      <c r="CC131" s="28">
        <v>655.56</v>
      </c>
      <c r="CD131" s="29">
        <v>100</v>
      </c>
      <c r="CE131" s="28">
        <v>710.19</v>
      </c>
      <c r="CF131" s="28">
        <v>764.82</v>
      </c>
      <c r="CG131" s="28">
        <v>819.45</v>
      </c>
      <c r="CH131" s="28">
        <v>874.08</v>
      </c>
      <c r="CI131" s="28">
        <v>928.71</v>
      </c>
      <c r="CJ131" s="28">
        <v>983.34</v>
      </c>
      <c r="CK131" s="25">
        <v>1037.97</v>
      </c>
      <c r="CL131" s="25">
        <v>1092.5999999999999</v>
      </c>
      <c r="CM131" s="25">
        <v>1147.23</v>
      </c>
      <c r="CN131" s="25">
        <v>1201.8599999999999</v>
      </c>
      <c r="CO131" s="25">
        <v>1256.49</v>
      </c>
      <c r="CP131" s="25">
        <v>1311.12</v>
      </c>
      <c r="CQ131" s="49"/>
      <c r="CV131" s="24" t="s">
        <v>95</v>
      </c>
      <c r="CW131" s="24" t="str">
        <f t="shared" si="91"/>
        <v>B-6-BASE-55-59</v>
      </c>
      <c r="CX131" s="25">
        <v>85.48</v>
      </c>
      <c r="CY131" s="25">
        <v>128.22</v>
      </c>
      <c r="CZ131" s="25">
        <v>170.96</v>
      </c>
      <c r="DA131" s="25">
        <v>213.7</v>
      </c>
      <c r="DB131" s="25">
        <v>256.44</v>
      </c>
      <c r="DC131" s="25">
        <v>299.18</v>
      </c>
      <c r="DD131" s="25">
        <v>324.8</v>
      </c>
      <c r="DE131" s="25">
        <v>365.4</v>
      </c>
      <c r="DF131" s="25">
        <v>406</v>
      </c>
      <c r="DG131" s="25">
        <v>446.6</v>
      </c>
      <c r="DH131" s="28">
        <v>487.2</v>
      </c>
      <c r="DI131" s="29">
        <v>1.2</v>
      </c>
      <c r="DJ131" s="28">
        <v>527.79999999999995</v>
      </c>
      <c r="DK131" s="28">
        <v>568.4</v>
      </c>
      <c r="DL131" s="28">
        <v>609</v>
      </c>
      <c r="DM131" s="28">
        <v>649.6</v>
      </c>
      <c r="DN131" s="28">
        <v>690.2</v>
      </c>
      <c r="DO131" s="28">
        <v>730.8</v>
      </c>
      <c r="DP131" s="25">
        <v>771.4</v>
      </c>
      <c r="DQ131" s="25">
        <v>812</v>
      </c>
      <c r="DR131" s="25">
        <v>852.6</v>
      </c>
      <c r="DS131" s="25">
        <v>893.2</v>
      </c>
      <c r="DT131" s="49"/>
      <c r="DY131" s="24" t="s">
        <v>95</v>
      </c>
      <c r="DZ131" s="24" t="str">
        <f t="shared" si="92"/>
        <v>B-6-BASE-55-59</v>
      </c>
      <c r="EA131" s="25">
        <v>86.54</v>
      </c>
      <c r="EB131" s="25">
        <v>129.81</v>
      </c>
      <c r="EC131" s="25">
        <v>173.08</v>
      </c>
      <c r="ED131" s="25">
        <v>216.35</v>
      </c>
      <c r="EE131" s="25">
        <v>259.62</v>
      </c>
      <c r="EF131" s="25">
        <v>302.89</v>
      </c>
      <c r="EG131" s="25">
        <v>328.88</v>
      </c>
      <c r="EH131" s="25">
        <v>369.99</v>
      </c>
      <c r="EI131" s="25">
        <v>411.1</v>
      </c>
      <c r="EJ131" s="25">
        <v>452.21</v>
      </c>
      <c r="EK131" s="28">
        <v>493.32</v>
      </c>
      <c r="EL131" s="29">
        <v>1.2</v>
      </c>
      <c r="EM131" s="28">
        <v>534.42999999999995</v>
      </c>
      <c r="EN131" s="28">
        <v>575.54</v>
      </c>
      <c r="EO131" s="28">
        <v>616.65</v>
      </c>
      <c r="EP131" s="28">
        <v>657.76</v>
      </c>
      <c r="EQ131" s="28">
        <v>698.87</v>
      </c>
      <c r="ER131" s="28">
        <v>739.98</v>
      </c>
      <c r="ES131" s="25">
        <v>781.09</v>
      </c>
      <c r="ET131" s="25">
        <v>822.2</v>
      </c>
      <c r="EU131" s="25">
        <v>863.31</v>
      </c>
      <c r="EV131" s="25">
        <v>904.42</v>
      </c>
      <c r="EW131" s="49"/>
      <c r="FB131" s="24" t="s">
        <v>95</v>
      </c>
      <c r="FC131" s="24" t="str">
        <f t="shared" si="93"/>
        <v>B-6-BASE-55-59</v>
      </c>
      <c r="FD131" s="25">
        <v>72.16</v>
      </c>
      <c r="FE131" s="25">
        <v>108.24</v>
      </c>
      <c r="FF131" s="25">
        <v>144.32</v>
      </c>
      <c r="FG131" s="25">
        <v>180.4</v>
      </c>
      <c r="FH131" s="25">
        <v>216.48</v>
      </c>
      <c r="FI131" s="25">
        <v>252.56</v>
      </c>
      <c r="FJ131" s="25">
        <v>274.24</v>
      </c>
      <c r="FK131" s="25">
        <v>308.52</v>
      </c>
      <c r="FL131" s="25">
        <v>342.8</v>
      </c>
      <c r="FM131" s="25">
        <v>377.08</v>
      </c>
      <c r="FN131" s="28">
        <v>411.36</v>
      </c>
      <c r="FO131" s="29">
        <v>1.2</v>
      </c>
      <c r="FP131" s="28">
        <v>445.64</v>
      </c>
      <c r="FQ131" s="28">
        <v>479.92</v>
      </c>
      <c r="FR131" s="28">
        <v>514.20000000000005</v>
      </c>
      <c r="FS131" s="28">
        <v>548.48</v>
      </c>
      <c r="FT131" s="28">
        <v>582.76</v>
      </c>
      <c r="FU131" s="28">
        <v>617.04</v>
      </c>
      <c r="FV131" s="25">
        <v>651.32000000000005</v>
      </c>
      <c r="FW131" s="25">
        <v>685.6</v>
      </c>
      <c r="FX131" s="25">
        <v>719.88</v>
      </c>
      <c r="FY131" s="25">
        <v>754.16</v>
      </c>
      <c r="FZ131" s="49"/>
      <c r="GE131" s="24" t="s">
        <v>95</v>
      </c>
      <c r="GF131" s="24" t="str">
        <f t="shared" si="94"/>
        <v>C-6-BASE-55-59</v>
      </c>
      <c r="GG131" s="25">
        <v>54.4</v>
      </c>
      <c r="GH131" s="25">
        <v>81.599999999999994</v>
      </c>
      <c r="GI131" s="25">
        <v>108.8</v>
      </c>
      <c r="GJ131" s="25">
        <v>136</v>
      </c>
      <c r="GK131" s="25">
        <v>163.19999999999999</v>
      </c>
      <c r="GL131" s="25">
        <v>190.4</v>
      </c>
      <c r="GM131" s="25">
        <v>206.72</v>
      </c>
      <c r="GN131" s="25">
        <v>232.56</v>
      </c>
      <c r="GO131" s="25">
        <v>258.39999999999998</v>
      </c>
      <c r="GP131" s="25">
        <v>284.24</v>
      </c>
      <c r="GQ131" s="28">
        <v>310.08</v>
      </c>
      <c r="GR131" s="29">
        <v>1.2</v>
      </c>
      <c r="GS131" s="28">
        <v>335.92</v>
      </c>
      <c r="GT131" s="28">
        <v>361.76</v>
      </c>
      <c r="GU131" s="28">
        <v>387.6</v>
      </c>
      <c r="GV131" s="28">
        <v>413.44</v>
      </c>
      <c r="GW131" s="28">
        <v>439.28</v>
      </c>
      <c r="GX131" s="28">
        <v>465.12</v>
      </c>
      <c r="GY131" s="25">
        <v>490.96</v>
      </c>
      <c r="GZ131" s="25">
        <v>516.79999999999995</v>
      </c>
      <c r="HA131" s="25">
        <v>542.64</v>
      </c>
      <c r="HB131" s="25">
        <v>568.48</v>
      </c>
      <c r="HC131" s="25">
        <v>594.32000000000005</v>
      </c>
      <c r="HD131" s="25">
        <v>620.16</v>
      </c>
      <c r="HE131" s="49"/>
      <c r="HJ131" s="24" t="s">
        <v>95</v>
      </c>
      <c r="HK131" s="24" t="str">
        <f t="shared" si="95"/>
        <v>B-6-BASE-55-59</v>
      </c>
      <c r="HL131" s="25">
        <v>78.819999999999993</v>
      </c>
      <c r="HM131" s="25">
        <v>118.23</v>
      </c>
      <c r="HN131" s="25">
        <v>157.63999999999999</v>
      </c>
      <c r="HO131" s="25">
        <v>197.05</v>
      </c>
      <c r="HP131" s="25">
        <v>236.46</v>
      </c>
      <c r="HQ131" s="25">
        <v>275.87</v>
      </c>
      <c r="HR131" s="25">
        <v>299.52</v>
      </c>
      <c r="HS131" s="25">
        <v>336.96</v>
      </c>
      <c r="HT131" s="25">
        <v>374.4</v>
      </c>
      <c r="HU131" s="25">
        <v>411.84</v>
      </c>
      <c r="HV131" s="28">
        <v>449.28</v>
      </c>
      <c r="HW131" s="29">
        <v>100</v>
      </c>
      <c r="HX131" s="28">
        <v>486.72</v>
      </c>
      <c r="HY131" s="28">
        <v>524.16</v>
      </c>
      <c r="HZ131" s="28">
        <v>561.6</v>
      </c>
      <c r="IA131" s="28">
        <v>599.04</v>
      </c>
      <c r="IB131" s="28">
        <v>636.48</v>
      </c>
      <c r="IC131" s="28">
        <v>673.92</v>
      </c>
      <c r="ID131" s="25">
        <v>711.36</v>
      </c>
      <c r="IE131" s="25">
        <v>748.8</v>
      </c>
      <c r="IF131" s="25">
        <v>786.24</v>
      </c>
      <c r="IG131" s="25">
        <v>823.68</v>
      </c>
      <c r="IH131" s="49"/>
      <c r="IM131" s="24" t="s">
        <v>95</v>
      </c>
      <c r="IN131" s="24" t="str">
        <f t="shared" si="96"/>
        <v>B-6-BASE-55-59</v>
      </c>
      <c r="IO131" s="165">
        <v>99999</v>
      </c>
      <c r="IP131" s="25">
        <v>99999</v>
      </c>
      <c r="IQ131" s="25">
        <v>99999</v>
      </c>
      <c r="IR131" s="25">
        <v>99999</v>
      </c>
      <c r="IS131" s="25">
        <v>99999</v>
      </c>
      <c r="IT131" s="25">
        <v>99999</v>
      </c>
      <c r="IU131" s="25">
        <v>99999</v>
      </c>
      <c r="IV131" s="25">
        <v>99999</v>
      </c>
      <c r="IW131" s="25">
        <v>99999</v>
      </c>
      <c r="IX131" s="25">
        <v>99999</v>
      </c>
      <c r="IY131" s="28">
        <v>99999</v>
      </c>
      <c r="IZ131" s="29">
        <v>100</v>
      </c>
      <c r="JA131" s="165">
        <v>99999</v>
      </c>
      <c r="JB131" s="25">
        <v>99999</v>
      </c>
      <c r="JC131" s="25">
        <v>99999</v>
      </c>
      <c r="JD131" s="25">
        <v>99999</v>
      </c>
      <c r="JE131" s="25">
        <v>99999</v>
      </c>
      <c r="JF131" s="25">
        <v>99999</v>
      </c>
      <c r="JG131" s="25">
        <v>99999</v>
      </c>
      <c r="JH131" s="25">
        <v>99999</v>
      </c>
      <c r="JI131" s="25">
        <v>99999</v>
      </c>
      <c r="JJ131" s="25">
        <v>99999</v>
      </c>
      <c r="JK131" s="49"/>
      <c r="JP131" s="24" t="s">
        <v>95</v>
      </c>
      <c r="JQ131" s="24" t="str">
        <f t="shared" si="97"/>
        <v>C-6-BASE-55-59</v>
      </c>
      <c r="JR131" s="25">
        <v>65.5</v>
      </c>
      <c r="JS131" s="25">
        <v>98.25</v>
      </c>
      <c r="JT131" s="25">
        <v>131</v>
      </c>
      <c r="JU131" s="25">
        <v>163.75</v>
      </c>
      <c r="JV131" s="25">
        <v>196.5</v>
      </c>
      <c r="JW131" s="25">
        <v>229.25</v>
      </c>
      <c r="JX131" s="25">
        <v>248.88</v>
      </c>
      <c r="JY131" s="25">
        <v>279.99</v>
      </c>
      <c r="JZ131" s="25">
        <v>311.10000000000002</v>
      </c>
      <c r="KA131" s="25">
        <v>342.21</v>
      </c>
      <c r="KB131" s="28">
        <v>373.32</v>
      </c>
      <c r="KC131" s="29">
        <v>1.2</v>
      </c>
      <c r="KD131" s="28">
        <v>404.43</v>
      </c>
      <c r="KE131" s="28">
        <v>435.54</v>
      </c>
      <c r="KF131" s="28">
        <v>466.65</v>
      </c>
      <c r="KG131" s="28">
        <v>497.76</v>
      </c>
      <c r="KH131" s="28">
        <v>528.87</v>
      </c>
      <c r="KI131" s="28">
        <v>559.98</v>
      </c>
      <c r="KJ131" s="25">
        <v>591.09</v>
      </c>
      <c r="KK131" s="25">
        <v>622.20000000000005</v>
      </c>
      <c r="KL131" s="25">
        <v>653.30999999999995</v>
      </c>
      <c r="KM131" s="25">
        <v>684.42</v>
      </c>
      <c r="KN131" s="25">
        <v>715.53</v>
      </c>
      <c r="KO131" s="25">
        <v>746.64</v>
      </c>
      <c r="KP131" s="49"/>
      <c r="KU131" s="24" t="s">
        <v>95</v>
      </c>
      <c r="KV131" s="24" t="str">
        <f t="shared" si="98"/>
        <v>B-6-BASE-55-59</v>
      </c>
      <c r="KW131" s="25">
        <v>78.819999999999993</v>
      </c>
      <c r="KX131" s="25">
        <v>118.23</v>
      </c>
      <c r="KY131" s="25">
        <v>157.63999999999999</v>
      </c>
      <c r="KZ131" s="25">
        <v>197.05</v>
      </c>
      <c r="LA131" s="25">
        <v>236.46</v>
      </c>
      <c r="LB131" s="25">
        <v>275.87</v>
      </c>
      <c r="LC131" s="25">
        <v>299.52</v>
      </c>
      <c r="LD131" s="25">
        <v>336.96</v>
      </c>
      <c r="LE131" s="25">
        <v>374.4</v>
      </c>
      <c r="LF131" s="25">
        <v>411.84</v>
      </c>
      <c r="LG131" s="28">
        <v>449.28</v>
      </c>
      <c r="LH131" s="29">
        <v>100</v>
      </c>
      <c r="LI131" s="28">
        <v>486.72</v>
      </c>
      <c r="LJ131" s="28">
        <v>524.16</v>
      </c>
      <c r="LK131" s="28">
        <v>561.6</v>
      </c>
      <c r="LL131" s="28">
        <v>599.04</v>
      </c>
      <c r="LM131" s="28">
        <v>636.48</v>
      </c>
      <c r="LN131" s="28">
        <v>673.92</v>
      </c>
      <c r="LO131" s="25">
        <v>711.36</v>
      </c>
      <c r="LP131" s="25">
        <v>748.8</v>
      </c>
      <c r="LQ131" s="25">
        <v>786.24</v>
      </c>
      <c r="LR131" s="25">
        <v>823.68</v>
      </c>
      <c r="LS131" s="49"/>
    </row>
    <row r="132" spans="5:331" ht="14.4">
      <c r="I132" s="24" t="s">
        <v>96</v>
      </c>
      <c r="J132" s="24" t="str">
        <f t="shared" si="88"/>
        <v>B-6-BASE-60-64</v>
      </c>
      <c r="K132" s="25">
        <v>123.22</v>
      </c>
      <c r="L132" s="25">
        <v>184.83</v>
      </c>
      <c r="M132" s="25">
        <v>246.44</v>
      </c>
      <c r="N132" s="25">
        <v>308.05</v>
      </c>
      <c r="O132" s="25">
        <v>369.66</v>
      </c>
      <c r="P132" s="25">
        <v>431.27</v>
      </c>
      <c r="Q132" s="25">
        <v>468.24</v>
      </c>
      <c r="R132" s="25">
        <v>526.77</v>
      </c>
      <c r="S132" s="25">
        <v>585.29999999999995</v>
      </c>
      <c r="T132" s="25">
        <v>643.83000000000004</v>
      </c>
      <c r="U132" s="28">
        <v>702.36</v>
      </c>
      <c r="V132" s="29">
        <v>1.25</v>
      </c>
      <c r="W132" s="28">
        <v>760.89</v>
      </c>
      <c r="X132" s="28">
        <v>819.42</v>
      </c>
      <c r="Y132" s="28">
        <v>877.95</v>
      </c>
      <c r="Z132" s="28">
        <v>936.48</v>
      </c>
      <c r="AA132" s="28">
        <v>995.01</v>
      </c>
      <c r="AB132" s="28">
        <v>1053.54</v>
      </c>
      <c r="AC132" s="25">
        <v>1112.07</v>
      </c>
      <c r="AD132" s="25">
        <v>1170.5999999999999</v>
      </c>
      <c r="AE132" s="25">
        <v>1229.1300000000001</v>
      </c>
      <c r="AF132" s="25">
        <v>1287.6600000000001</v>
      </c>
      <c r="AL132" s="24" t="s">
        <v>96</v>
      </c>
      <c r="AM132" s="24" t="str">
        <f t="shared" si="89"/>
        <v>C-6-60-64</v>
      </c>
      <c r="AN132" s="25">
        <v>93.24</v>
      </c>
      <c r="AO132" s="25">
        <v>139.86000000000001</v>
      </c>
      <c r="AP132" s="25">
        <v>186.48</v>
      </c>
      <c r="AQ132" s="25">
        <v>233.1</v>
      </c>
      <c r="AR132" s="25">
        <v>279.72000000000003</v>
      </c>
      <c r="AS132" s="25">
        <v>326.33999999999997</v>
      </c>
      <c r="AT132" s="25">
        <v>354.32</v>
      </c>
      <c r="AU132" s="25">
        <v>398.61</v>
      </c>
      <c r="AV132" s="25">
        <v>442.9</v>
      </c>
      <c r="AW132" s="25">
        <v>487.19</v>
      </c>
      <c r="AX132" s="28">
        <v>531.48</v>
      </c>
      <c r="AY132" s="29">
        <v>1.25</v>
      </c>
      <c r="AZ132" s="28">
        <v>575.77</v>
      </c>
      <c r="BA132" s="28">
        <v>620.05999999999995</v>
      </c>
      <c r="BB132" s="28">
        <v>664.35</v>
      </c>
      <c r="BC132" s="28">
        <v>708.64</v>
      </c>
      <c r="BD132" s="28">
        <v>752.93</v>
      </c>
      <c r="BE132" s="28">
        <v>797.22</v>
      </c>
      <c r="BF132" s="25">
        <v>841.51</v>
      </c>
      <c r="BG132" s="25">
        <v>885.8</v>
      </c>
      <c r="BH132" s="25">
        <v>930.09</v>
      </c>
      <c r="BI132" s="25">
        <v>974.38</v>
      </c>
      <c r="BJ132" s="25">
        <v>1018.67</v>
      </c>
      <c r="BK132" s="25">
        <v>1062.96</v>
      </c>
      <c r="BL132" s="49"/>
      <c r="BQ132" s="24" t="s">
        <v>96</v>
      </c>
      <c r="BR132" s="24" t="str">
        <f t="shared" si="90"/>
        <v>C-6-BASE-60-64</v>
      </c>
      <c r="BS132" s="25">
        <v>139.78</v>
      </c>
      <c r="BT132" s="25">
        <v>209.67</v>
      </c>
      <c r="BU132" s="25">
        <v>279.56</v>
      </c>
      <c r="BV132" s="25">
        <v>349.45</v>
      </c>
      <c r="BW132" s="25">
        <v>419.34</v>
      </c>
      <c r="BX132" s="25">
        <v>489.23</v>
      </c>
      <c r="BY132" s="25">
        <v>531.20000000000005</v>
      </c>
      <c r="BZ132" s="25">
        <v>597.6</v>
      </c>
      <c r="CA132" s="25">
        <v>664</v>
      </c>
      <c r="CB132" s="25">
        <v>730.4</v>
      </c>
      <c r="CC132" s="28">
        <v>796.8</v>
      </c>
      <c r="CD132" s="29">
        <v>100</v>
      </c>
      <c r="CE132" s="28">
        <v>863.2</v>
      </c>
      <c r="CF132" s="28">
        <v>929.6</v>
      </c>
      <c r="CG132" s="28">
        <v>996</v>
      </c>
      <c r="CH132" s="28">
        <v>1062.4000000000001</v>
      </c>
      <c r="CI132" s="28">
        <v>1128.8</v>
      </c>
      <c r="CJ132" s="28">
        <v>1195.2</v>
      </c>
      <c r="CK132" s="25">
        <v>1261.5999999999999</v>
      </c>
      <c r="CL132" s="25">
        <v>1328</v>
      </c>
      <c r="CM132" s="25">
        <v>1394.4</v>
      </c>
      <c r="CN132" s="25">
        <v>1460.8</v>
      </c>
      <c r="CO132" s="25">
        <v>1527.2</v>
      </c>
      <c r="CP132" s="25">
        <v>1593.6</v>
      </c>
      <c r="CQ132" s="49"/>
      <c r="CV132" s="24" t="s">
        <v>96</v>
      </c>
      <c r="CW132" s="24" t="str">
        <f t="shared" si="91"/>
        <v>B-6-BASE-60-64</v>
      </c>
      <c r="CX132" s="25">
        <v>111</v>
      </c>
      <c r="CY132" s="25">
        <v>166.5</v>
      </c>
      <c r="CZ132" s="25">
        <v>222</v>
      </c>
      <c r="DA132" s="25">
        <v>277.5</v>
      </c>
      <c r="DB132" s="25">
        <v>333</v>
      </c>
      <c r="DC132" s="25">
        <v>388.5</v>
      </c>
      <c r="DD132" s="25">
        <v>421.84</v>
      </c>
      <c r="DE132" s="25">
        <v>474.57</v>
      </c>
      <c r="DF132" s="25">
        <v>527.29999999999995</v>
      </c>
      <c r="DG132" s="25">
        <v>580.03</v>
      </c>
      <c r="DH132" s="28">
        <v>632.76</v>
      </c>
      <c r="DI132" s="29">
        <v>1.25</v>
      </c>
      <c r="DJ132" s="28">
        <v>685.49</v>
      </c>
      <c r="DK132" s="28">
        <v>738.22</v>
      </c>
      <c r="DL132" s="28">
        <v>790.95</v>
      </c>
      <c r="DM132" s="28">
        <v>843.68</v>
      </c>
      <c r="DN132" s="28">
        <v>896.41</v>
      </c>
      <c r="DO132" s="28">
        <v>949.14</v>
      </c>
      <c r="DP132" s="25">
        <v>1001.87</v>
      </c>
      <c r="DQ132" s="25">
        <v>1054.5999999999999</v>
      </c>
      <c r="DR132" s="25">
        <v>1107.33</v>
      </c>
      <c r="DS132" s="25">
        <v>1160.06</v>
      </c>
      <c r="DT132" s="49"/>
      <c r="DY132" s="24" t="s">
        <v>96</v>
      </c>
      <c r="DZ132" s="24" t="str">
        <f t="shared" si="92"/>
        <v>B-6-BASE-60-64</v>
      </c>
      <c r="EA132" s="25">
        <v>112.38</v>
      </c>
      <c r="EB132" s="25">
        <v>168.57</v>
      </c>
      <c r="EC132" s="25">
        <v>224.76</v>
      </c>
      <c r="ED132" s="25">
        <v>280.95</v>
      </c>
      <c r="EE132" s="25">
        <v>337.14</v>
      </c>
      <c r="EF132" s="25">
        <v>393.33</v>
      </c>
      <c r="EG132" s="25">
        <v>427.04</v>
      </c>
      <c r="EH132" s="25">
        <v>480.42</v>
      </c>
      <c r="EI132" s="25">
        <v>533.79999999999995</v>
      </c>
      <c r="EJ132" s="25">
        <v>587.17999999999995</v>
      </c>
      <c r="EK132" s="28">
        <v>640.55999999999995</v>
      </c>
      <c r="EL132" s="29">
        <v>1.25</v>
      </c>
      <c r="EM132" s="28">
        <v>693.94</v>
      </c>
      <c r="EN132" s="28">
        <v>747.32</v>
      </c>
      <c r="EO132" s="28">
        <v>800.7</v>
      </c>
      <c r="EP132" s="28">
        <v>854.08</v>
      </c>
      <c r="EQ132" s="28">
        <v>907.46</v>
      </c>
      <c r="ER132" s="28">
        <v>960.84</v>
      </c>
      <c r="ES132" s="25">
        <v>1014.22</v>
      </c>
      <c r="ET132" s="25">
        <v>1067.5999999999999</v>
      </c>
      <c r="EU132" s="25">
        <v>1120.98</v>
      </c>
      <c r="EV132" s="25">
        <v>1174.3599999999999</v>
      </c>
      <c r="EW132" s="49"/>
      <c r="FB132" s="24" t="s">
        <v>96</v>
      </c>
      <c r="FC132" s="24" t="str">
        <f t="shared" si="93"/>
        <v>B-6-BASE-60-64</v>
      </c>
      <c r="FD132" s="25">
        <v>93.24</v>
      </c>
      <c r="FE132" s="25">
        <v>139.86000000000001</v>
      </c>
      <c r="FF132" s="25">
        <v>186.48</v>
      </c>
      <c r="FG132" s="25">
        <v>233.1</v>
      </c>
      <c r="FH132" s="25">
        <v>279.72000000000003</v>
      </c>
      <c r="FI132" s="25">
        <v>326.33999999999997</v>
      </c>
      <c r="FJ132" s="25">
        <v>354.32</v>
      </c>
      <c r="FK132" s="25">
        <v>398.61</v>
      </c>
      <c r="FL132" s="25">
        <v>442.9</v>
      </c>
      <c r="FM132" s="25">
        <v>487.19</v>
      </c>
      <c r="FN132" s="28">
        <v>531.48</v>
      </c>
      <c r="FO132" s="29">
        <v>1.25</v>
      </c>
      <c r="FP132" s="28">
        <v>575.77</v>
      </c>
      <c r="FQ132" s="28">
        <v>620.05999999999995</v>
      </c>
      <c r="FR132" s="28">
        <v>664.35</v>
      </c>
      <c r="FS132" s="28">
        <v>708.64</v>
      </c>
      <c r="FT132" s="28">
        <v>752.93</v>
      </c>
      <c r="FU132" s="28">
        <v>797.22</v>
      </c>
      <c r="FV132" s="25">
        <v>841.51</v>
      </c>
      <c r="FW132" s="25">
        <v>885.8</v>
      </c>
      <c r="FX132" s="25">
        <v>930.09</v>
      </c>
      <c r="FY132" s="25">
        <v>974.38</v>
      </c>
      <c r="FZ132" s="49"/>
      <c r="GE132" s="24" t="s">
        <v>96</v>
      </c>
      <c r="GF132" s="24" t="str">
        <f t="shared" si="94"/>
        <v>C-6-BASE-60-64</v>
      </c>
      <c r="GG132" s="25">
        <v>77.7</v>
      </c>
      <c r="GH132" s="25">
        <v>116.55</v>
      </c>
      <c r="GI132" s="25">
        <v>155.4</v>
      </c>
      <c r="GJ132" s="25">
        <v>194.25</v>
      </c>
      <c r="GK132" s="25">
        <v>233.1</v>
      </c>
      <c r="GL132" s="25">
        <v>271.95</v>
      </c>
      <c r="GM132" s="25">
        <v>295.27999999999997</v>
      </c>
      <c r="GN132" s="25">
        <v>332.19</v>
      </c>
      <c r="GO132" s="25">
        <v>369.1</v>
      </c>
      <c r="GP132" s="25">
        <v>406.01</v>
      </c>
      <c r="GQ132" s="28">
        <v>442.92</v>
      </c>
      <c r="GR132" s="29">
        <v>1.25</v>
      </c>
      <c r="GS132" s="28">
        <v>479.83</v>
      </c>
      <c r="GT132" s="28">
        <v>516.74</v>
      </c>
      <c r="GU132" s="28">
        <v>553.65</v>
      </c>
      <c r="GV132" s="28">
        <v>590.55999999999995</v>
      </c>
      <c r="GW132" s="28">
        <v>627.47</v>
      </c>
      <c r="GX132" s="28">
        <v>664.38</v>
      </c>
      <c r="GY132" s="25">
        <v>701.29</v>
      </c>
      <c r="GZ132" s="25">
        <v>738.2</v>
      </c>
      <c r="HA132" s="25">
        <v>775.11</v>
      </c>
      <c r="HB132" s="25">
        <v>812.02</v>
      </c>
      <c r="HC132" s="25">
        <v>848.93</v>
      </c>
      <c r="HD132" s="25">
        <v>885.84</v>
      </c>
      <c r="HE132" s="49"/>
      <c r="HJ132" s="24" t="s">
        <v>96</v>
      </c>
      <c r="HK132" s="24" t="str">
        <f t="shared" si="95"/>
        <v>B-6-BASE-60-64</v>
      </c>
      <c r="HL132" s="25">
        <v>102.12</v>
      </c>
      <c r="HM132" s="25">
        <v>153.18</v>
      </c>
      <c r="HN132" s="25">
        <v>204.24</v>
      </c>
      <c r="HO132" s="25">
        <v>255.3</v>
      </c>
      <c r="HP132" s="25">
        <v>306.36</v>
      </c>
      <c r="HQ132" s="25">
        <v>357.42</v>
      </c>
      <c r="HR132" s="25">
        <v>388.08</v>
      </c>
      <c r="HS132" s="25">
        <v>436.59</v>
      </c>
      <c r="HT132" s="25">
        <v>485.1</v>
      </c>
      <c r="HU132" s="25">
        <v>533.61</v>
      </c>
      <c r="HV132" s="28">
        <v>582.12</v>
      </c>
      <c r="HW132" s="29">
        <v>100</v>
      </c>
      <c r="HX132" s="28">
        <v>630.63</v>
      </c>
      <c r="HY132" s="28">
        <v>679.14</v>
      </c>
      <c r="HZ132" s="28">
        <v>727.65</v>
      </c>
      <c r="IA132" s="28">
        <v>776.16</v>
      </c>
      <c r="IB132" s="28">
        <v>824.67</v>
      </c>
      <c r="IC132" s="28">
        <v>873.18</v>
      </c>
      <c r="ID132" s="25">
        <v>921.69</v>
      </c>
      <c r="IE132" s="25">
        <v>970.2</v>
      </c>
      <c r="IF132" s="25">
        <v>1018.71</v>
      </c>
      <c r="IG132" s="25">
        <v>1067.22</v>
      </c>
      <c r="IH132" s="49"/>
      <c r="IM132" s="24" t="s">
        <v>96</v>
      </c>
      <c r="IN132" s="24" t="str">
        <f t="shared" si="96"/>
        <v>B-6-BASE-60-64</v>
      </c>
      <c r="IO132" s="162">
        <v>118.88</v>
      </c>
      <c r="IP132" s="25">
        <v>178.32</v>
      </c>
      <c r="IQ132" s="25">
        <v>237.76</v>
      </c>
      <c r="IR132" s="25">
        <v>297.2</v>
      </c>
      <c r="IS132" s="25">
        <v>356.64</v>
      </c>
      <c r="IT132" s="25">
        <v>416.08</v>
      </c>
      <c r="IU132" s="25">
        <v>451.76</v>
      </c>
      <c r="IV132" s="25">
        <v>508.23</v>
      </c>
      <c r="IW132" s="25">
        <v>564.70000000000005</v>
      </c>
      <c r="IX132" s="25">
        <v>621.16999999999996</v>
      </c>
      <c r="IY132" s="28">
        <v>677.64</v>
      </c>
      <c r="IZ132" s="29">
        <v>1.25</v>
      </c>
      <c r="JA132" s="164">
        <v>734.11</v>
      </c>
      <c r="JB132" s="28">
        <v>790.58</v>
      </c>
      <c r="JC132" s="28">
        <v>847.05</v>
      </c>
      <c r="JD132" s="28">
        <v>903.52</v>
      </c>
      <c r="JE132" s="28">
        <v>959.99</v>
      </c>
      <c r="JF132" s="28">
        <v>1016.46</v>
      </c>
      <c r="JG132" s="25">
        <v>1072.93</v>
      </c>
      <c r="JH132" s="25">
        <v>1129.4000000000001</v>
      </c>
      <c r="JI132" s="25">
        <v>1185.8699999999999</v>
      </c>
      <c r="JJ132" s="25">
        <v>1242.3399999999999</v>
      </c>
      <c r="JK132" s="49"/>
      <c r="JP132" s="24" t="s">
        <v>96</v>
      </c>
      <c r="JQ132" s="24" t="str">
        <f t="shared" si="97"/>
        <v>C-6-BASE-60-64</v>
      </c>
      <c r="JR132" s="25">
        <v>93.24</v>
      </c>
      <c r="JS132" s="25">
        <v>139.86000000000001</v>
      </c>
      <c r="JT132" s="25">
        <v>186.48</v>
      </c>
      <c r="JU132" s="25">
        <v>233.1</v>
      </c>
      <c r="JV132" s="25">
        <v>279.72000000000003</v>
      </c>
      <c r="JW132" s="25">
        <v>326.33999999999997</v>
      </c>
      <c r="JX132" s="25">
        <v>354.32</v>
      </c>
      <c r="JY132" s="25">
        <v>398.61</v>
      </c>
      <c r="JZ132" s="25">
        <v>442.9</v>
      </c>
      <c r="KA132" s="25">
        <v>487.19</v>
      </c>
      <c r="KB132" s="28">
        <v>531.48</v>
      </c>
      <c r="KC132" s="29">
        <v>1.25</v>
      </c>
      <c r="KD132" s="28">
        <v>575.77</v>
      </c>
      <c r="KE132" s="28">
        <v>620.05999999999995</v>
      </c>
      <c r="KF132" s="28">
        <v>664.35</v>
      </c>
      <c r="KG132" s="28">
        <v>708.64</v>
      </c>
      <c r="KH132" s="28">
        <v>752.93</v>
      </c>
      <c r="KI132" s="28">
        <v>797.22</v>
      </c>
      <c r="KJ132" s="25">
        <v>841.51</v>
      </c>
      <c r="KK132" s="25">
        <v>885.8</v>
      </c>
      <c r="KL132" s="25">
        <v>930.09</v>
      </c>
      <c r="KM132" s="25">
        <v>974.38</v>
      </c>
      <c r="KN132" s="25">
        <v>1018.67</v>
      </c>
      <c r="KO132" s="25">
        <v>1062.96</v>
      </c>
      <c r="KP132" s="49"/>
      <c r="KU132" s="24" t="s">
        <v>96</v>
      </c>
      <c r="KV132" s="24" t="str">
        <f t="shared" si="98"/>
        <v>B-6-BASE-60-64</v>
      </c>
      <c r="KW132" s="25">
        <v>102.12</v>
      </c>
      <c r="KX132" s="25">
        <v>153.18</v>
      </c>
      <c r="KY132" s="25">
        <v>204.24</v>
      </c>
      <c r="KZ132" s="25">
        <v>255.3</v>
      </c>
      <c r="LA132" s="25">
        <v>306.36</v>
      </c>
      <c r="LB132" s="25">
        <v>357.42</v>
      </c>
      <c r="LC132" s="25">
        <v>388.08</v>
      </c>
      <c r="LD132" s="25">
        <v>436.59</v>
      </c>
      <c r="LE132" s="25">
        <v>485.1</v>
      </c>
      <c r="LF132" s="25">
        <v>533.61</v>
      </c>
      <c r="LG132" s="28">
        <v>582.12</v>
      </c>
      <c r="LH132" s="29">
        <v>100</v>
      </c>
      <c r="LI132" s="28">
        <v>630.63</v>
      </c>
      <c r="LJ132" s="28">
        <v>679.14</v>
      </c>
      <c r="LK132" s="28">
        <v>727.65</v>
      </c>
      <c r="LL132" s="28">
        <v>776.16</v>
      </c>
      <c r="LM132" s="28">
        <v>824.67</v>
      </c>
      <c r="LN132" s="28">
        <v>873.18</v>
      </c>
      <c r="LO132" s="25">
        <v>921.69</v>
      </c>
      <c r="LP132" s="25">
        <v>970.2</v>
      </c>
      <c r="LQ132" s="25">
        <v>1018.71</v>
      </c>
      <c r="LR132" s="25">
        <v>1067.22</v>
      </c>
      <c r="LS132" s="49"/>
    </row>
    <row r="133" spans="5:331" ht="14.4">
      <c r="I133" s="24" t="s">
        <v>97</v>
      </c>
      <c r="J133" s="24" t="str">
        <f t="shared" si="88"/>
        <v>B-6-BASE-65-69</v>
      </c>
      <c r="K133" s="25">
        <v>150.96</v>
      </c>
      <c r="L133" s="25">
        <v>226.44</v>
      </c>
      <c r="M133" s="25">
        <v>301.92</v>
      </c>
      <c r="N133" s="25">
        <v>377.4</v>
      </c>
      <c r="O133" s="25">
        <v>452.88</v>
      </c>
      <c r="P133" s="25">
        <v>528.36</v>
      </c>
      <c r="Q133" s="25">
        <v>573.67999999999995</v>
      </c>
      <c r="R133" s="25">
        <v>645.39</v>
      </c>
      <c r="S133" s="25">
        <v>717.1</v>
      </c>
      <c r="T133" s="25">
        <v>788.81</v>
      </c>
      <c r="U133" s="28">
        <v>860.52</v>
      </c>
      <c r="V133" s="29">
        <v>1.25</v>
      </c>
      <c r="W133" s="28">
        <v>932.23</v>
      </c>
      <c r="X133" s="28">
        <v>1003.94</v>
      </c>
      <c r="Y133" s="28">
        <v>1075.6500000000001</v>
      </c>
      <c r="Z133" s="28">
        <v>1147.3599999999999</v>
      </c>
      <c r="AA133" s="28">
        <v>1219.07</v>
      </c>
      <c r="AB133" s="28">
        <v>1290.78</v>
      </c>
      <c r="AC133" s="25">
        <v>1362.49</v>
      </c>
      <c r="AD133" s="25">
        <v>1434.2</v>
      </c>
      <c r="AE133" s="25">
        <v>1505.91</v>
      </c>
      <c r="AF133" s="25">
        <v>1577.62</v>
      </c>
      <c r="AL133" s="24" t="s">
        <v>97</v>
      </c>
      <c r="AM133" s="24" t="str">
        <f t="shared" si="89"/>
        <v>C-6-65-69</v>
      </c>
      <c r="AN133" s="25">
        <v>128.76</v>
      </c>
      <c r="AO133" s="25">
        <v>193.14</v>
      </c>
      <c r="AP133" s="25">
        <v>257.52</v>
      </c>
      <c r="AQ133" s="25">
        <v>321.89999999999998</v>
      </c>
      <c r="AR133" s="25">
        <v>386.28</v>
      </c>
      <c r="AS133" s="25">
        <v>450.66</v>
      </c>
      <c r="AT133" s="25">
        <v>489.28</v>
      </c>
      <c r="AU133" s="25">
        <v>550.44000000000005</v>
      </c>
      <c r="AV133" s="25">
        <v>611.6</v>
      </c>
      <c r="AW133" s="25">
        <v>672.76</v>
      </c>
      <c r="AX133" s="28">
        <v>733.92</v>
      </c>
      <c r="AY133" s="29">
        <v>1.25</v>
      </c>
      <c r="AZ133" s="28">
        <v>795.08</v>
      </c>
      <c r="BA133" s="28">
        <v>856.24</v>
      </c>
      <c r="BB133" s="28">
        <v>917.4</v>
      </c>
      <c r="BC133" s="28">
        <v>978.56</v>
      </c>
      <c r="BD133" s="28">
        <v>1039.72</v>
      </c>
      <c r="BE133" s="28">
        <v>1100.8800000000001</v>
      </c>
      <c r="BF133" s="25">
        <v>1162.04</v>
      </c>
      <c r="BG133" s="25">
        <v>1223.2</v>
      </c>
      <c r="BH133" s="25">
        <v>1284.3599999999999</v>
      </c>
      <c r="BI133" s="25">
        <v>1345.52</v>
      </c>
      <c r="BJ133" s="25">
        <v>1406.68</v>
      </c>
      <c r="BK133" s="25">
        <v>1467.84</v>
      </c>
      <c r="BL133" s="49"/>
      <c r="BQ133" s="24" t="s">
        <v>97</v>
      </c>
      <c r="BR133" s="24" t="str">
        <f t="shared" si="90"/>
        <v>C-6-BASE-65-69</v>
      </c>
      <c r="BS133" s="25">
        <v>157.88</v>
      </c>
      <c r="BT133" s="25">
        <v>236.82</v>
      </c>
      <c r="BU133" s="25">
        <v>315.76</v>
      </c>
      <c r="BV133" s="25">
        <v>394.7</v>
      </c>
      <c r="BW133" s="25">
        <v>473.64</v>
      </c>
      <c r="BX133" s="25">
        <v>552.58000000000004</v>
      </c>
      <c r="BY133" s="25">
        <v>599.91999999999996</v>
      </c>
      <c r="BZ133" s="25">
        <v>674.91</v>
      </c>
      <c r="CA133" s="25">
        <v>749.9</v>
      </c>
      <c r="CB133" s="25">
        <v>824.89</v>
      </c>
      <c r="CC133" s="28">
        <v>899.88</v>
      </c>
      <c r="CD133" s="29">
        <v>100</v>
      </c>
      <c r="CE133" s="28">
        <v>974.87</v>
      </c>
      <c r="CF133" s="28">
        <v>1049.8599999999999</v>
      </c>
      <c r="CG133" s="28">
        <v>1124.8499999999999</v>
      </c>
      <c r="CH133" s="28">
        <v>1199.8399999999999</v>
      </c>
      <c r="CI133" s="28">
        <v>1274.83</v>
      </c>
      <c r="CJ133" s="28">
        <v>1349.82</v>
      </c>
      <c r="CK133" s="25">
        <v>1424.81</v>
      </c>
      <c r="CL133" s="25">
        <v>1499.8</v>
      </c>
      <c r="CM133" s="25">
        <v>1574.79</v>
      </c>
      <c r="CN133" s="25">
        <v>1649.78</v>
      </c>
      <c r="CO133" s="25">
        <v>1724.77</v>
      </c>
      <c r="CP133" s="25">
        <v>1799.76</v>
      </c>
      <c r="CQ133" s="49"/>
      <c r="CV133" s="24" t="s">
        <v>97</v>
      </c>
      <c r="CW133" s="24" t="str">
        <f t="shared" si="91"/>
        <v>B-6-BASE-65-69</v>
      </c>
      <c r="CX133" s="25">
        <v>136.54</v>
      </c>
      <c r="CY133" s="25">
        <v>204.81</v>
      </c>
      <c r="CZ133" s="25">
        <v>273.08</v>
      </c>
      <c r="DA133" s="25">
        <v>341.35</v>
      </c>
      <c r="DB133" s="25">
        <v>409.62</v>
      </c>
      <c r="DC133" s="25">
        <v>477.89</v>
      </c>
      <c r="DD133" s="25">
        <v>518.88</v>
      </c>
      <c r="DE133" s="25">
        <v>583.74</v>
      </c>
      <c r="DF133" s="25">
        <v>648.6</v>
      </c>
      <c r="DG133" s="25">
        <v>713.46</v>
      </c>
      <c r="DH133" s="28">
        <v>778.32</v>
      </c>
      <c r="DI133" s="29">
        <v>1.25</v>
      </c>
      <c r="DJ133" s="28">
        <v>843.18</v>
      </c>
      <c r="DK133" s="28">
        <v>908.04</v>
      </c>
      <c r="DL133" s="28">
        <v>972.9</v>
      </c>
      <c r="DM133" s="28">
        <v>1037.76</v>
      </c>
      <c r="DN133" s="28">
        <v>1102.6199999999999</v>
      </c>
      <c r="DO133" s="28">
        <v>1167.48</v>
      </c>
      <c r="DP133" s="25">
        <v>1232.3399999999999</v>
      </c>
      <c r="DQ133" s="25">
        <v>1297.2</v>
      </c>
      <c r="DR133" s="25">
        <v>1362.06</v>
      </c>
      <c r="DS133" s="25">
        <v>1426.92</v>
      </c>
      <c r="DT133" s="49"/>
      <c r="DY133" s="24" t="s">
        <v>97</v>
      </c>
      <c r="DZ133" s="24" t="str">
        <f t="shared" si="92"/>
        <v>B-6-BASE-65-69</v>
      </c>
      <c r="EA133" s="25">
        <v>138.24</v>
      </c>
      <c r="EB133" s="25">
        <v>207.36</v>
      </c>
      <c r="EC133" s="25">
        <v>276.48</v>
      </c>
      <c r="ED133" s="25">
        <v>345.6</v>
      </c>
      <c r="EE133" s="25">
        <v>414.72</v>
      </c>
      <c r="EF133" s="25">
        <v>483.84</v>
      </c>
      <c r="EG133" s="25">
        <v>525.28</v>
      </c>
      <c r="EH133" s="25">
        <v>590.94000000000005</v>
      </c>
      <c r="EI133" s="25">
        <v>656.6</v>
      </c>
      <c r="EJ133" s="25">
        <v>722.26</v>
      </c>
      <c r="EK133" s="28">
        <v>787.92</v>
      </c>
      <c r="EL133" s="29">
        <v>1.25</v>
      </c>
      <c r="EM133" s="28">
        <v>853.58</v>
      </c>
      <c r="EN133" s="28">
        <v>919.24</v>
      </c>
      <c r="EO133" s="28">
        <v>984.9</v>
      </c>
      <c r="EP133" s="28">
        <v>1050.56</v>
      </c>
      <c r="EQ133" s="28">
        <v>1116.22</v>
      </c>
      <c r="ER133" s="28">
        <v>1181.8800000000001</v>
      </c>
      <c r="ES133" s="25">
        <v>1247.54</v>
      </c>
      <c r="ET133" s="25">
        <v>1313.2</v>
      </c>
      <c r="EU133" s="25">
        <v>1378.86</v>
      </c>
      <c r="EV133" s="25">
        <v>1444.52</v>
      </c>
      <c r="EW133" s="49"/>
      <c r="FB133" s="24" t="s">
        <v>97</v>
      </c>
      <c r="FC133" s="24" t="str">
        <f t="shared" si="93"/>
        <v>B-6-BASE-65-69</v>
      </c>
      <c r="FD133" s="25">
        <v>114.34</v>
      </c>
      <c r="FE133" s="25">
        <v>171.51</v>
      </c>
      <c r="FF133" s="25">
        <v>228.68</v>
      </c>
      <c r="FG133" s="25">
        <v>285.85000000000002</v>
      </c>
      <c r="FH133" s="25">
        <v>343.02</v>
      </c>
      <c r="FI133" s="25">
        <v>400.19</v>
      </c>
      <c r="FJ133" s="25">
        <v>434.48</v>
      </c>
      <c r="FK133" s="25">
        <v>488.79</v>
      </c>
      <c r="FL133" s="25">
        <v>543.1</v>
      </c>
      <c r="FM133" s="25">
        <v>597.41</v>
      </c>
      <c r="FN133" s="28">
        <v>651.72</v>
      </c>
      <c r="FO133" s="29">
        <v>1.25</v>
      </c>
      <c r="FP133" s="28">
        <v>706.03</v>
      </c>
      <c r="FQ133" s="28">
        <v>760.34</v>
      </c>
      <c r="FR133" s="28">
        <v>814.65</v>
      </c>
      <c r="FS133" s="28">
        <v>868.96</v>
      </c>
      <c r="FT133" s="28">
        <v>923.27</v>
      </c>
      <c r="FU133" s="28">
        <v>977.58</v>
      </c>
      <c r="FV133" s="25">
        <v>1031.8900000000001</v>
      </c>
      <c r="FW133" s="25">
        <v>1086.2</v>
      </c>
      <c r="FX133" s="25">
        <v>1140.51</v>
      </c>
      <c r="FY133" s="25">
        <v>1194.82</v>
      </c>
      <c r="FZ133" s="49"/>
      <c r="GE133" s="24" t="s">
        <v>97</v>
      </c>
      <c r="GF133" s="24" t="str">
        <f t="shared" si="94"/>
        <v>C-6-BASE-65-69</v>
      </c>
      <c r="GG133" s="25">
        <v>106.56</v>
      </c>
      <c r="GH133" s="25">
        <v>159.84</v>
      </c>
      <c r="GI133" s="25">
        <v>213.12</v>
      </c>
      <c r="GJ133" s="25">
        <v>266.39999999999998</v>
      </c>
      <c r="GK133" s="25">
        <v>319.68</v>
      </c>
      <c r="GL133" s="25">
        <v>372.96</v>
      </c>
      <c r="GM133" s="25">
        <v>404.96</v>
      </c>
      <c r="GN133" s="25">
        <v>455.58</v>
      </c>
      <c r="GO133" s="25">
        <v>506.2</v>
      </c>
      <c r="GP133" s="25">
        <v>556.82000000000005</v>
      </c>
      <c r="GQ133" s="28">
        <v>607.44000000000005</v>
      </c>
      <c r="GR133" s="29">
        <v>1.25</v>
      </c>
      <c r="GS133" s="28">
        <v>658.06</v>
      </c>
      <c r="GT133" s="28">
        <v>708.68</v>
      </c>
      <c r="GU133" s="28">
        <v>759.3</v>
      </c>
      <c r="GV133" s="28">
        <v>809.92</v>
      </c>
      <c r="GW133" s="28">
        <v>860.54</v>
      </c>
      <c r="GX133" s="28">
        <v>911.16</v>
      </c>
      <c r="GY133" s="25">
        <v>961.78</v>
      </c>
      <c r="GZ133" s="25">
        <v>1012.4</v>
      </c>
      <c r="HA133" s="25">
        <v>1063.02</v>
      </c>
      <c r="HB133" s="25">
        <v>1113.6400000000001</v>
      </c>
      <c r="HC133" s="25">
        <v>1164.26</v>
      </c>
      <c r="HD133" s="25">
        <v>1214.8800000000001</v>
      </c>
      <c r="HE133" s="49"/>
      <c r="HJ133" s="24" t="s">
        <v>97</v>
      </c>
      <c r="HK133" s="24" t="str">
        <f t="shared" si="95"/>
        <v>B-6-BASE-65-69</v>
      </c>
      <c r="HL133" s="25">
        <v>124.32</v>
      </c>
      <c r="HM133" s="25">
        <v>186.48</v>
      </c>
      <c r="HN133" s="25">
        <v>248.64</v>
      </c>
      <c r="HO133" s="25">
        <v>310.8</v>
      </c>
      <c r="HP133" s="25">
        <v>372.96</v>
      </c>
      <c r="HQ133" s="25">
        <v>435.12</v>
      </c>
      <c r="HR133" s="25">
        <v>472.4</v>
      </c>
      <c r="HS133" s="25">
        <v>531.45000000000005</v>
      </c>
      <c r="HT133" s="25">
        <v>590.5</v>
      </c>
      <c r="HU133" s="25">
        <v>649.54999999999995</v>
      </c>
      <c r="HV133" s="28">
        <v>708.6</v>
      </c>
      <c r="HW133" s="29">
        <v>100</v>
      </c>
      <c r="HX133" s="28">
        <v>767.65</v>
      </c>
      <c r="HY133" s="28">
        <v>826.7</v>
      </c>
      <c r="HZ133" s="28">
        <v>885.75</v>
      </c>
      <c r="IA133" s="28">
        <v>944.8</v>
      </c>
      <c r="IB133" s="28">
        <v>1003.85</v>
      </c>
      <c r="IC133" s="28">
        <v>1062.9000000000001</v>
      </c>
      <c r="ID133" s="25">
        <v>1121.95</v>
      </c>
      <c r="IE133" s="25">
        <v>1181</v>
      </c>
      <c r="IF133" s="25">
        <v>1240.05</v>
      </c>
      <c r="IG133" s="25">
        <v>1299.0999999999999</v>
      </c>
      <c r="IH133" s="49"/>
      <c r="IM133" s="24" t="s">
        <v>97</v>
      </c>
      <c r="IN133" s="24" t="str">
        <f t="shared" si="96"/>
        <v>B-6-BASE-65-69</v>
      </c>
      <c r="IO133" s="25">
        <v>145.66</v>
      </c>
      <c r="IP133" s="25">
        <v>218.49</v>
      </c>
      <c r="IQ133" s="25">
        <v>291.32</v>
      </c>
      <c r="IR133" s="25">
        <v>364.15</v>
      </c>
      <c r="IS133" s="25">
        <v>436.98</v>
      </c>
      <c r="IT133" s="25">
        <v>509.81</v>
      </c>
      <c r="IU133" s="25">
        <v>553.52</v>
      </c>
      <c r="IV133" s="25">
        <v>622.71</v>
      </c>
      <c r="IW133" s="25">
        <v>691.9</v>
      </c>
      <c r="IX133" s="25">
        <v>761.09</v>
      </c>
      <c r="IY133" s="28">
        <v>830.28</v>
      </c>
      <c r="IZ133" s="29">
        <v>1.25</v>
      </c>
      <c r="JA133" s="28">
        <v>899.47</v>
      </c>
      <c r="JB133" s="28">
        <v>968.66</v>
      </c>
      <c r="JC133" s="28">
        <v>1037.8499999999999</v>
      </c>
      <c r="JD133" s="28">
        <v>1107.04</v>
      </c>
      <c r="JE133" s="28">
        <v>1176.23</v>
      </c>
      <c r="JF133" s="28">
        <v>1245.42</v>
      </c>
      <c r="JG133" s="25">
        <v>1314.61</v>
      </c>
      <c r="JH133" s="25">
        <v>1383.8</v>
      </c>
      <c r="JI133" s="25">
        <v>1452.99</v>
      </c>
      <c r="JJ133" s="25">
        <v>1522.18</v>
      </c>
      <c r="JK133" s="49"/>
      <c r="JP133" s="24" t="s">
        <v>97</v>
      </c>
      <c r="JQ133" s="24" t="str">
        <f t="shared" si="97"/>
        <v>C-6-BASE-65-69</v>
      </c>
      <c r="JR133" s="25">
        <v>128.76</v>
      </c>
      <c r="JS133" s="25">
        <v>193.14</v>
      </c>
      <c r="JT133" s="25">
        <v>257.52</v>
      </c>
      <c r="JU133" s="25">
        <v>321.89999999999998</v>
      </c>
      <c r="JV133" s="25">
        <v>386.28</v>
      </c>
      <c r="JW133" s="25">
        <v>450.66</v>
      </c>
      <c r="JX133" s="25">
        <v>489.28</v>
      </c>
      <c r="JY133" s="25">
        <v>550.44000000000005</v>
      </c>
      <c r="JZ133" s="25">
        <v>611.6</v>
      </c>
      <c r="KA133" s="25">
        <v>672.76</v>
      </c>
      <c r="KB133" s="28">
        <v>733.92</v>
      </c>
      <c r="KC133" s="29">
        <v>1.25</v>
      </c>
      <c r="KD133" s="28">
        <v>795.08</v>
      </c>
      <c r="KE133" s="28">
        <v>856.24</v>
      </c>
      <c r="KF133" s="28">
        <v>917.4</v>
      </c>
      <c r="KG133" s="28">
        <v>978.56</v>
      </c>
      <c r="KH133" s="28">
        <v>1039.72</v>
      </c>
      <c r="KI133" s="28">
        <v>1100.8800000000001</v>
      </c>
      <c r="KJ133" s="25">
        <v>1162.04</v>
      </c>
      <c r="KK133" s="25">
        <v>1223.2</v>
      </c>
      <c r="KL133" s="25">
        <v>1284.3599999999999</v>
      </c>
      <c r="KM133" s="25">
        <v>1345.52</v>
      </c>
      <c r="KN133" s="25">
        <v>1406.68</v>
      </c>
      <c r="KO133" s="25">
        <v>1467.84</v>
      </c>
      <c r="KP133" s="49"/>
      <c r="KU133" s="24" t="s">
        <v>97</v>
      </c>
      <c r="KV133" s="24" t="str">
        <f t="shared" si="98"/>
        <v>B-6-BASE-65-69</v>
      </c>
      <c r="KW133" s="25">
        <v>124.32</v>
      </c>
      <c r="KX133" s="25">
        <v>186.48</v>
      </c>
      <c r="KY133" s="25">
        <v>248.64</v>
      </c>
      <c r="KZ133" s="25">
        <v>310.8</v>
      </c>
      <c r="LA133" s="25">
        <v>372.96</v>
      </c>
      <c r="LB133" s="25">
        <v>435.12</v>
      </c>
      <c r="LC133" s="25">
        <v>472.4</v>
      </c>
      <c r="LD133" s="25">
        <v>531.45000000000005</v>
      </c>
      <c r="LE133" s="25">
        <v>590.5</v>
      </c>
      <c r="LF133" s="25">
        <v>649.54999999999995</v>
      </c>
      <c r="LG133" s="28">
        <v>708.6</v>
      </c>
      <c r="LH133" s="29">
        <v>100</v>
      </c>
      <c r="LI133" s="28">
        <v>767.65</v>
      </c>
      <c r="LJ133" s="28">
        <v>826.7</v>
      </c>
      <c r="LK133" s="28">
        <v>885.75</v>
      </c>
      <c r="LL133" s="28">
        <v>944.8</v>
      </c>
      <c r="LM133" s="28">
        <v>1003.85</v>
      </c>
      <c r="LN133" s="28">
        <v>1062.9000000000001</v>
      </c>
      <c r="LO133" s="25">
        <v>1121.95</v>
      </c>
      <c r="LP133" s="25">
        <v>1181</v>
      </c>
      <c r="LQ133" s="25">
        <v>1240.05</v>
      </c>
      <c r="LR133" s="25">
        <v>1299.0999999999999</v>
      </c>
      <c r="LS133" s="49"/>
    </row>
    <row r="134" spans="5:331">
      <c r="I134" s="24" t="s">
        <v>98</v>
      </c>
      <c r="J134" s="24" t="str">
        <f t="shared" si="88"/>
        <v>B-6-BASE-70-74</v>
      </c>
      <c r="K134" s="25">
        <v>177.6</v>
      </c>
      <c r="L134" s="25">
        <v>266.39999999999998</v>
      </c>
      <c r="M134" s="25">
        <v>355.2</v>
      </c>
      <c r="N134" s="25">
        <v>444</v>
      </c>
      <c r="O134" s="25">
        <v>532.79999999999995</v>
      </c>
      <c r="P134" s="25">
        <v>621.6</v>
      </c>
      <c r="Q134" s="25">
        <v>674.88</v>
      </c>
      <c r="R134" s="25">
        <v>759.24</v>
      </c>
      <c r="S134" s="25">
        <v>843.6</v>
      </c>
      <c r="T134" s="25">
        <v>927.96</v>
      </c>
      <c r="U134" s="28">
        <v>1012.32</v>
      </c>
      <c r="V134" s="30" t="s">
        <v>265</v>
      </c>
      <c r="W134" s="28">
        <v>1096.68</v>
      </c>
      <c r="X134" s="28">
        <v>1181.04</v>
      </c>
      <c r="Y134" s="28">
        <v>1265.4000000000001</v>
      </c>
      <c r="Z134" s="28">
        <v>1349.76</v>
      </c>
      <c r="AA134" s="28">
        <v>1434.12</v>
      </c>
      <c r="AB134" s="28">
        <v>1518.48</v>
      </c>
      <c r="AC134" s="25">
        <v>1602.84</v>
      </c>
      <c r="AD134" s="25">
        <v>1687.2</v>
      </c>
      <c r="AE134" s="25">
        <v>1771.56</v>
      </c>
      <c r="AF134" s="25">
        <v>1855.92</v>
      </c>
      <c r="AL134" s="24" t="s">
        <v>98</v>
      </c>
      <c r="AM134" s="24" t="str">
        <f t="shared" si="89"/>
        <v>C-6-70-74</v>
      </c>
      <c r="AN134" s="25">
        <v>166.5</v>
      </c>
      <c r="AO134" s="25">
        <v>249.75</v>
      </c>
      <c r="AP134" s="25">
        <v>333</v>
      </c>
      <c r="AQ134" s="25">
        <v>416.25</v>
      </c>
      <c r="AR134" s="25">
        <v>499.5</v>
      </c>
      <c r="AS134" s="25">
        <v>582.75</v>
      </c>
      <c r="AT134" s="25">
        <v>632.72</v>
      </c>
      <c r="AU134" s="25">
        <v>711.81</v>
      </c>
      <c r="AV134" s="25">
        <v>790.9</v>
      </c>
      <c r="AW134" s="25">
        <v>869.99</v>
      </c>
      <c r="AX134" s="28">
        <v>949.08</v>
      </c>
      <c r="AY134" s="30" t="s">
        <v>265</v>
      </c>
      <c r="AZ134" s="28">
        <v>1028.17</v>
      </c>
      <c r="BA134" s="28">
        <v>1107.26</v>
      </c>
      <c r="BB134" s="28">
        <v>1186.3499999999999</v>
      </c>
      <c r="BC134" s="28">
        <v>1265.44</v>
      </c>
      <c r="BD134" s="28">
        <v>1344.53</v>
      </c>
      <c r="BE134" s="28">
        <v>1423.62</v>
      </c>
      <c r="BF134" s="25">
        <v>1502.71</v>
      </c>
      <c r="BG134" s="25">
        <v>1581.8</v>
      </c>
      <c r="BH134" s="25">
        <v>1660.89</v>
      </c>
      <c r="BI134" s="25">
        <v>1739.98</v>
      </c>
      <c r="BJ134" s="25">
        <v>1819.07</v>
      </c>
      <c r="BK134" s="25">
        <v>1898.16</v>
      </c>
      <c r="BL134" s="49"/>
      <c r="BQ134" s="24" t="s">
        <v>98</v>
      </c>
      <c r="BR134" s="24" t="str">
        <f t="shared" si="90"/>
        <v>C-6-BASE-70-74</v>
      </c>
      <c r="BS134" s="25">
        <v>169.28</v>
      </c>
      <c r="BT134" s="25">
        <v>253.92</v>
      </c>
      <c r="BU134" s="25">
        <v>338.56</v>
      </c>
      <c r="BV134" s="25">
        <v>423.2</v>
      </c>
      <c r="BW134" s="25">
        <v>507.84</v>
      </c>
      <c r="BX134" s="25">
        <v>592.48</v>
      </c>
      <c r="BY134" s="25">
        <v>643.28</v>
      </c>
      <c r="BZ134" s="25">
        <v>723.69</v>
      </c>
      <c r="CA134" s="25">
        <v>804.1</v>
      </c>
      <c r="CB134" s="25">
        <v>884.51</v>
      </c>
      <c r="CC134" s="28">
        <v>964.92</v>
      </c>
      <c r="CD134" s="30" t="s">
        <v>265</v>
      </c>
      <c r="CE134" s="28">
        <v>1045.33</v>
      </c>
      <c r="CF134" s="28">
        <v>1125.74</v>
      </c>
      <c r="CG134" s="28">
        <v>1206.1500000000001</v>
      </c>
      <c r="CH134" s="28">
        <v>1286.56</v>
      </c>
      <c r="CI134" s="28">
        <v>1366.97</v>
      </c>
      <c r="CJ134" s="28">
        <v>1447.38</v>
      </c>
      <c r="CK134" s="25">
        <v>1527.79</v>
      </c>
      <c r="CL134" s="25">
        <v>1608.2</v>
      </c>
      <c r="CM134" s="25">
        <v>1688.61</v>
      </c>
      <c r="CN134" s="25">
        <v>1769.02</v>
      </c>
      <c r="CO134" s="25">
        <v>1849.43</v>
      </c>
      <c r="CP134" s="25">
        <v>1929.84</v>
      </c>
      <c r="CQ134" s="49"/>
      <c r="CV134" s="24" t="s">
        <v>98</v>
      </c>
      <c r="CW134" s="24" t="str">
        <f t="shared" si="91"/>
        <v>B-6-BASE-70-74</v>
      </c>
      <c r="CX134" s="25">
        <v>159.84</v>
      </c>
      <c r="CY134" s="25">
        <v>239.76</v>
      </c>
      <c r="CZ134" s="25">
        <v>319.68</v>
      </c>
      <c r="DA134" s="25">
        <v>399.6</v>
      </c>
      <c r="DB134" s="25">
        <v>479.52</v>
      </c>
      <c r="DC134" s="25">
        <v>559.44000000000005</v>
      </c>
      <c r="DD134" s="25">
        <v>607.36</v>
      </c>
      <c r="DE134" s="25">
        <v>683.28</v>
      </c>
      <c r="DF134" s="25">
        <v>759.2</v>
      </c>
      <c r="DG134" s="25">
        <v>835.12</v>
      </c>
      <c r="DH134" s="28">
        <v>911.04</v>
      </c>
      <c r="DI134" s="30" t="s">
        <v>265</v>
      </c>
      <c r="DJ134" s="28">
        <v>986.96</v>
      </c>
      <c r="DK134" s="28">
        <v>1062.8800000000001</v>
      </c>
      <c r="DL134" s="28">
        <v>1138.8</v>
      </c>
      <c r="DM134" s="28">
        <v>1214.72</v>
      </c>
      <c r="DN134" s="28">
        <v>1290.6400000000001</v>
      </c>
      <c r="DO134" s="28">
        <v>1366.56</v>
      </c>
      <c r="DP134" s="25">
        <v>1442.48</v>
      </c>
      <c r="DQ134" s="25">
        <v>1518.4</v>
      </c>
      <c r="DR134" s="25">
        <v>1594.32</v>
      </c>
      <c r="DS134" s="25">
        <v>1670.24</v>
      </c>
      <c r="DT134" s="49"/>
      <c r="DY134" s="24" t="s">
        <v>98</v>
      </c>
      <c r="DZ134" s="24" t="str">
        <f t="shared" si="92"/>
        <v>B-6-BASE-70-74</v>
      </c>
      <c r="EA134" s="25">
        <v>161.84</v>
      </c>
      <c r="EB134" s="25">
        <v>242.76</v>
      </c>
      <c r="EC134" s="25">
        <v>323.68</v>
      </c>
      <c r="ED134" s="25">
        <v>404.6</v>
      </c>
      <c r="EE134" s="25">
        <v>485.52</v>
      </c>
      <c r="EF134" s="25">
        <v>566.44000000000005</v>
      </c>
      <c r="EG134" s="25">
        <v>614.96</v>
      </c>
      <c r="EH134" s="25">
        <v>691.83</v>
      </c>
      <c r="EI134" s="25">
        <v>768.7</v>
      </c>
      <c r="EJ134" s="25">
        <v>845.57</v>
      </c>
      <c r="EK134" s="28">
        <v>922.44</v>
      </c>
      <c r="EL134" s="30" t="s">
        <v>265</v>
      </c>
      <c r="EM134" s="28">
        <v>999.31</v>
      </c>
      <c r="EN134" s="28">
        <v>1076.18</v>
      </c>
      <c r="EO134" s="28">
        <v>1153.05</v>
      </c>
      <c r="EP134" s="28">
        <v>1229.92</v>
      </c>
      <c r="EQ134" s="28">
        <v>1306.79</v>
      </c>
      <c r="ER134" s="28">
        <v>1383.66</v>
      </c>
      <c r="ES134" s="25">
        <v>1460.53</v>
      </c>
      <c r="ET134" s="25">
        <v>1537.4</v>
      </c>
      <c r="EU134" s="25">
        <v>1614.27</v>
      </c>
      <c r="EV134" s="25">
        <v>1691.14</v>
      </c>
      <c r="EW134" s="49"/>
      <c r="FB134" s="24" t="s">
        <v>98</v>
      </c>
      <c r="FC134" s="24" t="str">
        <f t="shared" si="93"/>
        <v>B-6-BASE-70-74</v>
      </c>
      <c r="FD134" s="25">
        <v>134.32</v>
      </c>
      <c r="FE134" s="25">
        <v>201.48</v>
      </c>
      <c r="FF134" s="25">
        <v>268.64</v>
      </c>
      <c r="FG134" s="25">
        <v>335.8</v>
      </c>
      <c r="FH134" s="25">
        <v>402.96</v>
      </c>
      <c r="FI134" s="25">
        <v>470.12</v>
      </c>
      <c r="FJ134" s="25">
        <v>510.4</v>
      </c>
      <c r="FK134" s="25">
        <v>574.20000000000005</v>
      </c>
      <c r="FL134" s="25">
        <v>638</v>
      </c>
      <c r="FM134" s="25">
        <v>701.8</v>
      </c>
      <c r="FN134" s="28">
        <v>765.6</v>
      </c>
      <c r="FO134" s="30" t="s">
        <v>265</v>
      </c>
      <c r="FP134" s="28">
        <v>829.4</v>
      </c>
      <c r="FQ134" s="28">
        <v>893.2</v>
      </c>
      <c r="FR134" s="28">
        <v>957</v>
      </c>
      <c r="FS134" s="28">
        <v>1020.8</v>
      </c>
      <c r="FT134" s="28">
        <v>1084.5999999999999</v>
      </c>
      <c r="FU134" s="28">
        <v>1148.4000000000001</v>
      </c>
      <c r="FV134" s="25">
        <v>1212.2</v>
      </c>
      <c r="FW134" s="25">
        <v>1276</v>
      </c>
      <c r="FX134" s="25">
        <v>1339.8</v>
      </c>
      <c r="FY134" s="25">
        <v>1403.6</v>
      </c>
      <c r="FZ134" s="49"/>
      <c r="GE134" s="24" t="s">
        <v>98</v>
      </c>
      <c r="GF134" s="24" t="str">
        <f t="shared" si="94"/>
        <v>C-6-BASE-70-74</v>
      </c>
      <c r="GG134" s="25">
        <v>138.76</v>
      </c>
      <c r="GH134" s="25">
        <v>208.14</v>
      </c>
      <c r="GI134" s="25">
        <v>277.52</v>
      </c>
      <c r="GJ134" s="25">
        <v>346.9</v>
      </c>
      <c r="GK134" s="25">
        <v>416.28</v>
      </c>
      <c r="GL134" s="25">
        <v>485.66</v>
      </c>
      <c r="GM134" s="25">
        <v>527.28</v>
      </c>
      <c r="GN134" s="25">
        <v>593.19000000000005</v>
      </c>
      <c r="GO134" s="25">
        <v>659.1</v>
      </c>
      <c r="GP134" s="25">
        <v>725.01</v>
      </c>
      <c r="GQ134" s="28">
        <v>790.92</v>
      </c>
      <c r="GR134" s="30" t="s">
        <v>265</v>
      </c>
      <c r="GS134" s="28">
        <v>856.83</v>
      </c>
      <c r="GT134" s="28">
        <v>922.74</v>
      </c>
      <c r="GU134" s="28">
        <v>988.65</v>
      </c>
      <c r="GV134" s="28">
        <v>1054.56</v>
      </c>
      <c r="GW134" s="28">
        <v>1120.47</v>
      </c>
      <c r="GX134" s="28">
        <v>1186.3800000000001</v>
      </c>
      <c r="GY134" s="25">
        <v>1252.29</v>
      </c>
      <c r="GZ134" s="25">
        <v>1318.2</v>
      </c>
      <c r="HA134" s="25">
        <v>1384.11</v>
      </c>
      <c r="HB134" s="25">
        <v>1450.02</v>
      </c>
      <c r="HC134" s="25">
        <v>1515.93</v>
      </c>
      <c r="HD134" s="25">
        <v>1581.84</v>
      </c>
      <c r="HE134" s="49"/>
      <c r="HJ134" s="24" t="s">
        <v>98</v>
      </c>
      <c r="HK134" s="24" t="str">
        <f t="shared" si="95"/>
        <v>B-6-BASE-70-74</v>
      </c>
      <c r="HL134" s="25">
        <v>146.52000000000001</v>
      </c>
      <c r="HM134" s="25">
        <v>219.78</v>
      </c>
      <c r="HN134" s="25">
        <v>293.04000000000002</v>
      </c>
      <c r="HO134" s="25">
        <v>366.3</v>
      </c>
      <c r="HP134" s="25">
        <v>439.56</v>
      </c>
      <c r="HQ134" s="25">
        <v>512.82000000000005</v>
      </c>
      <c r="HR134" s="25">
        <v>556.79999999999995</v>
      </c>
      <c r="HS134" s="25">
        <v>626.4</v>
      </c>
      <c r="HT134" s="25">
        <v>696</v>
      </c>
      <c r="HU134" s="25">
        <v>765.6</v>
      </c>
      <c r="HV134" s="28">
        <v>835.2</v>
      </c>
      <c r="HW134" s="30" t="s">
        <v>265</v>
      </c>
      <c r="HX134" s="28">
        <v>904.8</v>
      </c>
      <c r="HY134" s="28">
        <v>974.4</v>
      </c>
      <c r="HZ134" s="28">
        <v>1044</v>
      </c>
      <c r="IA134" s="28">
        <v>1113.5999999999999</v>
      </c>
      <c r="IB134" s="28">
        <v>1183.2</v>
      </c>
      <c r="IC134" s="28">
        <v>1252.8</v>
      </c>
      <c r="ID134" s="25">
        <v>1322.4</v>
      </c>
      <c r="IE134" s="25">
        <v>1392</v>
      </c>
      <c r="IF134" s="25">
        <v>1461.6</v>
      </c>
      <c r="IG134" s="25">
        <v>1531.2</v>
      </c>
      <c r="IH134" s="49"/>
      <c r="IM134" s="24" t="s">
        <v>98</v>
      </c>
      <c r="IN134" s="24" t="str">
        <f t="shared" si="96"/>
        <v>B-6-BASE-70-74</v>
      </c>
      <c r="IO134" s="25">
        <v>171.48</v>
      </c>
      <c r="IP134" s="25">
        <v>257.22000000000003</v>
      </c>
      <c r="IQ134" s="25">
        <v>342.96</v>
      </c>
      <c r="IR134" s="25">
        <v>428.7</v>
      </c>
      <c r="IS134" s="25">
        <v>514.44000000000005</v>
      </c>
      <c r="IT134" s="25">
        <v>600.17999999999995</v>
      </c>
      <c r="IU134" s="25">
        <v>651.6</v>
      </c>
      <c r="IV134" s="25">
        <v>733.05</v>
      </c>
      <c r="IW134" s="25">
        <v>814.5</v>
      </c>
      <c r="IX134" s="25">
        <v>895.95</v>
      </c>
      <c r="IY134" s="28">
        <v>977.4</v>
      </c>
      <c r="IZ134" s="30" t="s">
        <v>265</v>
      </c>
      <c r="JA134" s="28">
        <v>1058.8499999999999</v>
      </c>
      <c r="JB134" s="28">
        <v>1140.3</v>
      </c>
      <c r="JC134" s="28">
        <v>1221.75</v>
      </c>
      <c r="JD134" s="28">
        <v>1303.2</v>
      </c>
      <c r="JE134" s="28">
        <v>1384.65</v>
      </c>
      <c r="JF134" s="28">
        <v>1466.1</v>
      </c>
      <c r="JG134" s="25">
        <v>1547.55</v>
      </c>
      <c r="JH134" s="25">
        <v>1629</v>
      </c>
      <c r="JI134" s="25">
        <v>1710.45</v>
      </c>
      <c r="JJ134" s="25">
        <v>1791.9</v>
      </c>
      <c r="JK134" s="49"/>
      <c r="JP134" s="24" t="s">
        <v>98</v>
      </c>
      <c r="JQ134" s="24" t="str">
        <f t="shared" si="97"/>
        <v>C-6-BASE-70-74</v>
      </c>
      <c r="JR134" s="25">
        <v>166.5</v>
      </c>
      <c r="JS134" s="25">
        <v>249.75</v>
      </c>
      <c r="JT134" s="25">
        <v>333</v>
      </c>
      <c r="JU134" s="25">
        <v>416.25</v>
      </c>
      <c r="JV134" s="25">
        <v>499.5</v>
      </c>
      <c r="JW134" s="25">
        <v>582.75</v>
      </c>
      <c r="JX134" s="25">
        <v>632.72</v>
      </c>
      <c r="JY134" s="25">
        <v>711.81</v>
      </c>
      <c r="JZ134" s="25">
        <v>790.9</v>
      </c>
      <c r="KA134" s="25">
        <v>869.99</v>
      </c>
      <c r="KB134" s="28">
        <v>949.08</v>
      </c>
      <c r="KC134" s="30" t="s">
        <v>265</v>
      </c>
      <c r="KD134" s="28">
        <v>1028.17</v>
      </c>
      <c r="KE134" s="28">
        <v>1107.26</v>
      </c>
      <c r="KF134" s="28">
        <v>1186.3499999999999</v>
      </c>
      <c r="KG134" s="28">
        <v>1265.44</v>
      </c>
      <c r="KH134" s="28">
        <v>1344.53</v>
      </c>
      <c r="KI134" s="28">
        <v>1423.62</v>
      </c>
      <c r="KJ134" s="25">
        <v>1502.71</v>
      </c>
      <c r="KK134" s="25">
        <v>1581.8</v>
      </c>
      <c r="KL134" s="25">
        <v>1660.89</v>
      </c>
      <c r="KM134" s="25">
        <v>1739.98</v>
      </c>
      <c r="KN134" s="25">
        <v>1819.07</v>
      </c>
      <c r="KO134" s="25">
        <v>1898.16</v>
      </c>
      <c r="KP134" s="49"/>
      <c r="KU134" s="24" t="s">
        <v>98</v>
      </c>
      <c r="KV134" s="24" t="str">
        <f t="shared" si="98"/>
        <v>B-6-BASE-70-74</v>
      </c>
      <c r="KW134" s="25">
        <v>146.52000000000001</v>
      </c>
      <c r="KX134" s="25">
        <v>219.78</v>
      </c>
      <c r="KY134" s="25">
        <v>293.04000000000002</v>
      </c>
      <c r="KZ134" s="25">
        <v>366.3</v>
      </c>
      <c r="LA134" s="25">
        <v>439.56</v>
      </c>
      <c r="LB134" s="25">
        <v>512.82000000000005</v>
      </c>
      <c r="LC134" s="25">
        <v>556.79999999999995</v>
      </c>
      <c r="LD134" s="25">
        <v>626.4</v>
      </c>
      <c r="LE134" s="25">
        <v>696</v>
      </c>
      <c r="LF134" s="25">
        <v>765.6</v>
      </c>
      <c r="LG134" s="28">
        <v>835.2</v>
      </c>
      <c r="LH134" s="30" t="s">
        <v>265</v>
      </c>
      <c r="LI134" s="28">
        <v>904.8</v>
      </c>
      <c r="LJ134" s="28">
        <v>974.4</v>
      </c>
      <c r="LK134" s="28">
        <v>1044</v>
      </c>
      <c r="LL134" s="28">
        <v>1113.5999999999999</v>
      </c>
      <c r="LM134" s="28">
        <v>1183.2</v>
      </c>
      <c r="LN134" s="28">
        <v>1252.8</v>
      </c>
      <c r="LO134" s="25">
        <v>1322.4</v>
      </c>
      <c r="LP134" s="25">
        <v>1392</v>
      </c>
      <c r="LQ134" s="25">
        <v>1461.6</v>
      </c>
      <c r="LR134" s="25">
        <v>1531.2</v>
      </c>
      <c r="LS134" s="49"/>
    </row>
    <row r="135" spans="5:331">
      <c r="I135" s="24" t="s">
        <v>99</v>
      </c>
      <c r="J135" s="24" t="str">
        <f t="shared" si="88"/>
        <v>B-6-BASE-75-79</v>
      </c>
      <c r="K135" s="25">
        <v>205.36</v>
      </c>
      <c r="L135" s="25">
        <v>308.04000000000002</v>
      </c>
      <c r="M135" s="25">
        <v>410.72</v>
      </c>
      <c r="N135" s="25">
        <v>513.4</v>
      </c>
      <c r="O135" s="25">
        <v>616.08000000000004</v>
      </c>
      <c r="P135" s="25">
        <v>718.76</v>
      </c>
      <c r="Q135" s="25">
        <v>780.4</v>
      </c>
      <c r="R135" s="25">
        <v>877.95</v>
      </c>
      <c r="S135" s="25">
        <v>975.5</v>
      </c>
      <c r="T135" s="25">
        <v>1073.05</v>
      </c>
      <c r="U135" s="28">
        <v>1170.5999999999999</v>
      </c>
      <c r="V135" s="30" t="s">
        <v>265</v>
      </c>
      <c r="W135" s="28">
        <v>1268.1500000000001</v>
      </c>
      <c r="X135" s="28">
        <v>1365.7</v>
      </c>
      <c r="Y135" s="28">
        <v>1463.25</v>
      </c>
      <c r="Z135" s="28">
        <v>1560.8</v>
      </c>
      <c r="AA135" s="28">
        <v>1658.35</v>
      </c>
      <c r="AB135" s="28">
        <v>1755.9</v>
      </c>
      <c r="AC135" s="25">
        <v>1853.45</v>
      </c>
      <c r="AD135" s="25">
        <v>1951</v>
      </c>
      <c r="AE135" s="25">
        <v>2048.5500000000002</v>
      </c>
      <c r="AF135" s="25">
        <v>2146.1</v>
      </c>
      <c r="AL135" s="24" t="s">
        <v>99</v>
      </c>
      <c r="AM135" s="24" t="str">
        <f t="shared" si="89"/>
        <v>C-6-75-79</v>
      </c>
      <c r="AN135" s="25">
        <v>206.46</v>
      </c>
      <c r="AO135" s="25">
        <v>309.69</v>
      </c>
      <c r="AP135" s="25">
        <v>412.92</v>
      </c>
      <c r="AQ135" s="25">
        <v>516.15</v>
      </c>
      <c r="AR135" s="25">
        <v>619.38</v>
      </c>
      <c r="AS135" s="25">
        <v>722.61</v>
      </c>
      <c r="AT135" s="25">
        <v>784.56</v>
      </c>
      <c r="AU135" s="25">
        <v>882.63</v>
      </c>
      <c r="AV135" s="25">
        <v>980.7</v>
      </c>
      <c r="AW135" s="25">
        <v>1078.77</v>
      </c>
      <c r="AX135" s="28">
        <v>1176.8399999999999</v>
      </c>
      <c r="AY135" s="30" t="s">
        <v>265</v>
      </c>
      <c r="AZ135" s="28">
        <v>1274.9100000000001</v>
      </c>
      <c r="BA135" s="28">
        <v>1372.98</v>
      </c>
      <c r="BB135" s="28">
        <v>1471.05</v>
      </c>
      <c r="BC135" s="28">
        <v>1569.12</v>
      </c>
      <c r="BD135" s="28">
        <v>1667.19</v>
      </c>
      <c r="BE135" s="28">
        <v>1765.26</v>
      </c>
      <c r="BF135" s="25">
        <v>1863.33</v>
      </c>
      <c r="BG135" s="25">
        <v>1961.4</v>
      </c>
      <c r="BH135" s="25">
        <v>2059.4699999999998</v>
      </c>
      <c r="BI135" s="25">
        <v>2157.54</v>
      </c>
      <c r="BJ135" s="25">
        <v>2255.61</v>
      </c>
      <c r="BK135" s="25">
        <v>2353.6799999999998</v>
      </c>
      <c r="BL135" s="49"/>
      <c r="BQ135" s="24" t="s">
        <v>99</v>
      </c>
      <c r="BR135" s="24" t="str">
        <f t="shared" si="90"/>
        <v>C-6-BASE-75-79</v>
      </c>
      <c r="BS135" s="25">
        <v>179.44</v>
      </c>
      <c r="BT135" s="25">
        <v>269.16000000000003</v>
      </c>
      <c r="BU135" s="25">
        <v>358.88</v>
      </c>
      <c r="BV135" s="25">
        <v>448.6</v>
      </c>
      <c r="BW135" s="25">
        <v>538.32000000000005</v>
      </c>
      <c r="BX135" s="25">
        <v>628.04</v>
      </c>
      <c r="BY135" s="25">
        <v>681.84</v>
      </c>
      <c r="BZ135" s="25">
        <v>767.07</v>
      </c>
      <c r="CA135" s="25">
        <v>852.3</v>
      </c>
      <c r="CB135" s="25">
        <v>937.53</v>
      </c>
      <c r="CC135" s="28">
        <v>1022.76</v>
      </c>
      <c r="CD135" s="30" t="s">
        <v>265</v>
      </c>
      <c r="CE135" s="28">
        <v>1107.99</v>
      </c>
      <c r="CF135" s="28">
        <v>1193.22</v>
      </c>
      <c r="CG135" s="28">
        <v>1278.45</v>
      </c>
      <c r="CH135" s="28">
        <v>1363.68</v>
      </c>
      <c r="CI135" s="28">
        <v>1448.91</v>
      </c>
      <c r="CJ135" s="28">
        <v>1534.14</v>
      </c>
      <c r="CK135" s="25">
        <v>1619.37</v>
      </c>
      <c r="CL135" s="25">
        <v>1704.6</v>
      </c>
      <c r="CM135" s="25">
        <v>1789.83</v>
      </c>
      <c r="CN135" s="25">
        <v>1875.06</v>
      </c>
      <c r="CO135" s="25">
        <v>1960.29</v>
      </c>
      <c r="CP135" s="25">
        <v>2045.52</v>
      </c>
      <c r="CQ135" s="49"/>
      <c r="CV135" s="24" t="s">
        <v>99</v>
      </c>
      <c r="CW135" s="24" t="str">
        <f t="shared" si="91"/>
        <v>B-6-BASE-75-79</v>
      </c>
      <c r="CX135" s="25">
        <v>185.38</v>
      </c>
      <c r="CY135" s="25">
        <v>278.07</v>
      </c>
      <c r="CZ135" s="25">
        <v>370.76</v>
      </c>
      <c r="DA135" s="25">
        <v>463.45</v>
      </c>
      <c r="DB135" s="25">
        <v>556.14</v>
      </c>
      <c r="DC135" s="25">
        <v>648.83000000000004</v>
      </c>
      <c r="DD135" s="25">
        <v>704.48</v>
      </c>
      <c r="DE135" s="25">
        <v>792.54</v>
      </c>
      <c r="DF135" s="25">
        <v>880.6</v>
      </c>
      <c r="DG135" s="25">
        <v>968.66</v>
      </c>
      <c r="DH135" s="28">
        <v>1056.72</v>
      </c>
      <c r="DI135" s="30" t="s">
        <v>265</v>
      </c>
      <c r="DJ135" s="28">
        <v>1144.78</v>
      </c>
      <c r="DK135" s="28">
        <v>1232.8399999999999</v>
      </c>
      <c r="DL135" s="28">
        <v>1320.9</v>
      </c>
      <c r="DM135" s="28">
        <v>1408.96</v>
      </c>
      <c r="DN135" s="28">
        <v>1497.02</v>
      </c>
      <c r="DO135" s="28">
        <v>1585.08</v>
      </c>
      <c r="DP135" s="25">
        <v>1673.14</v>
      </c>
      <c r="DQ135" s="25">
        <v>1761.2</v>
      </c>
      <c r="DR135" s="25">
        <v>1849.26</v>
      </c>
      <c r="DS135" s="25">
        <v>1937.32</v>
      </c>
      <c r="DT135" s="49"/>
      <c r="DY135" s="24" t="s">
        <v>99</v>
      </c>
      <c r="DZ135" s="24" t="str">
        <f t="shared" si="92"/>
        <v>B-6-BASE-75-79</v>
      </c>
      <c r="EA135" s="25">
        <v>187.68</v>
      </c>
      <c r="EB135" s="25">
        <v>281.52</v>
      </c>
      <c r="EC135" s="25">
        <v>375.36</v>
      </c>
      <c r="ED135" s="25">
        <v>469.2</v>
      </c>
      <c r="EE135" s="25">
        <v>563.04</v>
      </c>
      <c r="EF135" s="25">
        <v>656.88</v>
      </c>
      <c r="EG135" s="25">
        <v>713.2</v>
      </c>
      <c r="EH135" s="25">
        <v>802.35</v>
      </c>
      <c r="EI135" s="25">
        <v>891.5</v>
      </c>
      <c r="EJ135" s="25">
        <v>980.65</v>
      </c>
      <c r="EK135" s="28">
        <v>1069.8</v>
      </c>
      <c r="EL135" s="30" t="s">
        <v>265</v>
      </c>
      <c r="EM135" s="28">
        <v>1158.95</v>
      </c>
      <c r="EN135" s="28">
        <v>1248.0999999999999</v>
      </c>
      <c r="EO135" s="28">
        <v>1337.25</v>
      </c>
      <c r="EP135" s="28">
        <v>1426.4</v>
      </c>
      <c r="EQ135" s="28">
        <v>1515.55</v>
      </c>
      <c r="ER135" s="28">
        <v>1604.7</v>
      </c>
      <c r="ES135" s="25">
        <v>1693.85</v>
      </c>
      <c r="ET135" s="25">
        <v>1783</v>
      </c>
      <c r="EU135" s="25">
        <v>1872.15</v>
      </c>
      <c r="EV135" s="25">
        <v>1961.3</v>
      </c>
      <c r="EW135" s="49"/>
      <c r="FB135" s="24" t="s">
        <v>99</v>
      </c>
      <c r="FC135" s="24" t="str">
        <f t="shared" si="93"/>
        <v>B-6-BASE-75-79</v>
      </c>
      <c r="FD135" s="25">
        <v>155.4</v>
      </c>
      <c r="FE135" s="25">
        <v>233.1</v>
      </c>
      <c r="FF135" s="25">
        <v>310.8</v>
      </c>
      <c r="FG135" s="25">
        <v>388.5</v>
      </c>
      <c r="FH135" s="25">
        <v>466.2</v>
      </c>
      <c r="FI135" s="25">
        <v>543.9</v>
      </c>
      <c r="FJ135" s="25">
        <v>590.55999999999995</v>
      </c>
      <c r="FK135" s="25">
        <v>664.38</v>
      </c>
      <c r="FL135" s="25">
        <v>738.2</v>
      </c>
      <c r="FM135" s="25">
        <v>812.02</v>
      </c>
      <c r="FN135" s="28">
        <v>885.84</v>
      </c>
      <c r="FO135" s="30" t="s">
        <v>265</v>
      </c>
      <c r="FP135" s="28">
        <v>959.66</v>
      </c>
      <c r="FQ135" s="28">
        <v>1033.48</v>
      </c>
      <c r="FR135" s="28">
        <v>1107.3</v>
      </c>
      <c r="FS135" s="28">
        <v>1181.1199999999999</v>
      </c>
      <c r="FT135" s="28">
        <v>1254.94</v>
      </c>
      <c r="FU135" s="28">
        <v>1328.76</v>
      </c>
      <c r="FV135" s="25">
        <v>1402.58</v>
      </c>
      <c r="FW135" s="25">
        <v>1476.4</v>
      </c>
      <c r="FX135" s="25">
        <v>1550.22</v>
      </c>
      <c r="FY135" s="25">
        <v>1624.04</v>
      </c>
      <c r="FZ135" s="49"/>
      <c r="GE135" s="24" t="s">
        <v>99</v>
      </c>
      <c r="GF135" s="24" t="str">
        <f t="shared" si="94"/>
        <v>C-6-BASE-75-79</v>
      </c>
      <c r="GG135" s="25">
        <v>170.94</v>
      </c>
      <c r="GH135" s="25">
        <v>256.41000000000003</v>
      </c>
      <c r="GI135" s="25">
        <v>341.88</v>
      </c>
      <c r="GJ135" s="25">
        <v>427.35</v>
      </c>
      <c r="GK135" s="25">
        <v>512.82000000000005</v>
      </c>
      <c r="GL135" s="25">
        <v>598.29</v>
      </c>
      <c r="GM135" s="25">
        <v>649.6</v>
      </c>
      <c r="GN135" s="25">
        <v>730.8</v>
      </c>
      <c r="GO135" s="25">
        <v>812</v>
      </c>
      <c r="GP135" s="25">
        <v>893.2</v>
      </c>
      <c r="GQ135" s="28">
        <v>974.4</v>
      </c>
      <c r="GR135" s="30" t="s">
        <v>265</v>
      </c>
      <c r="GS135" s="28">
        <v>1055.5999999999999</v>
      </c>
      <c r="GT135" s="28">
        <v>1136.8</v>
      </c>
      <c r="GU135" s="28">
        <v>1218</v>
      </c>
      <c r="GV135" s="28">
        <v>1299.2</v>
      </c>
      <c r="GW135" s="28">
        <v>1380.4</v>
      </c>
      <c r="GX135" s="28">
        <v>1461.6</v>
      </c>
      <c r="GY135" s="25">
        <v>1542.8</v>
      </c>
      <c r="GZ135" s="25">
        <v>1624</v>
      </c>
      <c r="HA135" s="25">
        <v>1705.2</v>
      </c>
      <c r="HB135" s="25">
        <v>1786.4</v>
      </c>
      <c r="HC135" s="25">
        <v>1867.6</v>
      </c>
      <c r="HD135" s="25">
        <v>1948.8</v>
      </c>
      <c r="HE135" s="49"/>
      <c r="HJ135" s="24" t="s">
        <v>99</v>
      </c>
      <c r="HK135" s="24" t="str">
        <f t="shared" si="95"/>
        <v>B-6-BASE-75-79</v>
      </c>
      <c r="HL135" s="25">
        <v>169.84</v>
      </c>
      <c r="HM135" s="25">
        <v>254.76</v>
      </c>
      <c r="HN135" s="25">
        <v>339.68</v>
      </c>
      <c r="HO135" s="25">
        <v>424.6</v>
      </c>
      <c r="HP135" s="25">
        <v>509.52</v>
      </c>
      <c r="HQ135" s="25">
        <v>594.44000000000005</v>
      </c>
      <c r="HR135" s="25">
        <v>645.36</v>
      </c>
      <c r="HS135" s="25">
        <v>726.03</v>
      </c>
      <c r="HT135" s="25">
        <v>806.7</v>
      </c>
      <c r="HU135" s="25">
        <v>887.37</v>
      </c>
      <c r="HV135" s="28">
        <v>968.04</v>
      </c>
      <c r="HW135" s="30" t="s">
        <v>265</v>
      </c>
      <c r="HX135" s="28">
        <v>1048.71</v>
      </c>
      <c r="HY135" s="28">
        <v>1129.3800000000001</v>
      </c>
      <c r="HZ135" s="28">
        <v>1210.05</v>
      </c>
      <c r="IA135" s="28">
        <v>1290.72</v>
      </c>
      <c r="IB135" s="28">
        <v>1371.39</v>
      </c>
      <c r="IC135" s="28">
        <v>1452.06</v>
      </c>
      <c r="ID135" s="25">
        <v>1532.73</v>
      </c>
      <c r="IE135" s="25">
        <v>1613.4</v>
      </c>
      <c r="IF135" s="25">
        <v>1694.07</v>
      </c>
      <c r="IG135" s="25">
        <v>1774.74</v>
      </c>
      <c r="IH135" s="49"/>
      <c r="IM135" s="24" t="s">
        <v>99</v>
      </c>
      <c r="IN135" s="24" t="str">
        <f t="shared" si="96"/>
        <v>B-6-BASE-75-79</v>
      </c>
      <c r="IO135" s="25">
        <v>198.28</v>
      </c>
      <c r="IP135" s="25">
        <v>297.42</v>
      </c>
      <c r="IQ135" s="25">
        <v>396.56</v>
      </c>
      <c r="IR135" s="25">
        <v>495.7</v>
      </c>
      <c r="IS135" s="25">
        <v>594.84</v>
      </c>
      <c r="IT135" s="25">
        <v>693.98</v>
      </c>
      <c r="IU135" s="25">
        <v>753.44</v>
      </c>
      <c r="IV135" s="25">
        <v>847.62</v>
      </c>
      <c r="IW135" s="25">
        <v>941.8</v>
      </c>
      <c r="IX135" s="25">
        <v>1035.98</v>
      </c>
      <c r="IY135" s="28">
        <v>1130.1600000000001</v>
      </c>
      <c r="IZ135" s="30" t="s">
        <v>265</v>
      </c>
      <c r="JA135" s="28">
        <v>1224.3399999999999</v>
      </c>
      <c r="JB135" s="28">
        <v>1318.52</v>
      </c>
      <c r="JC135" s="28">
        <v>1412.7</v>
      </c>
      <c r="JD135" s="28">
        <v>1506.88</v>
      </c>
      <c r="JE135" s="28">
        <v>1601.06</v>
      </c>
      <c r="JF135" s="28">
        <v>1695.24</v>
      </c>
      <c r="JG135" s="25">
        <v>1789.42</v>
      </c>
      <c r="JH135" s="25">
        <v>1883.6</v>
      </c>
      <c r="JI135" s="25">
        <v>1977.78</v>
      </c>
      <c r="JJ135" s="25">
        <v>2071.96</v>
      </c>
      <c r="JK135" s="49"/>
      <c r="JP135" s="24" t="s">
        <v>99</v>
      </c>
      <c r="JQ135" s="24" t="str">
        <f t="shared" si="97"/>
        <v>C-6-BASE-75-79</v>
      </c>
      <c r="JR135" s="25">
        <v>206.46</v>
      </c>
      <c r="JS135" s="25">
        <v>309.69</v>
      </c>
      <c r="JT135" s="25">
        <v>412.92</v>
      </c>
      <c r="JU135" s="25">
        <v>516.15</v>
      </c>
      <c r="JV135" s="25">
        <v>619.38</v>
      </c>
      <c r="JW135" s="25">
        <v>722.61</v>
      </c>
      <c r="JX135" s="25">
        <v>784.56</v>
      </c>
      <c r="JY135" s="25">
        <v>882.63</v>
      </c>
      <c r="JZ135" s="25">
        <v>980.7</v>
      </c>
      <c r="KA135" s="25">
        <v>1078.77</v>
      </c>
      <c r="KB135" s="28">
        <v>1176.8399999999999</v>
      </c>
      <c r="KC135" s="30" t="s">
        <v>265</v>
      </c>
      <c r="KD135" s="28">
        <v>1274.9100000000001</v>
      </c>
      <c r="KE135" s="28">
        <v>1372.98</v>
      </c>
      <c r="KF135" s="28">
        <v>1471.05</v>
      </c>
      <c r="KG135" s="28">
        <v>1569.12</v>
      </c>
      <c r="KH135" s="28">
        <v>1667.19</v>
      </c>
      <c r="KI135" s="28">
        <v>1765.26</v>
      </c>
      <c r="KJ135" s="25">
        <v>1863.33</v>
      </c>
      <c r="KK135" s="25">
        <v>1961.4</v>
      </c>
      <c r="KL135" s="25">
        <v>2059.4699999999998</v>
      </c>
      <c r="KM135" s="25">
        <v>2157.54</v>
      </c>
      <c r="KN135" s="25">
        <v>2255.61</v>
      </c>
      <c r="KO135" s="25">
        <v>2353.6799999999998</v>
      </c>
      <c r="KP135" s="49"/>
      <c r="KU135" s="24" t="s">
        <v>99</v>
      </c>
      <c r="KV135" s="24" t="str">
        <f t="shared" si="98"/>
        <v>B-6-BASE-75-79</v>
      </c>
      <c r="KW135" s="25">
        <v>169.84</v>
      </c>
      <c r="KX135" s="25">
        <v>254.76</v>
      </c>
      <c r="KY135" s="25">
        <v>339.68</v>
      </c>
      <c r="KZ135" s="25">
        <v>424.6</v>
      </c>
      <c r="LA135" s="25">
        <v>509.52</v>
      </c>
      <c r="LB135" s="25">
        <v>594.44000000000005</v>
      </c>
      <c r="LC135" s="25">
        <v>645.36</v>
      </c>
      <c r="LD135" s="25">
        <v>726.03</v>
      </c>
      <c r="LE135" s="25">
        <v>806.7</v>
      </c>
      <c r="LF135" s="25">
        <v>887.37</v>
      </c>
      <c r="LG135" s="28">
        <v>968.04</v>
      </c>
      <c r="LH135" s="30" t="s">
        <v>265</v>
      </c>
      <c r="LI135" s="28">
        <v>1048.71</v>
      </c>
      <c r="LJ135" s="28">
        <v>1129.3800000000001</v>
      </c>
      <c r="LK135" s="28">
        <v>1210.05</v>
      </c>
      <c r="LL135" s="28">
        <v>1290.72</v>
      </c>
      <c r="LM135" s="28">
        <v>1371.39</v>
      </c>
      <c r="LN135" s="28">
        <v>1452.06</v>
      </c>
      <c r="LO135" s="25">
        <v>1532.73</v>
      </c>
      <c r="LP135" s="25">
        <v>1613.4</v>
      </c>
      <c r="LQ135" s="25">
        <v>1694.07</v>
      </c>
      <c r="LR135" s="25">
        <v>1774.74</v>
      </c>
      <c r="LS135" s="49"/>
    </row>
    <row r="136" spans="5:331" ht="13.8" thickBot="1">
      <c r="I136" s="33" t="s">
        <v>100</v>
      </c>
      <c r="J136" s="24" t="str">
        <f t="shared" si="88"/>
        <v>B-6-BASE-80-84</v>
      </c>
      <c r="K136" s="34">
        <v>220.9</v>
      </c>
      <c r="L136" s="34">
        <v>331.35</v>
      </c>
      <c r="M136" s="34">
        <v>441.8</v>
      </c>
      <c r="N136" s="34">
        <v>552.25</v>
      </c>
      <c r="O136" s="34">
        <v>662.7</v>
      </c>
      <c r="P136" s="34">
        <v>773.15</v>
      </c>
      <c r="Q136" s="34">
        <v>839.44</v>
      </c>
      <c r="R136" s="34">
        <v>944.37</v>
      </c>
      <c r="S136" s="34">
        <v>1049.3</v>
      </c>
      <c r="T136" s="34">
        <v>1154.23</v>
      </c>
      <c r="U136" s="35">
        <v>1259.1600000000001</v>
      </c>
      <c r="V136" s="36" t="s">
        <v>265</v>
      </c>
      <c r="W136" s="35">
        <v>1364.09</v>
      </c>
      <c r="X136" s="35">
        <v>1469.02</v>
      </c>
      <c r="Y136" s="35">
        <v>1573.95</v>
      </c>
      <c r="Z136" s="35">
        <v>1678.88</v>
      </c>
      <c r="AA136" s="35">
        <v>1783.81</v>
      </c>
      <c r="AB136" s="35">
        <v>1888.74</v>
      </c>
      <c r="AC136" s="34">
        <v>1993.67</v>
      </c>
      <c r="AD136" s="34">
        <v>2098.6</v>
      </c>
      <c r="AE136" s="34">
        <v>2203.5300000000002</v>
      </c>
      <c r="AF136" s="34">
        <v>2308.46</v>
      </c>
      <c r="AL136" s="33" t="s">
        <v>100</v>
      </c>
      <c r="AM136" s="24" t="str">
        <f t="shared" si="89"/>
        <v>C-6-80-84</v>
      </c>
      <c r="AN136" s="34">
        <v>226.44</v>
      </c>
      <c r="AO136" s="34">
        <v>339.66</v>
      </c>
      <c r="AP136" s="34">
        <v>452.88</v>
      </c>
      <c r="AQ136" s="34">
        <v>566.1</v>
      </c>
      <c r="AR136" s="34">
        <v>679.32</v>
      </c>
      <c r="AS136" s="34">
        <v>792.54</v>
      </c>
      <c r="AT136" s="34">
        <v>860.48</v>
      </c>
      <c r="AU136" s="34">
        <v>968.04</v>
      </c>
      <c r="AV136" s="34">
        <v>1075.5999999999999</v>
      </c>
      <c r="AW136" s="34">
        <v>1183.1600000000001</v>
      </c>
      <c r="AX136" s="35">
        <v>1290.72</v>
      </c>
      <c r="AY136" s="36" t="s">
        <v>265</v>
      </c>
      <c r="AZ136" s="35">
        <v>1398.28</v>
      </c>
      <c r="BA136" s="35">
        <v>1505.84</v>
      </c>
      <c r="BB136" s="35">
        <v>1613.4</v>
      </c>
      <c r="BC136" s="35">
        <v>1720.96</v>
      </c>
      <c r="BD136" s="35">
        <v>1828.52</v>
      </c>
      <c r="BE136" s="35">
        <v>1936.08</v>
      </c>
      <c r="BF136" s="34">
        <v>2043.64</v>
      </c>
      <c r="BG136" s="34">
        <v>2151.1999999999998</v>
      </c>
      <c r="BH136" s="34">
        <v>2258.7600000000002</v>
      </c>
      <c r="BI136" s="34">
        <v>2366.3200000000002</v>
      </c>
      <c r="BJ136" s="34">
        <v>2473.88</v>
      </c>
      <c r="BK136" s="34">
        <v>2581.44</v>
      </c>
      <c r="BL136" s="49"/>
      <c r="BQ136" s="33" t="s">
        <v>100</v>
      </c>
      <c r="BR136" s="24" t="str">
        <f t="shared" si="90"/>
        <v>C-6-BASE-80-84</v>
      </c>
      <c r="BS136" s="34">
        <v>186.38</v>
      </c>
      <c r="BT136" s="34">
        <v>279.57</v>
      </c>
      <c r="BU136" s="34">
        <v>372.76</v>
      </c>
      <c r="BV136" s="34">
        <v>465.95</v>
      </c>
      <c r="BW136" s="34">
        <v>559.14</v>
      </c>
      <c r="BX136" s="34">
        <v>652.33000000000004</v>
      </c>
      <c r="BY136" s="34">
        <v>708.24</v>
      </c>
      <c r="BZ136" s="34">
        <v>796.77</v>
      </c>
      <c r="CA136" s="34">
        <v>885.3</v>
      </c>
      <c r="CB136" s="34">
        <v>973.83</v>
      </c>
      <c r="CC136" s="35">
        <v>1062.3599999999999</v>
      </c>
      <c r="CD136" s="36" t="s">
        <v>265</v>
      </c>
      <c r="CE136" s="35">
        <v>1150.8900000000001</v>
      </c>
      <c r="CF136" s="35">
        <v>1239.42</v>
      </c>
      <c r="CG136" s="35">
        <v>1327.95</v>
      </c>
      <c r="CH136" s="35">
        <v>1416.48</v>
      </c>
      <c r="CI136" s="35">
        <v>1505.01</v>
      </c>
      <c r="CJ136" s="35">
        <v>1593.54</v>
      </c>
      <c r="CK136" s="34">
        <v>1682.07</v>
      </c>
      <c r="CL136" s="34">
        <v>1770.6</v>
      </c>
      <c r="CM136" s="34">
        <v>1859.13</v>
      </c>
      <c r="CN136" s="34">
        <v>1947.66</v>
      </c>
      <c r="CO136" s="34">
        <v>2036.19</v>
      </c>
      <c r="CP136" s="34">
        <v>2124.7199999999998</v>
      </c>
      <c r="CQ136" s="49"/>
      <c r="CV136" s="33" t="s">
        <v>100</v>
      </c>
      <c r="CW136" s="24" t="str">
        <f t="shared" si="91"/>
        <v>B-6-BASE-80-84</v>
      </c>
      <c r="CX136" s="34">
        <v>199.8</v>
      </c>
      <c r="CY136" s="34">
        <v>299.7</v>
      </c>
      <c r="CZ136" s="34">
        <v>399.6</v>
      </c>
      <c r="DA136" s="34">
        <v>499.5</v>
      </c>
      <c r="DB136" s="34">
        <v>599.4</v>
      </c>
      <c r="DC136" s="34">
        <v>699.3</v>
      </c>
      <c r="DD136" s="34">
        <v>759.28</v>
      </c>
      <c r="DE136" s="34">
        <v>854.19</v>
      </c>
      <c r="DF136" s="34">
        <v>949.1</v>
      </c>
      <c r="DG136" s="34">
        <v>1044.01</v>
      </c>
      <c r="DH136" s="35">
        <v>1138.92</v>
      </c>
      <c r="DI136" s="36" t="s">
        <v>265</v>
      </c>
      <c r="DJ136" s="35">
        <v>1233.83</v>
      </c>
      <c r="DK136" s="35">
        <v>1328.74</v>
      </c>
      <c r="DL136" s="35">
        <v>1423.65</v>
      </c>
      <c r="DM136" s="35">
        <v>1518.56</v>
      </c>
      <c r="DN136" s="35">
        <v>1613.47</v>
      </c>
      <c r="DO136" s="35">
        <v>1708.38</v>
      </c>
      <c r="DP136" s="34">
        <v>1803.29</v>
      </c>
      <c r="DQ136" s="34">
        <v>1898.2</v>
      </c>
      <c r="DR136" s="34">
        <v>1993.11</v>
      </c>
      <c r="DS136" s="34">
        <v>2088.02</v>
      </c>
      <c r="DT136" s="49"/>
      <c r="DY136" s="33" t="s">
        <v>100</v>
      </c>
      <c r="DZ136" s="24" t="str">
        <f t="shared" si="92"/>
        <v>B-6-BASE-80-84</v>
      </c>
      <c r="EA136" s="34">
        <v>202.3</v>
      </c>
      <c r="EB136" s="34">
        <v>303.45</v>
      </c>
      <c r="EC136" s="34">
        <v>404.6</v>
      </c>
      <c r="ED136" s="34">
        <v>505.75</v>
      </c>
      <c r="EE136" s="34">
        <v>606.9</v>
      </c>
      <c r="EF136" s="34">
        <v>708.05</v>
      </c>
      <c r="EG136" s="34">
        <v>768.72</v>
      </c>
      <c r="EH136" s="34">
        <v>864.81</v>
      </c>
      <c r="EI136" s="34">
        <v>960.9</v>
      </c>
      <c r="EJ136" s="34">
        <v>1056.99</v>
      </c>
      <c r="EK136" s="35">
        <v>1153.08</v>
      </c>
      <c r="EL136" s="36" t="s">
        <v>265</v>
      </c>
      <c r="EM136" s="35">
        <v>1249.17</v>
      </c>
      <c r="EN136" s="35">
        <v>1345.26</v>
      </c>
      <c r="EO136" s="35">
        <v>1441.35</v>
      </c>
      <c r="EP136" s="35">
        <v>1537.44</v>
      </c>
      <c r="EQ136" s="35">
        <v>1633.53</v>
      </c>
      <c r="ER136" s="35">
        <v>1729.62</v>
      </c>
      <c r="ES136" s="34">
        <v>1825.71</v>
      </c>
      <c r="ET136" s="34">
        <v>1921.8</v>
      </c>
      <c r="EU136" s="34">
        <v>2017.89</v>
      </c>
      <c r="EV136" s="34">
        <v>2113.98</v>
      </c>
      <c r="EW136" s="49"/>
      <c r="FB136" s="33" t="s">
        <v>100</v>
      </c>
      <c r="FC136" s="24" t="str">
        <f t="shared" si="93"/>
        <v>B-6-BASE-80-84</v>
      </c>
      <c r="FD136" s="34">
        <v>168.72</v>
      </c>
      <c r="FE136" s="34">
        <v>253.08</v>
      </c>
      <c r="FF136" s="34">
        <v>337.44</v>
      </c>
      <c r="FG136" s="34">
        <v>421.8</v>
      </c>
      <c r="FH136" s="34">
        <v>506.16</v>
      </c>
      <c r="FI136" s="34">
        <v>590.52</v>
      </c>
      <c r="FJ136" s="34">
        <v>641.12</v>
      </c>
      <c r="FK136" s="34">
        <v>721.26</v>
      </c>
      <c r="FL136" s="34">
        <v>801.4</v>
      </c>
      <c r="FM136" s="34">
        <v>881.54</v>
      </c>
      <c r="FN136" s="35">
        <v>961.68</v>
      </c>
      <c r="FO136" s="36" t="s">
        <v>265</v>
      </c>
      <c r="FP136" s="35">
        <v>1041.82</v>
      </c>
      <c r="FQ136" s="35">
        <v>1121.96</v>
      </c>
      <c r="FR136" s="35">
        <v>1202.0999999999999</v>
      </c>
      <c r="FS136" s="35">
        <v>1282.24</v>
      </c>
      <c r="FT136" s="35">
        <v>1362.38</v>
      </c>
      <c r="FU136" s="35">
        <v>1442.52</v>
      </c>
      <c r="FV136" s="34">
        <v>1522.66</v>
      </c>
      <c r="FW136" s="34">
        <v>1602.8</v>
      </c>
      <c r="FX136" s="34">
        <v>1682.94</v>
      </c>
      <c r="FY136" s="34">
        <v>1763.08</v>
      </c>
      <c r="FZ136" s="49"/>
      <c r="GE136" s="33" t="s">
        <v>100</v>
      </c>
      <c r="GF136" s="24" t="str">
        <f t="shared" si="94"/>
        <v>C-6-BASE-80-84</v>
      </c>
      <c r="GG136" s="34">
        <v>187.6</v>
      </c>
      <c r="GH136" s="34">
        <v>281.39999999999998</v>
      </c>
      <c r="GI136" s="34">
        <v>375.2</v>
      </c>
      <c r="GJ136" s="34">
        <v>469</v>
      </c>
      <c r="GK136" s="34">
        <v>562.79999999999995</v>
      </c>
      <c r="GL136" s="34">
        <v>656.6</v>
      </c>
      <c r="GM136" s="34">
        <v>712.88</v>
      </c>
      <c r="GN136" s="34">
        <v>801.99</v>
      </c>
      <c r="GO136" s="34">
        <v>891.1</v>
      </c>
      <c r="GP136" s="34">
        <v>980.21</v>
      </c>
      <c r="GQ136" s="35">
        <v>1069.32</v>
      </c>
      <c r="GR136" s="36" t="s">
        <v>265</v>
      </c>
      <c r="GS136" s="35">
        <v>1158.43</v>
      </c>
      <c r="GT136" s="35">
        <v>1247.54</v>
      </c>
      <c r="GU136" s="35">
        <v>1336.65</v>
      </c>
      <c r="GV136" s="35">
        <v>1425.76</v>
      </c>
      <c r="GW136" s="35">
        <v>1514.87</v>
      </c>
      <c r="GX136" s="35">
        <v>1603.98</v>
      </c>
      <c r="GY136" s="34">
        <v>1693.09</v>
      </c>
      <c r="GZ136" s="34">
        <v>1782.2</v>
      </c>
      <c r="HA136" s="34">
        <v>1871.31</v>
      </c>
      <c r="HB136" s="34">
        <v>1960.42</v>
      </c>
      <c r="HC136" s="34">
        <v>2049.5300000000002</v>
      </c>
      <c r="HD136" s="34">
        <v>2138.64</v>
      </c>
      <c r="HE136" s="49"/>
      <c r="HJ136" s="33" t="s">
        <v>100</v>
      </c>
      <c r="HK136" s="24" t="str">
        <f t="shared" si="95"/>
        <v>B-6-BASE-80-84</v>
      </c>
      <c r="HL136" s="34">
        <v>183.16</v>
      </c>
      <c r="HM136" s="34">
        <v>274.74</v>
      </c>
      <c r="HN136" s="34">
        <v>366.32</v>
      </c>
      <c r="HO136" s="34">
        <v>457.9</v>
      </c>
      <c r="HP136" s="34">
        <v>549.48</v>
      </c>
      <c r="HQ136" s="34">
        <v>641.05999999999995</v>
      </c>
      <c r="HR136" s="34">
        <v>696</v>
      </c>
      <c r="HS136" s="34">
        <v>783</v>
      </c>
      <c r="HT136" s="34">
        <v>870</v>
      </c>
      <c r="HU136" s="34">
        <v>957</v>
      </c>
      <c r="HV136" s="35">
        <v>1044</v>
      </c>
      <c r="HW136" s="36" t="s">
        <v>265</v>
      </c>
      <c r="HX136" s="35">
        <v>1131</v>
      </c>
      <c r="HY136" s="35">
        <v>1218</v>
      </c>
      <c r="HZ136" s="35">
        <v>1305</v>
      </c>
      <c r="IA136" s="35">
        <v>1392</v>
      </c>
      <c r="IB136" s="35">
        <v>1479</v>
      </c>
      <c r="IC136" s="35">
        <v>1566</v>
      </c>
      <c r="ID136" s="34">
        <v>1653</v>
      </c>
      <c r="IE136" s="34">
        <v>1740</v>
      </c>
      <c r="IF136" s="34">
        <v>1827</v>
      </c>
      <c r="IG136" s="34">
        <v>1914</v>
      </c>
      <c r="IH136" s="49"/>
      <c r="IM136" s="33" t="s">
        <v>100</v>
      </c>
      <c r="IN136" s="24" t="str">
        <f t="shared" si="96"/>
        <v>B-6-BASE-80-84</v>
      </c>
      <c r="IO136" s="34">
        <v>213.88</v>
      </c>
      <c r="IP136" s="34">
        <v>320.82</v>
      </c>
      <c r="IQ136" s="34">
        <v>427.76</v>
      </c>
      <c r="IR136" s="34">
        <v>534.70000000000005</v>
      </c>
      <c r="IS136" s="34">
        <v>641.64</v>
      </c>
      <c r="IT136" s="34">
        <v>748.58</v>
      </c>
      <c r="IU136" s="34">
        <v>812.72</v>
      </c>
      <c r="IV136" s="34">
        <v>914.31</v>
      </c>
      <c r="IW136" s="34">
        <v>1015.9</v>
      </c>
      <c r="IX136" s="34">
        <v>1117.49</v>
      </c>
      <c r="IY136" s="35">
        <v>1219.08</v>
      </c>
      <c r="IZ136" s="36" t="s">
        <v>265</v>
      </c>
      <c r="JA136" s="35">
        <v>1320.67</v>
      </c>
      <c r="JB136" s="35">
        <v>1422.26</v>
      </c>
      <c r="JC136" s="35">
        <v>1523.85</v>
      </c>
      <c r="JD136" s="35">
        <v>1625.44</v>
      </c>
      <c r="JE136" s="35">
        <v>1727.03</v>
      </c>
      <c r="JF136" s="35">
        <v>1828.62</v>
      </c>
      <c r="JG136" s="34">
        <v>1930.21</v>
      </c>
      <c r="JH136" s="34">
        <v>2031.8</v>
      </c>
      <c r="JI136" s="34">
        <v>2133.39</v>
      </c>
      <c r="JJ136" s="34">
        <v>2234.98</v>
      </c>
      <c r="JK136" s="49"/>
      <c r="JP136" s="33" t="s">
        <v>100</v>
      </c>
      <c r="JQ136" s="24" t="str">
        <f t="shared" si="97"/>
        <v>C-6-BASE-80-84</v>
      </c>
      <c r="JR136" s="34">
        <v>226.44</v>
      </c>
      <c r="JS136" s="34">
        <v>339.66</v>
      </c>
      <c r="JT136" s="34">
        <v>452.88</v>
      </c>
      <c r="JU136" s="34">
        <v>566.1</v>
      </c>
      <c r="JV136" s="34">
        <v>679.32</v>
      </c>
      <c r="JW136" s="34">
        <v>792.54</v>
      </c>
      <c r="JX136" s="34">
        <v>860.48</v>
      </c>
      <c r="JY136" s="34">
        <v>968.04</v>
      </c>
      <c r="JZ136" s="34">
        <v>1075.5999999999999</v>
      </c>
      <c r="KA136" s="34">
        <v>1183.1600000000001</v>
      </c>
      <c r="KB136" s="35">
        <v>1290.72</v>
      </c>
      <c r="KC136" s="36" t="s">
        <v>265</v>
      </c>
      <c r="KD136" s="35">
        <v>1398.28</v>
      </c>
      <c r="KE136" s="35">
        <v>1505.84</v>
      </c>
      <c r="KF136" s="35">
        <v>1613.4</v>
      </c>
      <c r="KG136" s="35">
        <v>1720.96</v>
      </c>
      <c r="KH136" s="35">
        <v>1828.52</v>
      </c>
      <c r="KI136" s="35">
        <v>1936.08</v>
      </c>
      <c r="KJ136" s="34">
        <v>2043.64</v>
      </c>
      <c r="KK136" s="34">
        <v>2151.1999999999998</v>
      </c>
      <c r="KL136" s="34">
        <v>2258.7600000000002</v>
      </c>
      <c r="KM136" s="34">
        <v>2366.3200000000002</v>
      </c>
      <c r="KN136" s="34">
        <v>2473.88</v>
      </c>
      <c r="KO136" s="34">
        <v>2581.44</v>
      </c>
      <c r="KP136" s="49"/>
      <c r="KU136" s="33" t="s">
        <v>100</v>
      </c>
      <c r="KV136" s="24" t="str">
        <f t="shared" si="98"/>
        <v>B-6-BASE-80-84</v>
      </c>
      <c r="KW136" s="34">
        <v>183.16</v>
      </c>
      <c r="KX136" s="34">
        <v>274.74</v>
      </c>
      <c r="KY136" s="34">
        <v>366.32</v>
      </c>
      <c r="KZ136" s="34">
        <v>457.9</v>
      </c>
      <c r="LA136" s="34">
        <v>549.48</v>
      </c>
      <c r="LB136" s="34">
        <v>641.05999999999995</v>
      </c>
      <c r="LC136" s="34">
        <v>696</v>
      </c>
      <c r="LD136" s="34">
        <v>783</v>
      </c>
      <c r="LE136" s="34">
        <v>870</v>
      </c>
      <c r="LF136" s="34">
        <v>957</v>
      </c>
      <c r="LG136" s="35">
        <v>1044</v>
      </c>
      <c r="LH136" s="36" t="s">
        <v>265</v>
      </c>
      <c r="LI136" s="35">
        <v>1131</v>
      </c>
      <c r="LJ136" s="35">
        <v>1218</v>
      </c>
      <c r="LK136" s="35">
        <v>1305</v>
      </c>
      <c r="LL136" s="35">
        <v>1392</v>
      </c>
      <c r="LM136" s="35">
        <v>1479</v>
      </c>
      <c r="LN136" s="35">
        <v>1566</v>
      </c>
      <c r="LO136" s="34">
        <v>1653</v>
      </c>
      <c r="LP136" s="34">
        <v>1740</v>
      </c>
      <c r="LQ136" s="34">
        <v>1827</v>
      </c>
      <c r="LR136" s="34">
        <v>1914</v>
      </c>
      <c r="LS136" s="49"/>
    </row>
    <row r="137" spans="5:331" ht="16.2" thickBot="1">
      <c r="E137" s="37"/>
      <c r="F137" s="37"/>
      <c r="G137" s="37"/>
      <c r="H137" s="37"/>
      <c r="I137" s="37"/>
      <c r="J137" s="37"/>
      <c r="K137" s="38"/>
      <c r="L137" s="38"/>
      <c r="M137" s="38"/>
      <c r="N137" s="38"/>
      <c r="O137" s="38"/>
      <c r="P137" s="38"/>
      <c r="Q137" s="38"/>
      <c r="R137" s="38"/>
      <c r="S137" s="38"/>
      <c r="T137" s="39"/>
      <c r="U137" s="40"/>
      <c r="V137" s="126"/>
      <c r="AH137" s="37"/>
      <c r="AI137" s="37"/>
      <c r="AJ137" s="37"/>
      <c r="AK137" s="37"/>
      <c r="AL137" s="37"/>
      <c r="AM137" s="37"/>
      <c r="AN137" s="38"/>
      <c r="AO137" s="38"/>
      <c r="AP137" s="38"/>
      <c r="AQ137" s="38"/>
      <c r="AR137" s="38"/>
      <c r="AS137" s="38"/>
      <c r="AT137" s="38"/>
      <c r="AU137" s="38"/>
      <c r="AV137" s="38"/>
      <c r="AW137" s="39"/>
      <c r="AX137" s="40"/>
      <c r="AY137" s="126"/>
      <c r="BL137" s="49"/>
      <c r="BM137" s="37"/>
      <c r="BN137" s="37"/>
      <c r="BO137" s="37"/>
      <c r="BP137" s="37"/>
      <c r="BQ137" s="37"/>
      <c r="BR137" s="37"/>
      <c r="BS137" s="38"/>
      <c r="BT137" s="38"/>
      <c r="BU137" s="38"/>
      <c r="BV137" s="38"/>
      <c r="BW137" s="38"/>
      <c r="BX137" s="38"/>
      <c r="BY137" s="38"/>
      <c r="BZ137" s="38"/>
      <c r="CA137" s="38"/>
      <c r="CB137" s="39"/>
      <c r="CC137" s="40"/>
      <c r="CD137" s="126"/>
      <c r="CQ137" s="49"/>
      <c r="CR137" s="37"/>
      <c r="CS137" s="37"/>
      <c r="CT137" s="37"/>
      <c r="CU137" s="37"/>
      <c r="CV137" s="37"/>
      <c r="CW137" s="37"/>
      <c r="CX137" s="38"/>
      <c r="CY137" s="38"/>
      <c r="CZ137" s="38"/>
      <c r="DA137" s="38"/>
      <c r="DB137" s="38"/>
      <c r="DC137" s="38"/>
      <c r="DD137" s="38"/>
      <c r="DE137" s="38"/>
      <c r="DF137" s="38"/>
      <c r="DG137" s="39"/>
      <c r="DH137" s="40"/>
      <c r="DI137" s="133"/>
      <c r="DT137" s="49"/>
      <c r="DU137" s="37"/>
      <c r="DV137" s="37"/>
      <c r="DW137" s="37"/>
      <c r="DX137" s="37"/>
      <c r="DY137" s="37"/>
      <c r="DZ137" s="37"/>
      <c r="EA137" s="38"/>
      <c r="EB137" s="38"/>
      <c r="EC137" s="38"/>
      <c r="ED137" s="38"/>
      <c r="EE137" s="38"/>
      <c r="EF137" s="38"/>
      <c r="EG137" s="38"/>
      <c r="EH137" s="38"/>
      <c r="EI137" s="38"/>
      <c r="EJ137" s="39"/>
      <c r="EK137" s="40"/>
      <c r="EL137" s="143"/>
      <c r="EW137" s="49"/>
      <c r="EX137" s="37"/>
      <c r="EY137" s="37"/>
      <c r="EZ137" s="37"/>
      <c r="FA137" s="37"/>
      <c r="FB137" s="37"/>
      <c r="FC137" s="37"/>
      <c r="FD137" s="38"/>
      <c r="FE137" s="38"/>
      <c r="FF137" s="38"/>
      <c r="FG137" s="38"/>
      <c r="FH137" s="38"/>
      <c r="FI137" s="38"/>
      <c r="FJ137" s="38"/>
      <c r="FK137" s="38"/>
      <c r="FL137" s="38"/>
      <c r="FM137" s="39"/>
      <c r="FN137" s="40"/>
      <c r="FO137" s="143"/>
      <c r="FZ137" s="49"/>
      <c r="GA137" s="37"/>
      <c r="GB137" s="37"/>
      <c r="GC137" s="37"/>
      <c r="GD137" s="37"/>
      <c r="GE137" s="37"/>
      <c r="GF137" s="37"/>
      <c r="GG137" s="38"/>
      <c r="GH137" s="38"/>
      <c r="GI137" s="38"/>
      <c r="GJ137" s="38"/>
      <c r="GK137" s="38"/>
      <c r="GL137" s="38"/>
      <c r="GM137" s="38"/>
      <c r="GN137" s="38"/>
      <c r="GO137" s="38"/>
      <c r="GP137" s="39"/>
      <c r="GQ137" s="40"/>
      <c r="GR137" s="143"/>
      <c r="HE137" s="49"/>
      <c r="HF137" s="37"/>
      <c r="HG137" s="37"/>
      <c r="HH137" s="37"/>
      <c r="HI137" s="37"/>
      <c r="HJ137" s="37"/>
      <c r="HK137" s="37"/>
      <c r="HL137" s="38"/>
      <c r="HM137" s="38"/>
      <c r="HN137" s="38"/>
      <c r="HO137" s="38"/>
      <c r="HP137" s="38"/>
      <c r="HQ137" s="38"/>
      <c r="HR137" s="38"/>
      <c r="HS137" s="38"/>
      <c r="HT137" s="38"/>
      <c r="HU137" s="39"/>
      <c r="HV137" s="40"/>
      <c r="HW137" s="143"/>
      <c r="IH137" s="49"/>
      <c r="II137" s="37"/>
      <c r="IJ137" s="37"/>
      <c r="IK137" s="37"/>
      <c r="IL137" s="37"/>
      <c r="IM137" s="37"/>
      <c r="IN137" s="37"/>
      <c r="IO137" s="38"/>
      <c r="IP137" s="38"/>
      <c r="IQ137" s="38"/>
      <c r="IR137" s="38"/>
      <c r="IS137" s="38"/>
      <c r="IT137" s="38"/>
      <c r="IU137" s="38"/>
      <c r="IV137" s="38"/>
      <c r="IW137" s="38"/>
      <c r="IX137" s="39"/>
      <c r="IY137" s="40"/>
      <c r="IZ137" s="153"/>
      <c r="JK137" s="49"/>
      <c r="JL137" s="37"/>
      <c r="JM137" s="37"/>
      <c r="JN137" s="37"/>
      <c r="JO137" s="37"/>
      <c r="JP137" s="37"/>
      <c r="JQ137" s="37"/>
      <c r="JR137" s="38"/>
      <c r="JS137" s="38"/>
      <c r="JT137" s="38"/>
      <c r="JU137" s="38"/>
      <c r="JV137" s="38"/>
      <c r="JW137" s="38"/>
      <c r="JX137" s="38"/>
      <c r="JY137" s="38"/>
      <c r="JZ137" s="38"/>
      <c r="KA137" s="39"/>
      <c r="KB137" s="40"/>
      <c r="KC137" s="153"/>
      <c r="KP137" s="49"/>
      <c r="KQ137" s="37"/>
      <c r="KR137" s="37"/>
      <c r="KS137" s="37"/>
      <c r="KT137" s="37"/>
      <c r="KU137" s="37"/>
      <c r="KV137" s="37"/>
      <c r="KW137" s="38"/>
      <c r="KX137" s="38"/>
      <c r="KY137" s="38"/>
      <c r="KZ137" s="38"/>
      <c r="LA137" s="38"/>
      <c r="LB137" s="38"/>
      <c r="LC137" s="38"/>
      <c r="LD137" s="38"/>
      <c r="LE137" s="38"/>
      <c r="LF137" s="39"/>
      <c r="LG137" s="40"/>
      <c r="LH137" s="153"/>
      <c r="LS137" s="49"/>
    </row>
    <row r="138" spans="5:331">
      <c r="K138" s="11">
        <v>500</v>
      </c>
      <c r="L138" s="12">
        <v>750</v>
      </c>
      <c r="M138" s="11">
        <v>1000</v>
      </c>
      <c r="N138" s="11">
        <v>1250</v>
      </c>
      <c r="O138" s="11">
        <v>1500</v>
      </c>
      <c r="P138" s="11">
        <v>1750</v>
      </c>
      <c r="Q138" s="11">
        <v>2000</v>
      </c>
      <c r="R138" s="11">
        <v>2250</v>
      </c>
      <c r="S138" s="11">
        <v>2500</v>
      </c>
      <c r="T138" s="11">
        <v>2750</v>
      </c>
      <c r="U138" s="14">
        <v>3000</v>
      </c>
      <c r="V138" s="15" t="s">
        <v>74</v>
      </c>
      <c r="W138" s="11">
        <v>3250</v>
      </c>
      <c r="X138" s="12">
        <v>3500</v>
      </c>
      <c r="Y138" s="11">
        <v>3750</v>
      </c>
      <c r="Z138" s="11">
        <v>4000</v>
      </c>
      <c r="AA138" s="11">
        <v>4250</v>
      </c>
      <c r="AB138" s="11">
        <v>4500</v>
      </c>
      <c r="AC138" s="11">
        <v>4750</v>
      </c>
      <c r="AD138" s="11">
        <v>5000</v>
      </c>
      <c r="AE138" s="11">
        <v>5250</v>
      </c>
      <c r="AF138" s="11">
        <v>5500</v>
      </c>
      <c r="AN138" s="11">
        <v>500</v>
      </c>
      <c r="AO138" s="12">
        <v>750</v>
      </c>
      <c r="AP138" s="11">
        <v>1000</v>
      </c>
      <c r="AQ138" s="11">
        <v>1250</v>
      </c>
      <c r="AR138" s="11">
        <v>1500</v>
      </c>
      <c r="AS138" s="11">
        <v>1750</v>
      </c>
      <c r="AT138" s="11">
        <v>2000</v>
      </c>
      <c r="AU138" s="11">
        <v>2250</v>
      </c>
      <c r="AV138" s="11">
        <v>2500</v>
      </c>
      <c r="AW138" s="11">
        <v>2750</v>
      </c>
      <c r="AX138" s="14">
        <v>3000</v>
      </c>
      <c r="AY138" s="15" t="s">
        <v>74</v>
      </c>
      <c r="AZ138" s="11">
        <v>3250</v>
      </c>
      <c r="BA138" s="12">
        <v>3500</v>
      </c>
      <c r="BB138" s="11">
        <v>3750</v>
      </c>
      <c r="BC138" s="11">
        <v>4000</v>
      </c>
      <c r="BD138" s="11">
        <v>4250</v>
      </c>
      <c r="BE138" s="11">
        <v>4500</v>
      </c>
      <c r="BF138" s="11">
        <v>4750</v>
      </c>
      <c r="BG138" s="11">
        <v>5000</v>
      </c>
      <c r="BH138" s="11">
        <v>5250</v>
      </c>
      <c r="BI138" s="11">
        <v>5500</v>
      </c>
      <c r="BJ138" s="11">
        <v>5750</v>
      </c>
      <c r="BK138" s="14">
        <v>6000</v>
      </c>
      <c r="BL138" s="49"/>
      <c r="BS138" s="11">
        <v>500</v>
      </c>
      <c r="BT138" s="12">
        <v>750</v>
      </c>
      <c r="BU138" s="11">
        <v>1000</v>
      </c>
      <c r="BV138" s="11">
        <v>1250</v>
      </c>
      <c r="BW138" s="11">
        <v>1500</v>
      </c>
      <c r="BX138" s="11">
        <v>1750</v>
      </c>
      <c r="BY138" s="11">
        <v>2000</v>
      </c>
      <c r="BZ138" s="11">
        <v>2250</v>
      </c>
      <c r="CA138" s="11">
        <v>2500</v>
      </c>
      <c r="CB138" s="11">
        <v>2750</v>
      </c>
      <c r="CC138" s="14">
        <v>3000</v>
      </c>
      <c r="CD138" s="15" t="s">
        <v>74</v>
      </c>
      <c r="CE138" s="11">
        <v>3250</v>
      </c>
      <c r="CF138" s="12">
        <v>3500</v>
      </c>
      <c r="CG138" s="11">
        <v>3750</v>
      </c>
      <c r="CH138" s="11">
        <v>4000</v>
      </c>
      <c r="CI138" s="11">
        <v>4250</v>
      </c>
      <c r="CJ138" s="11">
        <v>4500</v>
      </c>
      <c r="CK138" s="11">
        <v>4750</v>
      </c>
      <c r="CL138" s="11">
        <v>5000</v>
      </c>
      <c r="CM138" s="11">
        <v>5250</v>
      </c>
      <c r="CN138" s="11">
        <v>5500</v>
      </c>
      <c r="CO138" s="11">
        <v>5750</v>
      </c>
      <c r="CP138" s="14">
        <v>6000</v>
      </c>
      <c r="CQ138" s="49"/>
      <c r="CX138" s="11">
        <v>500</v>
      </c>
      <c r="CY138" s="12">
        <v>750</v>
      </c>
      <c r="CZ138" s="11">
        <v>1000</v>
      </c>
      <c r="DA138" s="11">
        <v>1250</v>
      </c>
      <c r="DB138" s="11">
        <v>1500</v>
      </c>
      <c r="DC138" s="11">
        <v>1750</v>
      </c>
      <c r="DD138" s="11">
        <v>2000</v>
      </c>
      <c r="DE138" s="11">
        <v>2250</v>
      </c>
      <c r="DF138" s="11">
        <v>2500</v>
      </c>
      <c r="DG138" s="11">
        <v>2750</v>
      </c>
      <c r="DH138" s="14">
        <v>3000</v>
      </c>
      <c r="DI138" s="15" t="s">
        <v>74</v>
      </c>
      <c r="DJ138" s="11">
        <v>3250</v>
      </c>
      <c r="DK138" s="12">
        <v>3500</v>
      </c>
      <c r="DL138" s="11">
        <v>3750</v>
      </c>
      <c r="DM138" s="11">
        <v>4000</v>
      </c>
      <c r="DN138" s="11">
        <v>4250</v>
      </c>
      <c r="DO138" s="11">
        <v>4500</v>
      </c>
      <c r="DP138" s="11">
        <v>4750</v>
      </c>
      <c r="DQ138" s="11">
        <v>5000</v>
      </c>
      <c r="DR138" s="11">
        <v>5250</v>
      </c>
      <c r="DS138" s="11">
        <v>5500</v>
      </c>
      <c r="DT138" s="49"/>
      <c r="EA138" s="11">
        <v>500</v>
      </c>
      <c r="EB138" s="12">
        <v>750</v>
      </c>
      <c r="EC138" s="11">
        <v>1000</v>
      </c>
      <c r="ED138" s="11">
        <v>1250</v>
      </c>
      <c r="EE138" s="11">
        <v>1500</v>
      </c>
      <c r="EF138" s="11">
        <v>1750</v>
      </c>
      <c r="EG138" s="11">
        <v>2000</v>
      </c>
      <c r="EH138" s="11">
        <v>2250</v>
      </c>
      <c r="EI138" s="11">
        <v>2500</v>
      </c>
      <c r="EJ138" s="11">
        <v>2750</v>
      </c>
      <c r="EK138" s="14">
        <v>3000</v>
      </c>
      <c r="EL138" s="15" t="s">
        <v>74</v>
      </c>
      <c r="EM138" s="11">
        <v>3250</v>
      </c>
      <c r="EN138" s="12">
        <v>3500</v>
      </c>
      <c r="EO138" s="11">
        <v>3750</v>
      </c>
      <c r="EP138" s="11">
        <v>4000</v>
      </c>
      <c r="EQ138" s="11">
        <v>4250</v>
      </c>
      <c r="ER138" s="11">
        <v>4500</v>
      </c>
      <c r="ES138" s="11">
        <v>4750</v>
      </c>
      <c r="ET138" s="11">
        <v>5000</v>
      </c>
      <c r="EU138" s="11">
        <v>5250</v>
      </c>
      <c r="EV138" s="11">
        <v>5500</v>
      </c>
      <c r="EW138" s="49"/>
      <c r="FD138" s="11">
        <v>500</v>
      </c>
      <c r="FE138" s="12">
        <v>750</v>
      </c>
      <c r="FF138" s="11">
        <v>1000</v>
      </c>
      <c r="FG138" s="11">
        <v>1250</v>
      </c>
      <c r="FH138" s="11">
        <v>1500</v>
      </c>
      <c r="FI138" s="11">
        <v>1750</v>
      </c>
      <c r="FJ138" s="11">
        <v>2000</v>
      </c>
      <c r="FK138" s="11">
        <v>2250</v>
      </c>
      <c r="FL138" s="11">
        <v>2500</v>
      </c>
      <c r="FM138" s="11">
        <v>2750</v>
      </c>
      <c r="FN138" s="14">
        <v>3000</v>
      </c>
      <c r="FO138" s="15" t="s">
        <v>74</v>
      </c>
      <c r="FP138" s="11">
        <v>3250</v>
      </c>
      <c r="FQ138" s="12">
        <v>3500</v>
      </c>
      <c r="FR138" s="11">
        <v>3750</v>
      </c>
      <c r="FS138" s="11">
        <v>4000</v>
      </c>
      <c r="FT138" s="11">
        <v>4250</v>
      </c>
      <c r="FU138" s="11">
        <v>4500</v>
      </c>
      <c r="FV138" s="11">
        <v>4750</v>
      </c>
      <c r="FW138" s="11">
        <v>5000</v>
      </c>
      <c r="FX138" s="11">
        <v>5250</v>
      </c>
      <c r="FY138" s="11">
        <v>5500</v>
      </c>
      <c r="FZ138" s="49"/>
      <c r="GG138" s="11">
        <v>500</v>
      </c>
      <c r="GH138" s="12">
        <v>750</v>
      </c>
      <c r="GI138" s="11">
        <v>1000</v>
      </c>
      <c r="GJ138" s="11">
        <v>1250</v>
      </c>
      <c r="GK138" s="11">
        <v>1500</v>
      </c>
      <c r="GL138" s="11">
        <v>1750</v>
      </c>
      <c r="GM138" s="11">
        <v>2000</v>
      </c>
      <c r="GN138" s="11">
        <v>2250</v>
      </c>
      <c r="GO138" s="11">
        <v>2500</v>
      </c>
      <c r="GP138" s="11">
        <v>2750</v>
      </c>
      <c r="GQ138" s="14">
        <v>3000</v>
      </c>
      <c r="GR138" s="15" t="s">
        <v>74</v>
      </c>
      <c r="GS138" s="11">
        <v>3250</v>
      </c>
      <c r="GT138" s="12">
        <v>3500</v>
      </c>
      <c r="GU138" s="11">
        <v>3750</v>
      </c>
      <c r="GV138" s="11">
        <v>4000</v>
      </c>
      <c r="GW138" s="11">
        <v>4250</v>
      </c>
      <c r="GX138" s="11">
        <v>4500</v>
      </c>
      <c r="GY138" s="11">
        <v>4750</v>
      </c>
      <c r="GZ138" s="11">
        <v>5000</v>
      </c>
      <c r="HA138" s="11">
        <v>5250</v>
      </c>
      <c r="HB138" s="11">
        <v>5500</v>
      </c>
      <c r="HC138" s="11">
        <v>5750</v>
      </c>
      <c r="HD138" s="14">
        <v>6000</v>
      </c>
      <c r="HE138" s="49"/>
      <c r="HL138" s="11">
        <v>500</v>
      </c>
      <c r="HM138" s="12">
        <v>750</v>
      </c>
      <c r="HN138" s="11">
        <v>1000</v>
      </c>
      <c r="HO138" s="11">
        <v>1250</v>
      </c>
      <c r="HP138" s="11">
        <v>1500</v>
      </c>
      <c r="HQ138" s="11">
        <v>1750</v>
      </c>
      <c r="HR138" s="11">
        <v>2000</v>
      </c>
      <c r="HS138" s="11">
        <v>2250</v>
      </c>
      <c r="HT138" s="11">
        <v>2500</v>
      </c>
      <c r="HU138" s="11">
        <v>2750</v>
      </c>
      <c r="HV138" s="14">
        <v>3000</v>
      </c>
      <c r="HW138" s="15" t="s">
        <v>74</v>
      </c>
      <c r="HX138" s="11">
        <v>3250</v>
      </c>
      <c r="HY138" s="12">
        <v>3500</v>
      </c>
      <c r="HZ138" s="11">
        <v>3750</v>
      </c>
      <c r="IA138" s="11">
        <v>4000</v>
      </c>
      <c r="IB138" s="11">
        <v>4250</v>
      </c>
      <c r="IC138" s="11">
        <v>4500</v>
      </c>
      <c r="ID138" s="11">
        <v>4750</v>
      </c>
      <c r="IE138" s="11">
        <v>5000</v>
      </c>
      <c r="IF138" s="11">
        <v>5250</v>
      </c>
      <c r="IG138" s="11">
        <v>5500</v>
      </c>
      <c r="IH138" s="49"/>
      <c r="IO138" s="11">
        <v>500</v>
      </c>
      <c r="IP138" s="12">
        <v>750</v>
      </c>
      <c r="IQ138" s="11">
        <v>1000</v>
      </c>
      <c r="IR138" s="11">
        <v>1250</v>
      </c>
      <c r="IS138" s="11">
        <v>1500</v>
      </c>
      <c r="IT138" s="11">
        <v>1750</v>
      </c>
      <c r="IU138" s="11">
        <v>2000</v>
      </c>
      <c r="IV138" s="11">
        <v>2250</v>
      </c>
      <c r="IW138" s="11">
        <v>2500</v>
      </c>
      <c r="IX138" s="11">
        <v>2750</v>
      </c>
      <c r="IY138" s="14">
        <v>3000</v>
      </c>
      <c r="IZ138" s="15" t="s">
        <v>74</v>
      </c>
      <c r="JA138" s="11">
        <v>3250</v>
      </c>
      <c r="JB138" s="12">
        <v>3500</v>
      </c>
      <c r="JC138" s="11">
        <v>3750</v>
      </c>
      <c r="JD138" s="11">
        <v>4000</v>
      </c>
      <c r="JE138" s="11">
        <v>4250</v>
      </c>
      <c r="JF138" s="11">
        <v>4500</v>
      </c>
      <c r="JG138" s="11">
        <v>4750</v>
      </c>
      <c r="JH138" s="11">
        <v>5000</v>
      </c>
      <c r="JI138" s="11">
        <v>5250</v>
      </c>
      <c r="JJ138" s="11">
        <v>5500</v>
      </c>
      <c r="JK138" s="49"/>
      <c r="JR138" s="11">
        <v>500</v>
      </c>
      <c r="JS138" s="12">
        <v>750</v>
      </c>
      <c r="JT138" s="11">
        <v>1000</v>
      </c>
      <c r="JU138" s="11">
        <v>1250</v>
      </c>
      <c r="JV138" s="11">
        <v>1500</v>
      </c>
      <c r="JW138" s="11">
        <v>1750</v>
      </c>
      <c r="JX138" s="11">
        <v>2000</v>
      </c>
      <c r="JY138" s="11">
        <v>2250</v>
      </c>
      <c r="JZ138" s="11">
        <v>2500</v>
      </c>
      <c r="KA138" s="11">
        <v>2750</v>
      </c>
      <c r="KB138" s="14">
        <v>3000</v>
      </c>
      <c r="KC138" s="15" t="s">
        <v>74</v>
      </c>
      <c r="KD138" s="11">
        <v>3250</v>
      </c>
      <c r="KE138" s="12">
        <v>3500</v>
      </c>
      <c r="KF138" s="11">
        <v>3750</v>
      </c>
      <c r="KG138" s="11">
        <v>4000</v>
      </c>
      <c r="KH138" s="11">
        <v>4250</v>
      </c>
      <c r="KI138" s="11">
        <v>4500</v>
      </c>
      <c r="KJ138" s="11">
        <v>4750</v>
      </c>
      <c r="KK138" s="11">
        <v>5000</v>
      </c>
      <c r="KL138" s="11">
        <v>5250</v>
      </c>
      <c r="KM138" s="11">
        <v>5500</v>
      </c>
      <c r="KN138" s="11">
        <v>5750</v>
      </c>
      <c r="KO138" s="14">
        <v>6000</v>
      </c>
      <c r="KP138" s="49"/>
      <c r="KW138" s="11">
        <v>500</v>
      </c>
      <c r="KX138" s="12">
        <v>750</v>
      </c>
      <c r="KY138" s="11">
        <v>1000</v>
      </c>
      <c r="KZ138" s="11">
        <v>1250</v>
      </c>
      <c r="LA138" s="11">
        <v>1500</v>
      </c>
      <c r="LB138" s="11">
        <v>1750</v>
      </c>
      <c r="LC138" s="11">
        <v>2000</v>
      </c>
      <c r="LD138" s="11">
        <v>2250</v>
      </c>
      <c r="LE138" s="11">
        <v>2500</v>
      </c>
      <c r="LF138" s="11">
        <v>2750</v>
      </c>
      <c r="LG138" s="14">
        <v>3000</v>
      </c>
      <c r="LH138" s="15" t="s">
        <v>74</v>
      </c>
      <c r="LI138" s="11">
        <v>3250</v>
      </c>
      <c r="LJ138" s="12">
        <v>3500</v>
      </c>
      <c r="LK138" s="11">
        <v>3750</v>
      </c>
      <c r="LL138" s="11">
        <v>4000</v>
      </c>
      <c r="LM138" s="11">
        <v>4250</v>
      </c>
      <c r="LN138" s="11">
        <v>4500</v>
      </c>
      <c r="LO138" s="11">
        <v>4750</v>
      </c>
      <c r="LP138" s="11">
        <v>5000</v>
      </c>
      <c r="LQ138" s="11">
        <v>5250</v>
      </c>
      <c r="LR138" s="11">
        <v>5500</v>
      </c>
      <c r="LS138" s="49"/>
    </row>
    <row r="139" spans="5:331">
      <c r="I139" s="17"/>
      <c r="J139" s="141" t="s">
        <v>298</v>
      </c>
      <c r="K139" s="18">
        <v>2</v>
      </c>
      <c r="L139" s="19">
        <v>3</v>
      </c>
      <c r="M139" s="18">
        <v>4</v>
      </c>
      <c r="N139" s="18">
        <v>5</v>
      </c>
      <c r="O139" s="18">
        <v>6</v>
      </c>
      <c r="P139" s="18">
        <v>7</v>
      </c>
      <c r="Q139" s="18">
        <v>8</v>
      </c>
      <c r="R139" s="18">
        <v>9</v>
      </c>
      <c r="S139" s="18">
        <v>10</v>
      </c>
      <c r="T139" s="18">
        <v>11</v>
      </c>
      <c r="U139" s="20">
        <v>12</v>
      </c>
      <c r="V139" s="21"/>
      <c r="W139" s="18">
        <v>13</v>
      </c>
      <c r="X139" s="19">
        <v>14</v>
      </c>
      <c r="Y139" s="18">
        <v>15</v>
      </c>
      <c r="Z139" s="18">
        <v>16</v>
      </c>
      <c r="AA139" s="18">
        <v>17</v>
      </c>
      <c r="AB139" s="18">
        <v>18</v>
      </c>
      <c r="AC139" s="18">
        <v>19</v>
      </c>
      <c r="AD139" s="18">
        <v>20</v>
      </c>
      <c r="AE139" s="18">
        <v>21</v>
      </c>
      <c r="AF139" s="18">
        <v>22</v>
      </c>
      <c r="AL139" s="17"/>
      <c r="AM139" s="70" t="s">
        <v>152</v>
      </c>
      <c r="AN139" s="18">
        <v>2</v>
      </c>
      <c r="AO139" s="19">
        <v>3</v>
      </c>
      <c r="AP139" s="18">
        <v>4</v>
      </c>
      <c r="AQ139" s="18">
        <v>5</v>
      </c>
      <c r="AR139" s="18">
        <v>6</v>
      </c>
      <c r="AS139" s="18">
        <v>7</v>
      </c>
      <c r="AT139" s="18">
        <v>8</v>
      </c>
      <c r="AU139" s="18">
        <v>9</v>
      </c>
      <c r="AV139" s="18">
        <v>10</v>
      </c>
      <c r="AW139" s="18">
        <v>11</v>
      </c>
      <c r="AX139" s="20">
        <v>12</v>
      </c>
      <c r="AY139" s="21"/>
      <c r="AZ139" s="18">
        <v>13</v>
      </c>
      <c r="BA139" s="19">
        <v>14</v>
      </c>
      <c r="BB139" s="18">
        <v>15</v>
      </c>
      <c r="BC139" s="18">
        <v>16</v>
      </c>
      <c r="BD139" s="18">
        <v>17</v>
      </c>
      <c r="BE139" s="18">
        <v>18</v>
      </c>
      <c r="BF139" s="18">
        <v>19</v>
      </c>
      <c r="BG139" s="18">
        <v>20</v>
      </c>
      <c r="BH139" s="18">
        <v>21</v>
      </c>
      <c r="BI139" s="18">
        <v>22</v>
      </c>
      <c r="BJ139" s="18">
        <v>23</v>
      </c>
      <c r="BK139" s="20">
        <v>24</v>
      </c>
      <c r="BL139" s="49"/>
      <c r="BQ139" s="17"/>
      <c r="BR139" s="141" t="s">
        <v>307</v>
      </c>
      <c r="BS139" s="18">
        <v>2</v>
      </c>
      <c r="BT139" s="19">
        <v>3</v>
      </c>
      <c r="BU139" s="18">
        <v>4</v>
      </c>
      <c r="BV139" s="18">
        <v>5</v>
      </c>
      <c r="BW139" s="18">
        <v>6</v>
      </c>
      <c r="BX139" s="18">
        <v>7</v>
      </c>
      <c r="BY139" s="18">
        <v>8</v>
      </c>
      <c r="BZ139" s="18">
        <v>9</v>
      </c>
      <c r="CA139" s="18">
        <v>10</v>
      </c>
      <c r="CB139" s="18">
        <v>11</v>
      </c>
      <c r="CC139" s="20">
        <v>12</v>
      </c>
      <c r="CD139" s="21"/>
      <c r="CE139" s="18">
        <v>13</v>
      </c>
      <c r="CF139" s="19">
        <v>14</v>
      </c>
      <c r="CG139" s="18">
        <v>15</v>
      </c>
      <c r="CH139" s="18">
        <v>16</v>
      </c>
      <c r="CI139" s="18">
        <v>17</v>
      </c>
      <c r="CJ139" s="18">
        <v>18</v>
      </c>
      <c r="CK139" s="18">
        <v>19</v>
      </c>
      <c r="CL139" s="18">
        <v>20</v>
      </c>
      <c r="CM139" s="18">
        <v>21</v>
      </c>
      <c r="CN139" s="18">
        <v>22</v>
      </c>
      <c r="CO139" s="18">
        <v>23</v>
      </c>
      <c r="CP139" s="20">
        <v>24</v>
      </c>
      <c r="CQ139" s="49"/>
      <c r="CV139" s="17"/>
      <c r="CW139" s="157" t="s">
        <v>298</v>
      </c>
      <c r="CX139" s="18">
        <v>2</v>
      </c>
      <c r="CY139" s="19">
        <v>3</v>
      </c>
      <c r="CZ139" s="18">
        <v>4</v>
      </c>
      <c r="DA139" s="18">
        <v>5</v>
      </c>
      <c r="DB139" s="18">
        <v>6</v>
      </c>
      <c r="DC139" s="18">
        <v>7</v>
      </c>
      <c r="DD139" s="18">
        <v>8</v>
      </c>
      <c r="DE139" s="18">
        <v>9</v>
      </c>
      <c r="DF139" s="18">
        <v>10</v>
      </c>
      <c r="DG139" s="18">
        <v>11</v>
      </c>
      <c r="DH139" s="20">
        <v>12</v>
      </c>
      <c r="DI139" s="21"/>
      <c r="DJ139" s="18">
        <v>13</v>
      </c>
      <c r="DK139" s="19">
        <v>14</v>
      </c>
      <c r="DL139" s="18">
        <v>15</v>
      </c>
      <c r="DM139" s="18">
        <v>16</v>
      </c>
      <c r="DN139" s="18">
        <v>17</v>
      </c>
      <c r="DO139" s="18">
        <v>18</v>
      </c>
      <c r="DP139" s="18">
        <v>19</v>
      </c>
      <c r="DQ139" s="18">
        <v>20</v>
      </c>
      <c r="DR139" s="18">
        <v>21</v>
      </c>
      <c r="DS139" s="18">
        <v>22</v>
      </c>
      <c r="DT139" s="49"/>
      <c r="DY139" s="17"/>
      <c r="DZ139" s="157" t="s">
        <v>298</v>
      </c>
      <c r="EA139" s="18">
        <v>2</v>
      </c>
      <c r="EB139" s="19">
        <v>3</v>
      </c>
      <c r="EC139" s="18">
        <v>4</v>
      </c>
      <c r="ED139" s="18">
        <v>5</v>
      </c>
      <c r="EE139" s="18">
        <v>6</v>
      </c>
      <c r="EF139" s="18">
        <v>7</v>
      </c>
      <c r="EG139" s="18">
        <v>8</v>
      </c>
      <c r="EH139" s="18">
        <v>9</v>
      </c>
      <c r="EI139" s="18">
        <v>10</v>
      </c>
      <c r="EJ139" s="18">
        <v>11</v>
      </c>
      <c r="EK139" s="20">
        <v>12</v>
      </c>
      <c r="EL139" s="21"/>
      <c r="EM139" s="18">
        <v>13</v>
      </c>
      <c r="EN139" s="19">
        <v>14</v>
      </c>
      <c r="EO139" s="18">
        <v>15</v>
      </c>
      <c r="EP139" s="18">
        <v>16</v>
      </c>
      <c r="EQ139" s="18">
        <v>17</v>
      </c>
      <c r="ER139" s="18">
        <v>18</v>
      </c>
      <c r="ES139" s="18">
        <v>19</v>
      </c>
      <c r="ET139" s="18">
        <v>20</v>
      </c>
      <c r="EU139" s="18">
        <v>21</v>
      </c>
      <c r="EV139" s="18">
        <v>22</v>
      </c>
      <c r="EW139" s="49"/>
      <c r="FB139" s="17"/>
      <c r="FC139" s="157" t="s">
        <v>298</v>
      </c>
      <c r="FD139" s="18">
        <v>2</v>
      </c>
      <c r="FE139" s="19">
        <v>3</v>
      </c>
      <c r="FF139" s="18">
        <v>4</v>
      </c>
      <c r="FG139" s="18">
        <v>5</v>
      </c>
      <c r="FH139" s="18">
        <v>6</v>
      </c>
      <c r="FI139" s="18">
        <v>7</v>
      </c>
      <c r="FJ139" s="18">
        <v>8</v>
      </c>
      <c r="FK139" s="18">
        <v>9</v>
      </c>
      <c r="FL139" s="18">
        <v>10</v>
      </c>
      <c r="FM139" s="18">
        <v>11</v>
      </c>
      <c r="FN139" s="20">
        <v>12</v>
      </c>
      <c r="FO139" s="21"/>
      <c r="FP139" s="18">
        <v>13</v>
      </c>
      <c r="FQ139" s="19">
        <v>14</v>
      </c>
      <c r="FR139" s="18">
        <v>15</v>
      </c>
      <c r="FS139" s="18">
        <v>16</v>
      </c>
      <c r="FT139" s="18">
        <v>17</v>
      </c>
      <c r="FU139" s="18">
        <v>18</v>
      </c>
      <c r="FV139" s="18">
        <v>19</v>
      </c>
      <c r="FW139" s="18">
        <v>20</v>
      </c>
      <c r="FX139" s="18">
        <v>21</v>
      </c>
      <c r="FY139" s="18">
        <v>22</v>
      </c>
      <c r="FZ139" s="49"/>
      <c r="GE139" s="17"/>
      <c r="GF139" s="157" t="s">
        <v>307</v>
      </c>
      <c r="GG139" s="18">
        <v>2</v>
      </c>
      <c r="GH139" s="19">
        <v>3</v>
      </c>
      <c r="GI139" s="18">
        <v>4</v>
      </c>
      <c r="GJ139" s="18">
        <v>5</v>
      </c>
      <c r="GK139" s="18">
        <v>6</v>
      </c>
      <c r="GL139" s="18">
        <v>7</v>
      </c>
      <c r="GM139" s="18">
        <v>8</v>
      </c>
      <c r="GN139" s="18">
        <v>9</v>
      </c>
      <c r="GO139" s="18">
        <v>10</v>
      </c>
      <c r="GP139" s="18">
        <v>11</v>
      </c>
      <c r="GQ139" s="20">
        <v>12</v>
      </c>
      <c r="GR139" s="21"/>
      <c r="GS139" s="18">
        <v>13</v>
      </c>
      <c r="GT139" s="19">
        <v>14</v>
      </c>
      <c r="GU139" s="18">
        <v>15</v>
      </c>
      <c r="GV139" s="18">
        <v>16</v>
      </c>
      <c r="GW139" s="18">
        <v>17</v>
      </c>
      <c r="GX139" s="18">
        <v>18</v>
      </c>
      <c r="GY139" s="18">
        <v>19</v>
      </c>
      <c r="GZ139" s="18">
        <v>20</v>
      </c>
      <c r="HA139" s="18">
        <v>21</v>
      </c>
      <c r="HB139" s="18">
        <v>22</v>
      </c>
      <c r="HC139" s="18">
        <v>23</v>
      </c>
      <c r="HD139" s="20">
        <v>24</v>
      </c>
      <c r="HE139" s="49"/>
      <c r="HJ139" s="17"/>
      <c r="HK139" s="163" t="s">
        <v>298</v>
      </c>
      <c r="HL139" s="18">
        <v>2</v>
      </c>
      <c r="HM139" s="19">
        <v>3</v>
      </c>
      <c r="HN139" s="18">
        <v>4</v>
      </c>
      <c r="HO139" s="18">
        <v>5</v>
      </c>
      <c r="HP139" s="18">
        <v>6</v>
      </c>
      <c r="HQ139" s="18">
        <v>7</v>
      </c>
      <c r="HR139" s="18">
        <v>8</v>
      </c>
      <c r="HS139" s="18">
        <v>9</v>
      </c>
      <c r="HT139" s="18">
        <v>10</v>
      </c>
      <c r="HU139" s="18">
        <v>11</v>
      </c>
      <c r="HV139" s="20">
        <v>12</v>
      </c>
      <c r="HW139" s="21"/>
      <c r="HX139" s="18">
        <v>13</v>
      </c>
      <c r="HY139" s="19">
        <v>14</v>
      </c>
      <c r="HZ139" s="18">
        <v>15</v>
      </c>
      <c r="IA139" s="18">
        <v>16</v>
      </c>
      <c r="IB139" s="18">
        <v>17</v>
      </c>
      <c r="IC139" s="18">
        <v>18</v>
      </c>
      <c r="ID139" s="18">
        <v>19</v>
      </c>
      <c r="IE139" s="18">
        <v>20</v>
      </c>
      <c r="IF139" s="18">
        <v>21</v>
      </c>
      <c r="IG139" s="18">
        <v>22</v>
      </c>
      <c r="IH139" s="49"/>
      <c r="IM139" s="17"/>
      <c r="IN139" s="163" t="s">
        <v>298</v>
      </c>
      <c r="IO139" s="18">
        <v>2</v>
      </c>
      <c r="IP139" s="19">
        <v>3</v>
      </c>
      <c r="IQ139" s="18">
        <v>4</v>
      </c>
      <c r="IR139" s="18">
        <v>5</v>
      </c>
      <c r="IS139" s="18">
        <v>6</v>
      </c>
      <c r="IT139" s="18">
        <v>7</v>
      </c>
      <c r="IU139" s="18">
        <v>8</v>
      </c>
      <c r="IV139" s="18">
        <v>9</v>
      </c>
      <c r="IW139" s="18">
        <v>10</v>
      </c>
      <c r="IX139" s="18">
        <v>11</v>
      </c>
      <c r="IY139" s="20">
        <v>12</v>
      </c>
      <c r="IZ139" s="21"/>
      <c r="JA139" s="18">
        <v>13</v>
      </c>
      <c r="JB139" s="19">
        <v>14</v>
      </c>
      <c r="JC139" s="18">
        <v>15</v>
      </c>
      <c r="JD139" s="18">
        <v>16</v>
      </c>
      <c r="JE139" s="18">
        <v>17</v>
      </c>
      <c r="JF139" s="18">
        <v>18</v>
      </c>
      <c r="JG139" s="18">
        <v>19</v>
      </c>
      <c r="JH139" s="18">
        <v>20</v>
      </c>
      <c r="JI139" s="18">
        <v>21</v>
      </c>
      <c r="JJ139" s="18">
        <v>22</v>
      </c>
      <c r="JK139" s="49"/>
      <c r="JP139" s="17"/>
      <c r="JQ139" s="141" t="s">
        <v>307</v>
      </c>
      <c r="JR139" s="18">
        <v>2</v>
      </c>
      <c r="JS139" s="19">
        <v>3</v>
      </c>
      <c r="JT139" s="18">
        <v>4</v>
      </c>
      <c r="JU139" s="18">
        <v>5</v>
      </c>
      <c r="JV139" s="18">
        <v>6</v>
      </c>
      <c r="JW139" s="18">
        <v>7</v>
      </c>
      <c r="JX139" s="18">
        <v>8</v>
      </c>
      <c r="JY139" s="18">
        <v>9</v>
      </c>
      <c r="JZ139" s="18">
        <v>10</v>
      </c>
      <c r="KA139" s="18">
        <v>11</v>
      </c>
      <c r="KB139" s="20">
        <v>12</v>
      </c>
      <c r="KC139" s="21"/>
      <c r="KD139" s="18">
        <v>13</v>
      </c>
      <c r="KE139" s="19">
        <v>14</v>
      </c>
      <c r="KF139" s="18">
        <v>15</v>
      </c>
      <c r="KG139" s="18">
        <v>16</v>
      </c>
      <c r="KH139" s="18">
        <v>17</v>
      </c>
      <c r="KI139" s="18">
        <v>18</v>
      </c>
      <c r="KJ139" s="18">
        <v>19</v>
      </c>
      <c r="KK139" s="18">
        <v>20</v>
      </c>
      <c r="KL139" s="18">
        <v>21</v>
      </c>
      <c r="KM139" s="18">
        <v>22</v>
      </c>
      <c r="KN139" s="18">
        <v>23</v>
      </c>
      <c r="KO139" s="20">
        <v>24</v>
      </c>
      <c r="KP139" s="49"/>
      <c r="KU139" s="17"/>
      <c r="KV139" s="163" t="s">
        <v>298</v>
      </c>
      <c r="KW139" s="18">
        <v>2</v>
      </c>
      <c r="KX139" s="19">
        <v>3</v>
      </c>
      <c r="KY139" s="18">
        <v>4</v>
      </c>
      <c r="KZ139" s="18">
        <v>5</v>
      </c>
      <c r="LA139" s="18">
        <v>6</v>
      </c>
      <c r="LB139" s="18">
        <v>7</v>
      </c>
      <c r="LC139" s="18">
        <v>8</v>
      </c>
      <c r="LD139" s="18">
        <v>9</v>
      </c>
      <c r="LE139" s="18">
        <v>10</v>
      </c>
      <c r="LF139" s="18">
        <v>11</v>
      </c>
      <c r="LG139" s="20">
        <v>12</v>
      </c>
      <c r="LH139" s="21"/>
      <c r="LI139" s="18">
        <v>13</v>
      </c>
      <c r="LJ139" s="19">
        <v>14</v>
      </c>
      <c r="LK139" s="18">
        <v>15</v>
      </c>
      <c r="LL139" s="18">
        <v>16</v>
      </c>
      <c r="LM139" s="18">
        <v>17</v>
      </c>
      <c r="LN139" s="18">
        <v>18</v>
      </c>
      <c r="LO139" s="18">
        <v>19</v>
      </c>
      <c r="LP139" s="18">
        <v>20</v>
      </c>
      <c r="LQ139" s="18">
        <v>21</v>
      </c>
      <c r="LR139" s="18">
        <v>22</v>
      </c>
      <c r="LS139" s="49"/>
    </row>
    <row r="140" spans="5:331">
      <c r="I140" s="48" t="s">
        <v>110</v>
      </c>
      <c r="J140" s="24" t="str">
        <f>CONCATENATE(J$139,"-",I140)</f>
        <v>B-6-NH-D</v>
      </c>
      <c r="K140" s="25">
        <v>0.18</v>
      </c>
      <c r="L140" s="252" t="s">
        <v>84</v>
      </c>
      <c r="M140" s="252"/>
      <c r="N140" s="252"/>
      <c r="O140" s="252"/>
      <c r="P140" s="252"/>
      <c r="Q140" s="252"/>
      <c r="R140" s="252"/>
      <c r="S140" s="252"/>
      <c r="T140" s="252"/>
      <c r="U140" s="253"/>
      <c r="V140" s="27">
        <v>1.1000000000000001</v>
      </c>
      <c r="W140" s="25"/>
      <c r="X140" s="252" t="s">
        <v>84</v>
      </c>
      <c r="Y140" s="252"/>
      <c r="Z140" s="252"/>
      <c r="AA140" s="252"/>
      <c r="AB140" s="252"/>
      <c r="AC140" s="252"/>
      <c r="AD140" s="252"/>
      <c r="AE140" s="252"/>
      <c r="AF140" s="252"/>
      <c r="AL140" s="48" t="s">
        <v>110</v>
      </c>
      <c r="AM140" s="24" t="str">
        <f>CONCATENATE(AM$139,"-",AL140)</f>
        <v>C-12-D</v>
      </c>
      <c r="AN140" s="25">
        <v>6.4</v>
      </c>
      <c r="AO140" s="252" t="s">
        <v>84</v>
      </c>
      <c r="AP140" s="252"/>
      <c r="AQ140" s="252"/>
      <c r="AR140" s="252"/>
      <c r="AS140" s="252"/>
      <c r="AT140" s="252"/>
      <c r="AU140" s="252"/>
      <c r="AV140" s="252"/>
      <c r="AW140" s="252"/>
      <c r="AX140" s="253"/>
      <c r="AY140" s="27">
        <v>1.1000000000000001</v>
      </c>
      <c r="AZ140" s="25"/>
      <c r="BA140" s="252" t="s">
        <v>84</v>
      </c>
      <c r="BB140" s="252"/>
      <c r="BC140" s="252"/>
      <c r="BD140" s="252"/>
      <c r="BE140" s="252"/>
      <c r="BF140" s="252"/>
      <c r="BG140" s="252"/>
      <c r="BH140" s="252"/>
      <c r="BI140" s="252"/>
      <c r="BJ140" s="252"/>
      <c r="BK140" s="58"/>
      <c r="BL140" s="49"/>
      <c r="BQ140" s="48" t="s">
        <v>110</v>
      </c>
      <c r="BR140" s="24" t="str">
        <f>CONCATENATE(BR$139,"-",BQ140)</f>
        <v>C-12-BASE-D</v>
      </c>
      <c r="BS140" s="25">
        <v>6.64</v>
      </c>
      <c r="BT140" s="252" t="s">
        <v>84</v>
      </c>
      <c r="BU140" s="252"/>
      <c r="BV140" s="252"/>
      <c r="BW140" s="252"/>
      <c r="BX140" s="252"/>
      <c r="BY140" s="252"/>
      <c r="BZ140" s="252"/>
      <c r="CA140" s="252"/>
      <c r="CB140" s="252"/>
      <c r="CC140" s="253"/>
      <c r="CD140" s="27">
        <v>100</v>
      </c>
      <c r="CE140" s="25"/>
      <c r="CF140" s="252" t="s">
        <v>84</v>
      </c>
      <c r="CG140" s="252"/>
      <c r="CH140" s="252"/>
      <c r="CI140" s="252"/>
      <c r="CJ140" s="252"/>
      <c r="CK140" s="252"/>
      <c r="CL140" s="252"/>
      <c r="CM140" s="252"/>
      <c r="CN140" s="252"/>
      <c r="CO140" s="252"/>
      <c r="CP140" s="58"/>
      <c r="CQ140" s="49"/>
      <c r="CV140" s="48" t="s">
        <v>110</v>
      </c>
      <c r="CW140" s="24" t="str">
        <f>CONCATENATE(CW$139,"-",CV140)</f>
        <v>B-6-NH-D</v>
      </c>
      <c r="CX140" s="25">
        <v>0.16</v>
      </c>
      <c r="CY140" s="252" t="s">
        <v>84</v>
      </c>
      <c r="CZ140" s="252"/>
      <c r="DA140" s="252"/>
      <c r="DB140" s="252"/>
      <c r="DC140" s="252"/>
      <c r="DD140" s="252"/>
      <c r="DE140" s="252"/>
      <c r="DF140" s="252"/>
      <c r="DG140" s="252"/>
      <c r="DH140" s="253"/>
      <c r="DI140" s="27">
        <v>1.1000000000000001</v>
      </c>
      <c r="DJ140" s="25"/>
      <c r="DK140" s="252" t="s">
        <v>84</v>
      </c>
      <c r="DL140" s="252"/>
      <c r="DM140" s="252"/>
      <c r="DN140" s="252"/>
      <c r="DO140" s="252"/>
      <c r="DP140" s="252"/>
      <c r="DQ140" s="252"/>
      <c r="DR140" s="252"/>
      <c r="DS140" s="252"/>
      <c r="DT140" s="49"/>
      <c r="DY140" s="48" t="s">
        <v>110</v>
      </c>
      <c r="DZ140" s="24" t="str">
        <f>CONCATENATE(DZ$139,"-",DY140)</f>
        <v>B-6-NH-D</v>
      </c>
      <c r="EA140" s="25">
        <v>0.16</v>
      </c>
      <c r="EB140" s="252" t="s">
        <v>84</v>
      </c>
      <c r="EC140" s="252"/>
      <c r="ED140" s="252"/>
      <c r="EE140" s="252"/>
      <c r="EF140" s="252"/>
      <c r="EG140" s="252"/>
      <c r="EH140" s="252"/>
      <c r="EI140" s="252"/>
      <c r="EJ140" s="252"/>
      <c r="EK140" s="253"/>
      <c r="EL140" s="27">
        <v>1.1000000000000001</v>
      </c>
      <c r="EM140" s="25"/>
      <c r="EN140" s="252" t="s">
        <v>84</v>
      </c>
      <c r="EO140" s="252"/>
      <c r="EP140" s="252"/>
      <c r="EQ140" s="252"/>
      <c r="ER140" s="252"/>
      <c r="ES140" s="252"/>
      <c r="ET140" s="252"/>
      <c r="EU140" s="252"/>
      <c r="EV140" s="252"/>
      <c r="EW140" s="49"/>
      <c r="FB140" s="48" t="s">
        <v>110</v>
      </c>
      <c r="FC140" s="24" t="str">
        <f>CONCATENATE(FC$139,"-",FB140)</f>
        <v>B-6-NH-D</v>
      </c>
      <c r="FD140" s="25">
        <v>0.14000000000000001</v>
      </c>
      <c r="FE140" s="252" t="s">
        <v>84</v>
      </c>
      <c r="FF140" s="252"/>
      <c r="FG140" s="252"/>
      <c r="FH140" s="252"/>
      <c r="FI140" s="252"/>
      <c r="FJ140" s="252"/>
      <c r="FK140" s="252"/>
      <c r="FL140" s="252"/>
      <c r="FM140" s="252"/>
      <c r="FN140" s="253"/>
      <c r="FO140" s="27">
        <v>1.1000000000000001</v>
      </c>
      <c r="FP140" s="25"/>
      <c r="FQ140" s="252" t="s">
        <v>84</v>
      </c>
      <c r="FR140" s="252"/>
      <c r="FS140" s="252"/>
      <c r="FT140" s="252"/>
      <c r="FU140" s="252"/>
      <c r="FV140" s="252"/>
      <c r="FW140" s="252"/>
      <c r="FX140" s="252"/>
      <c r="FY140" s="252"/>
      <c r="FZ140" s="49"/>
      <c r="GE140" s="48" t="s">
        <v>110</v>
      </c>
      <c r="GF140" s="24" t="str">
        <f>CONCATENATE(GF$139,"-",GE140)</f>
        <v>C-12-BASE-D</v>
      </c>
      <c r="GG140" s="25">
        <v>5.32</v>
      </c>
      <c r="GH140" s="252" t="s">
        <v>84</v>
      </c>
      <c r="GI140" s="252"/>
      <c r="GJ140" s="252"/>
      <c r="GK140" s="252"/>
      <c r="GL140" s="252"/>
      <c r="GM140" s="252"/>
      <c r="GN140" s="252"/>
      <c r="GO140" s="252"/>
      <c r="GP140" s="252"/>
      <c r="GQ140" s="253"/>
      <c r="GR140" s="27">
        <v>1.1000000000000001</v>
      </c>
      <c r="GS140" s="25"/>
      <c r="GT140" s="252" t="s">
        <v>84</v>
      </c>
      <c r="GU140" s="252"/>
      <c r="GV140" s="252"/>
      <c r="GW140" s="252"/>
      <c r="GX140" s="252"/>
      <c r="GY140" s="252"/>
      <c r="GZ140" s="252"/>
      <c r="HA140" s="252"/>
      <c r="HB140" s="252"/>
      <c r="HC140" s="252"/>
      <c r="HD140" s="58"/>
      <c r="HE140" s="49"/>
      <c r="HJ140" s="48" t="s">
        <v>110</v>
      </c>
      <c r="HK140" s="24" t="str">
        <f>CONCATENATE(HK$139,"-",HJ140)</f>
        <v>B-6-NH-D</v>
      </c>
      <c r="HL140" s="25">
        <v>0.14000000000000001</v>
      </c>
      <c r="HM140" s="252" t="s">
        <v>84</v>
      </c>
      <c r="HN140" s="252"/>
      <c r="HO140" s="252"/>
      <c r="HP140" s="252"/>
      <c r="HQ140" s="252"/>
      <c r="HR140" s="252"/>
      <c r="HS140" s="252"/>
      <c r="HT140" s="252"/>
      <c r="HU140" s="252"/>
      <c r="HV140" s="253"/>
      <c r="HW140" s="27">
        <v>100</v>
      </c>
      <c r="HX140" s="25"/>
      <c r="HY140" s="252" t="s">
        <v>84</v>
      </c>
      <c r="HZ140" s="252"/>
      <c r="IA140" s="252"/>
      <c r="IB140" s="252"/>
      <c r="IC140" s="252"/>
      <c r="ID140" s="252"/>
      <c r="IE140" s="252"/>
      <c r="IF140" s="252"/>
      <c r="IG140" s="252"/>
      <c r="IH140" s="49"/>
      <c r="IM140" s="48" t="s">
        <v>110</v>
      </c>
      <c r="IN140" s="24" t="str">
        <f>CONCATENATE(IN$139,"-",IM140)</f>
        <v>B-6-NH-D</v>
      </c>
      <c r="IO140" s="25">
        <v>99999</v>
      </c>
      <c r="IP140" s="252" t="s">
        <v>84</v>
      </c>
      <c r="IQ140" s="252"/>
      <c r="IR140" s="252"/>
      <c r="IS140" s="252"/>
      <c r="IT140" s="252"/>
      <c r="IU140" s="252"/>
      <c r="IV140" s="252"/>
      <c r="IW140" s="252"/>
      <c r="IX140" s="252"/>
      <c r="IY140" s="253"/>
      <c r="IZ140" s="27">
        <v>100</v>
      </c>
      <c r="JA140" s="25"/>
      <c r="JB140" s="252" t="s">
        <v>84</v>
      </c>
      <c r="JC140" s="252"/>
      <c r="JD140" s="252"/>
      <c r="JE140" s="252"/>
      <c r="JF140" s="252"/>
      <c r="JG140" s="252"/>
      <c r="JH140" s="252"/>
      <c r="JI140" s="252"/>
      <c r="JJ140" s="252"/>
      <c r="JK140" s="49"/>
      <c r="JP140" s="48" t="s">
        <v>110</v>
      </c>
      <c r="JQ140" s="24" t="str">
        <f>CONCATENATE(JQ$139,"-",JP140)</f>
        <v>C-12-BASE-D</v>
      </c>
      <c r="JR140" s="25">
        <v>6.4</v>
      </c>
      <c r="JS140" s="252" t="s">
        <v>84</v>
      </c>
      <c r="JT140" s="252"/>
      <c r="JU140" s="252"/>
      <c r="JV140" s="252"/>
      <c r="JW140" s="252"/>
      <c r="JX140" s="252"/>
      <c r="JY140" s="252"/>
      <c r="JZ140" s="252"/>
      <c r="KA140" s="252"/>
      <c r="KB140" s="253"/>
      <c r="KC140" s="27">
        <v>1.1000000000000001</v>
      </c>
      <c r="KD140" s="25"/>
      <c r="KE140" s="252" t="s">
        <v>84</v>
      </c>
      <c r="KF140" s="252"/>
      <c r="KG140" s="252"/>
      <c r="KH140" s="252"/>
      <c r="KI140" s="252"/>
      <c r="KJ140" s="252"/>
      <c r="KK140" s="252"/>
      <c r="KL140" s="252"/>
      <c r="KM140" s="252"/>
      <c r="KN140" s="252"/>
      <c r="KO140" s="58"/>
      <c r="KP140" s="49"/>
      <c r="KU140" s="48" t="s">
        <v>110</v>
      </c>
      <c r="KV140" s="24" t="str">
        <f>CONCATENATE(KV$139,"-",KU140)</f>
        <v>B-6-NH-D</v>
      </c>
      <c r="KW140" s="25">
        <v>0.14000000000000001</v>
      </c>
      <c r="KX140" s="252" t="s">
        <v>84</v>
      </c>
      <c r="KY140" s="252"/>
      <c r="KZ140" s="252"/>
      <c r="LA140" s="252"/>
      <c r="LB140" s="252"/>
      <c r="LC140" s="252"/>
      <c r="LD140" s="252"/>
      <c r="LE140" s="252"/>
      <c r="LF140" s="252"/>
      <c r="LG140" s="253"/>
      <c r="LH140" s="27">
        <v>100</v>
      </c>
      <c r="LI140" s="25"/>
      <c r="LJ140" s="252" t="s">
        <v>84</v>
      </c>
      <c r="LK140" s="252"/>
      <c r="LL140" s="252"/>
      <c r="LM140" s="252"/>
      <c r="LN140" s="252"/>
      <c r="LO140" s="252"/>
      <c r="LP140" s="252"/>
      <c r="LQ140" s="252"/>
      <c r="LR140" s="252"/>
      <c r="LS140" s="49"/>
    </row>
    <row r="141" spans="5:331" ht="14.4">
      <c r="I141" s="24" t="s">
        <v>91</v>
      </c>
      <c r="J141" s="24" t="str">
        <f t="shared" ref="J141:J150" si="99">CONCATENATE(J$139,"-",I141)</f>
        <v>B-6-NH-18-29</v>
      </c>
      <c r="K141" s="140">
        <v>0.18</v>
      </c>
      <c r="L141" s="25">
        <v>0.27</v>
      </c>
      <c r="M141" s="25">
        <v>0.36</v>
      </c>
      <c r="N141" s="25">
        <v>0.45</v>
      </c>
      <c r="O141" s="25">
        <v>0.54</v>
      </c>
      <c r="P141" s="25">
        <v>0.63</v>
      </c>
      <c r="Q141" s="25">
        <v>0.72</v>
      </c>
      <c r="R141" s="25">
        <v>0.81</v>
      </c>
      <c r="S141" s="25">
        <v>0.9</v>
      </c>
      <c r="T141" s="25">
        <v>0.99</v>
      </c>
      <c r="U141" s="28">
        <v>1.08</v>
      </c>
      <c r="V141" s="29">
        <v>1.1000000000000001</v>
      </c>
      <c r="W141" s="142">
        <v>1.17</v>
      </c>
      <c r="X141" s="28">
        <v>1.26</v>
      </c>
      <c r="Y141" s="28">
        <v>1.35</v>
      </c>
      <c r="Z141" s="28">
        <v>1.44</v>
      </c>
      <c r="AA141" s="28">
        <v>1.53</v>
      </c>
      <c r="AB141" s="28">
        <v>1.62</v>
      </c>
      <c r="AC141" s="28">
        <v>1.71</v>
      </c>
      <c r="AD141" s="28">
        <v>1.8</v>
      </c>
      <c r="AE141" s="25">
        <v>1.89</v>
      </c>
      <c r="AF141" s="25">
        <v>1.98</v>
      </c>
      <c r="AL141" s="24" t="s">
        <v>91</v>
      </c>
      <c r="AM141" s="24" t="str">
        <f t="shared" ref="AM141:AM150" si="100">CONCATENATE(AM$139,"-",AL141)</f>
        <v>C-12-18-29</v>
      </c>
      <c r="AN141" s="25">
        <v>14</v>
      </c>
      <c r="AO141" s="25">
        <v>21</v>
      </c>
      <c r="AP141" s="25">
        <v>28</v>
      </c>
      <c r="AQ141" s="25">
        <v>35</v>
      </c>
      <c r="AR141" s="25">
        <v>42</v>
      </c>
      <c r="AS141" s="25">
        <v>49</v>
      </c>
      <c r="AT141" s="25">
        <v>53.2</v>
      </c>
      <c r="AU141" s="25">
        <v>59.85</v>
      </c>
      <c r="AV141" s="25">
        <v>66.5</v>
      </c>
      <c r="AW141" s="25">
        <v>73.150000000000006</v>
      </c>
      <c r="AX141" s="28">
        <v>79.8</v>
      </c>
      <c r="AY141" s="29">
        <v>1.1000000000000001</v>
      </c>
      <c r="AZ141" s="28">
        <v>86.45</v>
      </c>
      <c r="BA141" s="28">
        <v>93.1</v>
      </c>
      <c r="BB141" s="28">
        <v>99.75</v>
      </c>
      <c r="BC141" s="28">
        <v>106.4</v>
      </c>
      <c r="BD141" s="28">
        <v>113.05</v>
      </c>
      <c r="BE141" s="28">
        <v>119.7</v>
      </c>
      <c r="BF141" s="28">
        <v>126.35</v>
      </c>
      <c r="BG141" s="28">
        <v>133</v>
      </c>
      <c r="BH141" s="25">
        <v>139.65</v>
      </c>
      <c r="BI141" s="25">
        <v>146.30000000000001</v>
      </c>
      <c r="BJ141" s="25">
        <v>152.94999999999999</v>
      </c>
      <c r="BK141" s="25">
        <v>159.6</v>
      </c>
      <c r="BL141" s="49"/>
      <c r="BQ141" s="24" t="s">
        <v>91</v>
      </c>
      <c r="BR141" s="24" t="str">
        <f t="shared" ref="BR141:BR150" si="101">CONCATENATE(BR$139,"-",BQ141)</f>
        <v>C-12-BASE-18-29</v>
      </c>
      <c r="BS141" s="140">
        <v>22.06</v>
      </c>
      <c r="BT141" s="25">
        <v>33.090000000000003</v>
      </c>
      <c r="BU141" s="25">
        <v>44.12</v>
      </c>
      <c r="BV141" s="25">
        <v>55.15</v>
      </c>
      <c r="BW141" s="25">
        <v>66.180000000000007</v>
      </c>
      <c r="BX141" s="25">
        <v>77.209999999999994</v>
      </c>
      <c r="BY141" s="25">
        <v>83.84</v>
      </c>
      <c r="BZ141" s="25">
        <v>94.32</v>
      </c>
      <c r="CA141" s="25">
        <v>104.8</v>
      </c>
      <c r="CB141" s="25">
        <v>115.28</v>
      </c>
      <c r="CC141" s="28">
        <v>125.76</v>
      </c>
      <c r="CD141" s="29">
        <v>100</v>
      </c>
      <c r="CE141" s="142">
        <v>136.24</v>
      </c>
      <c r="CF141" s="142">
        <v>146.72</v>
      </c>
      <c r="CG141" s="28">
        <v>157.19999999999999</v>
      </c>
      <c r="CH141" s="28">
        <v>167.68</v>
      </c>
      <c r="CI141" s="28">
        <v>178.16</v>
      </c>
      <c r="CJ141" s="28">
        <v>188.64</v>
      </c>
      <c r="CK141" s="28">
        <v>199.12</v>
      </c>
      <c r="CL141" s="28">
        <v>209.6</v>
      </c>
      <c r="CM141" s="25">
        <v>220.08</v>
      </c>
      <c r="CN141" s="25">
        <v>230.56</v>
      </c>
      <c r="CO141" s="25">
        <v>241.04</v>
      </c>
      <c r="CP141" s="25">
        <v>251.52</v>
      </c>
      <c r="CQ141" s="49"/>
      <c r="CV141" s="24" t="s">
        <v>91</v>
      </c>
      <c r="CW141" s="24" t="str">
        <f t="shared" ref="CW141:CW150" si="102">CONCATENATE(CW$139,"-",CV141)</f>
        <v>B-6-NH-18-29</v>
      </c>
      <c r="CX141" s="156">
        <v>0.16</v>
      </c>
      <c r="CY141" s="25">
        <v>0.24</v>
      </c>
      <c r="CZ141" s="25">
        <v>0.32</v>
      </c>
      <c r="DA141" s="25">
        <v>0.4</v>
      </c>
      <c r="DB141" s="25">
        <v>0.48</v>
      </c>
      <c r="DC141" s="25">
        <v>0.56000000000000005</v>
      </c>
      <c r="DD141" s="25">
        <v>0.64</v>
      </c>
      <c r="DE141" s="25">
        <v>0.72</v>
      </c>
      <c r="DF141" s="25">
        <v>0.8</v>
      </c>
      <c r="DG141" s="25">
        <v>0.88</v>
      </c>
      <c r="DH141" s="28">
        <v>0.96</v>
      </c>
      <c r="DI141" s="29">
        <v>1.1000000000000001</v>
      </c>
      <c r="DJ141" s="158">
        <v>1.04</v>
      </c>
      <c r="DK141" s="28">
        <v>1.1200000000000001</v>
      </c>
      <c r="DL141" s="28">
        <v>1.2</v>
      </c>
      <c r="DM141" s="28">
        <v>1.28</v>
      </c>
      <c r="DN141" s="28">
        <v>1.36</v>
      </c>
      <c r="DO141" s="28">
        <v>1.44</v>
      </c>
      <c r="DP141" s="28">
        <v>1.52</v>
      </c>
      <c r="DQ141" s="28">
        <v>1.6</v>
      </c>
      <c r="DR141" s="25">
        <v>1.68</v>
      </c>
      <c r="DS141" s="25">
        <v>1.76</v>
      </c>
      <c r="DT141" s="49"/>
      <c r="DY141" s="24" t="s">
        <v>91</v>
      </c>
      <c r="DZ141" s="24" t="str">
        <f t="shared" ref="DZ141:DZ150" si="103">CONCATENATE(DZ$139,"-",DY141)</f>
        <v>B-6-NH-18-29</v>
      </c>
      <c r="EA141" s="156">
        <v>0.16</v>
      </c>
      <c r="EB141" s="25">
        <v>0.24</v>
      </c>
      <c r="EC141" s="25">
        <v>0.32</v>
      </c>
      <c r="ED141" s="25">
        <v>0.4</v>
      </c>
      <c r="EE141" s="25">
        <v>0.48</v>
      </c>
      <c r="EF141" s="25">
        <v>0.56000000000000005</v>
      </c>
      <c r="EG141" s="25">
        <v>0.64</v>
      </c>
      <c r="EH141" s="25">
        <v>0.72</v>
      </c>
      <c r="EI141" s="25">
        <v>0.8</v>
      </c>
      <c r="EJ141" s="25">
        <v>0.88</v>
      </c>
      <c r="EK141" s="28">
        <v>0.96</v>
      </c>
      <c r="EL141" s="29">
        <v>1.1000000000000001</v>
      </c>
      <c r="EM141" s="158">
        <v>1.04</v>
      </c>
      <c r="EN141" s="28">
        <v>1.1200000000000001</v>
      </c>
      <c r="EO141" s="28">
        <v>1.2</v>
      </c>
      <c r="EP141" s="28">
        <v>1.28</v>
      </c>
      <c r="EQ141" s="28">
        <v>1.36</v>
      </c>
      <c r="ER141" s="28">
        <v>1.44</v>
      </c>
      <c r="ES141" s="28">
        <v>1.52</v>
      </c>
      <c r="ET141" s="28">
        <v>1.6</v>
      </c>
      <c r="EU141" s="25">
        <v>1.68</v>
      </c>
      <c r="EV141" s="25">
        <v>1.76</v>
      </c>
      <c r="EW141" s="49"/>
      <c r="FB141" s="24" t="s">
        <v>91</v>
      </c>
      <c r="FC141" s="24" t="str">
        <f t="shared" ref="FC141:FC150" si="104">CONCATENATE(FC$139,"-",FB141)</f>
        <v>B-6-NH-18-29</v>
      </c>
      <c r="FD141" s="156">
        <v>0.14000000000000001</v>
      </c>
      <c r="FE141" s="25">
        <v>0.21</v>
      </c>
      <c r="FF141" s="25">
        <v>0.28000000000000003</v>
      </c>
      <c r="FG141" s="25">
        <v>0.35</v>
      </c>
      <c r="FH141" s="25">
        <v>0.42</v>
      </c>
      <c r="FI141" s="25">
        <v>0.49</v>
      </c>
      <c r="FJ141" s="25">
        <v>0.56000000000000005</v>
      </c>
      <c r="FK141" s="25">
        <v>0.63</v>
      </c>
      <c r="FL141" s="25">
        <v>0.7</v>
      </c>
      <c r="FM141" s="25">
        <v>0.77</v>
      </c>
      <c r="FN141" s="28">
        <v>0.84</v>
      </c>
      <c r="FO141" s="29">
        <v>1.1000000000000001</v>
      </c>
      <c r="FP141" s="158">
        <v>0.91</v>
      </c>
      <c r="FQ141" s="28">
        <v>0.98</v>
      </c>
      <c r="FR141" s="28">
        <v>1.05</v>
      </c>
      <c r="FS141" s="28">
        <v>1.1200000000000001</v>
      </c>
      <c r="FT141" s="28">
        <v>1.19</v>
      </c>
      <c r="FU141" s="28">
        <v>1.26</v>
      </c>
      <c r="FV141" s="28">
        <v>1.33</v>
      </c>
      <c r="FW141" s="28">
        <v>1.4</v>
      </c>
      <c r="FX141" s="25">
        <v>1.47</v>
      </c>
      <c r="FY141" s="25">
        <v>1.54</v>
      </c>
      <c r="FZ141" s="49"/>
      <c r="GE141" s="24" t="s">
        <v>91</v>
      </c>
      <c r="GF141" s="24" t="str">
        <f t="shared" ref="GF141:GF150" si="105">CONCATENATE(GF$139,"-",GE141)</f>
        <v>C-12-BASE-18-29</v>
      </c>
      <c r="GG141" s="156">
        <v>12</v>
      </c>
      <c r="GH141" s="25">
        <v>18</v>
      </c>
      <c r="GI141" s="25">
        <v>24</v>
      </c>
      <c r="GJ141" s="25">
        <v>30</v>
      </c>
      <c r="GK141" s="25">
        <v>36</v>
      </c>
      <c r="GL141" s="25">
        <v>42</v>
      </c>
      <c r="GM141" s="25">
        <v>45.6</v>
      </c>
      <c r="GN141" s="25">
        <v>51.3</v>
      </c>
      <c r="GO141" s="25">
        <v>57</v>
      </c>
      <c r="GP141" s="25">
        <v>62.7</v>
      </c>
      <c r="GQ141" s="28">
        <v>68.400000000000006</v>
      </c>
      <c r="GR141" s="29">
        <v>1.1000000000000001</v>
      </c>
      <c r="GS141" s="158">
        <v>74.099999999999994</v>
      </c>
      <c r="GT141" s="158">
        <v>79.8</v>
      </c>
      <c r="GU141" s="28">
        <v>85.5</v>
      </c>
      <c r="GV141" s="28">
        <v>91.2</v>
      </c>
      <c r="GW141" s="28">
        <v>96.9</v>
      </c>
      <c r="GX141" s="28">
        <v>102.6</v>
      </c>
      <c r="GY141" s="28">
        <v>108.3</v>
      </c>
      <c r="GZ141" s="28">
        <v>114</v>
      </c>
      <c r="HA141" s="25">
        <v>119.7</v>
      </c>
      <c r="HB141" s="25">
        <v>125.4</v>
      </c>
      <c r="HC141" s="25">
        <v>131.1</v>
      </c>
      <c r="HD141" s="25">
        <v>136.80000000000001</v>
      </c>
      <c r="HE141" s="49"/>
      <c r="HJ141" s="24" t="s">
        <v>91</v>
      </c>
      <c r="HK141" s="24" t="str">
        <f t="shared" ref="HK141:HK150" si="106">CONCATENATE(HK$139,"-",HJ141)</f>
        <v>B-6-NH-18-29</v>
      </c>
      <c r="HL141" s="162">
        <v>0.14000000000000001</v>
      </c>
      <c r="HM141" s="25">
        <v>0.21</v>
      </c>
      <c r="HN141" s="25">
        <v>0.28000000000000003</v>
      </c>
      <c r="HO141" s="25">
        <v>0.35</v>
      </c>
      <c r="HP141" s="25">
        <v>0.42</v>
      </c>
      <c r="HQ141" s="25">
        <v>0.49</v>
      </c>
      <c r="HR141" s="25">
        <v>0.56000000000000005</v>
      </c>
      <c r="HS141" s="25">
        <v>0.63</v>
      </c>
      <c r="HT141" s="25">
        <v>0.7</v>
      </c>
      <c r="HU141" s="25">
        <v>0.77</v>
      </c>
      <c r="HV141" s="28">
        <v>0.84</v>
      </c>
      <c r="HW141" s="29">
        <v>100</v>
      </c>
      <c r="HX141" s="164">
        <v>0.91</v>
      </c>
      <c r="HY141" s="28">
        <v>0.98</v>
      </c>
      <c r="HZ141" s="28">
        <v>1.05</v>
      </c>
      <c r="IA141" s="28">
        <v>1.1200000000000001</v>
      </c>
      <c r="IB141" s="28">
        <v>1.19</v>
      </c>
      <c r="IC141" s="28">
        <v>1.26</v>
      </c>
      <c r="ID141" s="28">
        <v>1.33</v>
      </c>
      <c r="IE141" s="28">
        <v>1.4</v>
      </c>
      <c r="IF141" s="25">
        <v>1.47</v>
      </c>
      <c r="IG141" s="25">
        <v>1.54</v>
      </c>
      <c r="IH141" s="49"/>
      <c r="IM141" s="24" t="s">
        <v>91</v>
      </c>
      <c r="IN141" s="24" t="str">
        <f t="shared" ref="IN141:IN150" si="107">CONCATENATE(IN$139,"-",IM141)</f>
        <v>B-6-NH-18-29</v>
      </c>
      <c r="IO141" s="165">
        <v>99999</v>
      </c>
      <c r="IP141" s="25">
        <v>99999</v>
      </c>
      <c r="IQ141" s="25">
        <v>99999</v>
      </c>
      <c r="IR141" s="25">
        <v>99999</v>
      </c>
      <c r="IS141" s="25">
        <v>99999</v>
      </c>
      <c r="IT141" s="25">
        <v>99999</v>
      </c>
      <c r="IU141" s="25">
        <v>99999</v>
      </c>
      <c r="IV141" s="25">
        <v>99999</v>
      </c>
      <c r="IW141" s="25">
        <v>99999</v>
      </c>
      <c r="IX141" s="25">
        <v>99999</v>
      </c>
      <c r="IY141" s="28">
        <v>99999</v>
      </c>
      <c r="IZ141" s="29">
        <v>100</v>
      </c>
      <c r="JA141" s="165">
        <v>99999</v>
      </c>
      <c r="JB141" s="25">
        <v>99999</v>
      </c>
      <c r="JC141" s="25">
        <v>99999</v>
      </c>
      <c r="JD141" s="25">
        <v>99999</v>
      </c>
      <c r="JE141" s="25">
        <v>99999</v>
      </c>
      <c r="JF141" s="25">
        <v>99999</v>
      </c>
      <c r="JG141" s="25">
        <v>99999</v>
      </c>
      <c r="JH141" s="25">
        <v>99999</v>
      </c>
      <c r="JI141" s="25">
        <v>99999</v>
      </c>
      <c r="JJ141" s="25">
        <v>99999</v>
      </c>
      <c r="JK141" s="49"/>
      <c r="JP141" s="24" t="s">
        <v>91</v>
      </c>
      <c r="JQ141" s="24" t="str">
        <f t="shared" ref="JQ141:JQ150" si="108">CONCATENATE(JQ$139,"-",JP141)</f>
        <v>C-12-BASE-18-29</v>
      </c>
      <c r="JR141" s="140">
        <v>14</v>
      </c>
      <c r="JS141" s="25">
        <v>21</v>
      </c>
      <c r="JT141" s="25">
        <v>28</v>
      </c>
      <c r="JU141" s="25">
        <v>35</v>
      </c>
      <c r="JV141" s="25">
        <v>42</v>
      </c>
      <c r="JW141" s="25">
        <v>49</v>
      </c>
      <c r="JX141" s="25">
        <v>53.2</v>
      </c>
      <c r="JY141" s="25">
        <v>59.85</v>
      </c>
      <c r="JZ141" s="25">
        <v>66.5</v>
      </c>
      <c r="KA141" s="25">
        <v>73.150000000000006</v>
      </c>
      <c r="KB141" s="28">
        <v>79.8</v>
      </c>
      <c r="KC141" s="29">
        <v>1.1000000000000001</v>
      </c>
      <c r="KD141" s="142">
        <v>86.45</v>
      </c>
      <c r="KE141" s="142">
        <v>93.1</v>
      </c>
      <c r="KF141" s="28">
        <v>99.75</v>
      </c>
      <c r="KG141" s="28">
        <v>106.4</v>
      </c>
      <c r="KH141" s="28">
        <v>113.05</v>
      </c>
      <c r="KI141" s="28">
        <v>119.7</v>
      </c>
      <c r="KJ141" s="28">
        <v>126.35</v>
      </c>
      <c r="KK141" s="28">
        <v>133</v>
      </c>
      <c r="KL141" s="25">
        <v>139.65</v>
      </c>
      <c r="KM141" s="25">
        <v>146.30000000000001</v>
      </c>
      <c r="KN141" s="25">
        <v>152.94999999999999</v>
      </c>
      <c r="KO141" s="25">
        <v>159.6</v>
      </c>
      <c r="KP141" s="49"/>
      <c r="KU141" s="24" t="s">
        <v>91</v>
      </c>
      <c r="KV141" s="24" t="str">
        <f t="shared" ref="KV141:KV150" si="109">CONCATENATE(KV$139,"-",KU141)</f>
        <v>B-6-NH-18-29</v>
      </c>
      <c r="KW141" s="162">
        <v>0.14000000000000001</v>
      </c>
      <c r="KX141" s="25">
        <v>0.21</v>
      </c>
      <c r="KY141" s="25">
        <v>0.28000000000000003</v>
      </c>
      <c r="KZ141" s="25">
        <v>0.35</v>
      </c>
      <c r="LA141" s="25">
        <v>0.42</v>
      </c>
      <c r="LB141" s="25">
        <v>0.49</v>
      </c>
      <c r="LC141" s="25">
        <v>0.56000000000000005</v>
      </c>
      <c r="LD141" s="25">
        <v>0.63</v>
      </c>
      <c r="LE141" s="25">
        <v>0.7</v>
      </c>
      <c r="LF141" s="25">
        <v>0.77</v>
      </c>
      <c r="LG141" s="28">
        <v>0.84</v>
      </c>
      <c r="LH141" s="29">
        <v>100</v>
      </c>
      <c r="LI141" s="164">
        <v>0.91</v>
      </c>
      <c r="LJ141" s="28">
        <v>0.98</v>
      </c>
      <c r="LK141" s="28">
        <v>1.05</v>
      </c>
      <c r="LL141" s="28">
        <v>1.1200000000000001</v>
      </c>
      <c r="LM141" s="28">
        <v>1.19</v>
      </c>
      <c r="LN141" s="28">
        <v>1.26</v>
      </c>
      <c r="LO141" s="28">
        <v>1.33</v>
      </c>
      <c r="LP141" s="28">
        <v>1.4</v>
      </c>
      <c r="LQ141" s="25">
        <v>1.47</v>
      </c>
      <c r="LR141" s="25">
        <v>1.54</v>
      </c>
      <c r="LS141" s="49"/>
    </row>
    <row r="142" spans="5:331" ht="14.4">
      <c r="I142" s="24" t="s">
        <v>92</v>
      </c>
      <c r="J142" s="24" t="str">
        <f t="shared" si="99"/>
        <v>B-6-NH-30-39</v>
      </c>
      <c r="K142" s="25">
        <v>0.26</v>
      </c>
      <c r="L142" s="25">
        <v>0.39</v>
      </c>
      <c r="M142" s="25">
        <v>0.52</v>
      </c>
      <c r="N142" s="25">
        <v>0.65</v>
      </c>
      <c r="O142" s="25">
        <v>0.78</v>
      </c>
      <c r="P142" s="25">
        <v>0.91</v>
      </c>
      <c r="Q142" s="25">
        <v>1.04</v>
      </c>
      <c r="R142" s="25">
        <v>1.17</v>
      </c>
      <c r="S142" s="25">
        <v>1.3</v>
      </c>
      <c r="T142" s="25">
        <v>1.43</v>
      </c>
      <c r="U142" s="28">
        <v>1.56</v>
      </c>
      <c r="V142" s="29">
        <v>1.1000000000000001</v>
      </c>
      <c r="W142" s="28">
        <v>1.69</v>
      </c>
      <c r="X142" s="28">
        <v>1.82</v>
      </c>
      <c r="Y142" s="28">
        <v>1.95</v>
      </c>
      <c r="Z142" s="28">
        <v>2.08</v>
      </c>
      <c r="AA142" s="28">
        <v>2.21</v>
      </c>
      <c r="AB142" s="28">
        <v>2.34</v>
      </c>
      <c r="AC142" s="28">
        <v>2.4700000000000002</v>
      </c>
      <c r="AD142" s="28">
        <v>2.6</v>
      </c>
      <c r="AE142" s="25">
        <v>2.73</v>
      </c>
      <c r="AF142" s="25">
        <v>2.86</v>
      </c>
      <c r="AL142" s="24" t="s">
        <v>92</v>
      </c>
      <c r="AM142" s="24" t="str">
        <f t="shared" si="100"/>
        <v>C-12-30-39</v>
      </c>
      <c r="AN142" s="25">
        <v>22</v>
      </c>
      <c r="AO142" s="25">
        <v>33</v>
      </c>
      <c r="AP142" s="25">
        <v>44</v>
      </c>
      <c r="AQ142" s="25">
        <v>55</v>
      </c>
      <c r="AR142" s="25">
        <v>66</v>
      </c>
      <c r="AS142" s="25">
        <v>77</v>
      </c>
      <c r="AT142" s="25">
        <v>83.6</v>
      </c>
      <c r="AU142" s="25">
        <v>94.05</v>
      </c>
      <c r="AV142" s="25">
        <v>104.5</v>
      </c>
      <c r="AW142" s="25">
        <v>114.95</v>
      </c>
      <c r="AX142" s="28">
        <v>125.4</v>
      </c>
      <c r="AY142" s="29">
        <v>1.1000000000000001</v>
      </c>
      <c r="AZ142" s="28">
        <v>135.85</v>
      </c>
      <c r="BA142" s="28">
        <v>146.30000000000001</v>
      </c>
      <c r="BB142" s="28">
        <v>156.75</v>
      </c>
      <c r="BC142" s="28">
        <v>167.2</v>
      </c>
      <c r="BD142" s="28">
        <v>177.65</v>
      </c>
      <c r="BE142" s="28">
        <v>188.1</v>
      </c>
      <c r="BF142" s="28">
        <v>198.55</v>
      </c>
      <c r="BG142" s="28">
        <v>209</v>
      </c>
      <c r="BH142" s="25">
        <v>219.45</v>
      </c>
      <c r="BI142" s="25">
        <v>229.9</v>
      </c>
      <c r="BJ142" s="25">
        <v>240.35</v>
      </c>
      <c r="BK142" s="25">
        <v>250.8</v>
      </c>
      <c r="BL142" s="49"/>
      <c r="BQ142" s="24" t="s">
        <v>92</v>
      </c>
      <c r="BR142" s="24" t="str">
        <f t="shared" si="101"/>
        <v>C-12-BASE-30-39</v>
      </c>
      <c r="BS142" s="25">
        <v>50.06</v>
      </c>
      <c r="BT142" s="25">
        <v>75.09</v>
      </c>
      <c r="BU142" s="25">
        <v>100.12</v>
      </c>
      <c r="BV142" s="25">
        <v>125.15</v>
      </c>
      <c r="BW142" s="25">
        <v>150.18</v>
      </c>
      <c r="BX142" s="25">
        <v>175.21</v>
      </c>
      <c r="BY142" s="25">
        <v>190.24</v>
      </c>
      <c r="BZ142" s="25">
        <v>214.02</v>
      </c>
      <c r="CA142" s="25">
        <v>237.8</v>
      </c>
      <c r="CB142" s="25">
        <v>261.58</v>
      </c>
      <c r="CC142" s="28">
        <v>285.36</v>
      </c>
      <c r="CD142" s="29">
        <v>100</v>
      </c>
      <c r="CE142" s="28">
        <v>309.14</v>
      </c>
      <c r="CF142" s="28">
        <v>332.92</v>
      </c>
      <c r="CG142" s="28">
        <v>356.7</v>
      </c>
      <c r="CH142" s="28">
        <v>380.48</v>
      </c>
      <c r="CI142" s="28">
        <v>404.26</v>
      </c>
      <c r="CJ142" s="28">
        <v>428.04</v>
      </c>
      <c r="CK142" s="28">
        <v>451.82</v>
      </c>
      <c r="CL142" s="28">
        <v>475.6</v>
      </c>
      <c r="CM142" s="25">
        <v>499.38</v>
      </c>
      <c r="CN142" s="25">
        <v>523.16</v>
      </c>
      <c r="CO142" s="25">
        <v>546.94000000000005</v>
      </c>
      <c r="CP142" s="25">
        <v>570.72</v>
      </c>
      <c r="CQ142" s="49"/>
      <c r="CV142" s="24" t="s">
        <v>92</v>
      </c>
      <c r="CW142" s="24" t="str">
        <f t="shared" si="102"/>
        <v>B-6-NH-30-39</v>
      </c>
      <c r="CX142" s="25">
        <v>0.24</v>
      </c>
      <c r="CY142" s="25">
        <v>0.36</v>
      </c>
      <c r="CZ142" s="25">
        <v>0.48</v>
      </c>
      <c r="DA142" s="25">
        <v>0.6</v>
      </c>
      <c r="DB142" s="25">
        <v>0.72</v>
      </c>
      <c r="DC142" s="25">
        <v>0.84</v>
      </c>
      <c r="DD142" s="25">
        <v>0.96</v>
      </c>
      <c r="DE142" s="25">
        <v>1.08</v>
      </c>
      <c r="DF142" s="25">
        <v>1.2</v>
      </c>
      <c r="DG142" s="25">
        <v>1.32</v>
      </c>
      <c r="DH142" s="28">
        <v>1.44</v>
      </c>
      <c r="DI142" s="29">
        <v>1.1000000000000001</v>
      </c>
      <c r="DJ142" s="28">
        <v>1.56</v>
      </c>
      <c r="DK142" s="28">
        <v>1.68</v>
      </c>
      <c r="DL142" s="28">
        <v>1.8</v>
      </c>
      <c r="DM142" s="28">
        <v>1.92</v>
      </c>
      <c r="DN142" s="28">
        <v>2.04</v>
      </c>
      <c r="DO142" s="28">
        <v>2.16</v>
      </c>
      <c r="DP142" s="28">
        <v>2.2799999999999998</v>
      </c>
      <c r="DQ142" s="28">
        <v>2.4</v>
      </c>
      <c r="DR142" s="25">
        <v>2.52</v>
      </c>
      <c r="DS142" s="25">
        <v>2.64</v>
      </c>
      <c r="DT142" s="49"/>
      <c r="DY142" s="24" t="s">
        <v>92</v>
      </c>
      <c r="DZ142" s="24" t="str">
        <f t="shared" si="103"/>
        <v>B-6-NH-30-39</v>
      </c>
      <c r="EA142" s="25">
        <v>0.24</v>
      </c>
      <c r="EB142" s="25">
        <v>0.36</v>
      </c>
      <c r="EC142" s="25">
        <v>0.48</v>
      </c>
      <c r="ED142" s="25">
        <v>0.6</v>
      </c>
      <c r="EE142" s="25">
        <v>0.72</v>
      </c>
      <c r="EF142" s="25">
        <v>0.84</v>
      </c>
      <c r="EG142" s="25">
        <v>0.96</v>
      </c>
      <c r="EH142" s="25">
        <v>1.08</v>
      </c>
      <c r="EI142" s="25">
        <v>1.2</v>
      </c>
      <c r="EJ142" s="25">
        <v>1.32</v>
      </c>
      <c r="EK142" s="28">
        <v>1.44</v>
      </c>
      <c r="EL142" s="29">
        <v>1.1000000000000001</v>
      </c>
      <c r="EM142" s="28">
        <v>1.56</v>
      </c>
      <c r="EN142" s="28">
        <v>1.68</v>
      </c>
      <c r="EO142" s="28">
        <v>1.8</v>
      </c>
      <c r="EP142" s="28">
        <v>1.92</v>
      </c>
      <c r="EQ142" s="28">
        <v>2.04</v>
      </c>
      <c r="ER142" s="28">
        <v>2.16</v>
      </c>
      <c r="ES142" s="28">
        <v>2.2799999999999998</v>
      </c>
      <c r="ET142" s="28">
        <v>2.4</v>
      </c>
      <c r="EU142" s="25">
        <v>2.52</v>
      </c>
      <c r="EV142" s="25">
        <v>2.64</v>
      </c>
      <c r="EW142" s="49"/>
      <c r="FB142" s="24" t="s">
        <v>92</v>
      </c>
      <c r="FC142" s="24" t="str">
        <f t="shared" si="104"/>
        <v>B-6-NH-30-39</v>
      </c>
      <c r="FD142" s="25">
        <v>0.2</v>
      </c>
      <c r="FE142" s="25">
        <v>0.3</v>
      </c>
      <c r="FF142" s="25">
        <v>0.4</v>
      </c>
      <c r="FG142" s="25">
        <v>0.5</v>
      </c>
      <c r="FH142" s="25">
        <v>0.6</v>
      </c>
      <c r="FI142" s="25">
        <v>0.7</v>
      </c>
      <c r="FJ142" s="25">
        <v>0.8</v>
      </c>
      <c r="FK142" s="25">
        <v>0.9</v>
      </c>
      <c r="FL142" s="25">
        <v>1</v>
      </c>
      <c r="FM142" s="25">
        <v>1.1000000000000001</v>
      </c>
      <c r="FN142" s="28">
        <v>1.2</v>
      </c>
      <c r="FO142" s="29">
        <v>1.1000000000000001</v>
      </c>
      <c r="FP142" s="28">
        <v>1.3</v>
      </c>
      <c r="FQ142" s="28">
        <v>1.4</v>
      </c>
      <c r="FR142" s="28">
        <v>1.5</v>
      </c>
      <c r="FS142" s="28">
        <v>1.6</v>
      </c>
      <c r="FT142" s="28">
        <v>1.7</v>
      </c>
      <c r="FU142" s="28">
        <v>1.8</v>
      </c>
      <c r="FV142" s="28">
        <v>1.9</v>
      </c>
      <c r="FW142" s="28">
        <v>2</v>
      </c>
      <c r="FX142" s="25">
        <v>2.1</v>
      </c>
      <c r="FY142" s="25">
        <v>2.2000000000000002</v>
      </c>
      <c r="FZ142" s="49"/>
      <c r="GE142" s="24" t="s">
        <v>92</v>
      </c>
      <c r="GF142" s="24" t="str">
        <f t="shared" si="105"/>
        <v>C-12-BASE-30-39</v>
      </c>
      <c r="GG142" s="25">
        <v>18</v>
      </c>
      <c r="GH142" s="25">
        <v>27</v>
      </c>
      <c r="GI142" s="25">
        <v>36</v>
      </c>
      <c r="GJ142" s="25">
        <v>45</v>
      </c>
      <c r="GK142" s="25">
        <v>54</v>
      </c>
      <c r="GL142" s="25">
        <v>63</v>
      </c>
      <c r="GM142" s="25">
        <v>68.400000000000006</v>
      </c>
      <c r="GN142" s="25">
        <v>76.95</v>
      </c>
      <c r="GO142" s="25">
        <v>85.5</v>
      </c>
      <c r="GP142" s="25">
        <v>94.05</v>
      </c>
      <c r="GQ142" s="28">
        <v>102.6</v>
      </c>
      <c r="GR142" s="29">
        <v>1.1000000000000001</v>
      </c>
      <c r="GS142" s="28">
        <v>111.15</v>
      </c>
      <c r="GT142" s="28">
        <v>119.7</v>
      </c>
      <c r="GU142" s="28">
        <v>128.25</v>
      </c>
      <c r="GV142" s="28">
        <v>136.80000000000001</v>
      </c>
      <c r="GW142" s="28">
        <v>145.35</v>
      </c>
      <c r="GX142" s="28">
        <v>153.9</v>
      </c>
      <c r="GY142" s="28">
        <v>162.44999999999999</v>
      </c>
      <c r="GZ142" s="28">
        <v>171</v>
      </c>
      <c r="HA142" s="25">
        <v>179.55</v>
      </c>
      <c r="HB142" s="25">
        <v>188.1</v>
      </c>
      <c r="HC142" s="25">
        <v>196.65</v>
      </c>
      <c r="HD142" s="25">
        <v>205.2</v>
      </c>
      <c r="HE142" s="49"/>
      <c r="HJ142" s="24" t="s">
        <v>92</v>
      </c>
      <c r="HK142" s="24" t="str">
        <f t="shared" si="106"/>
        <v>B-6-NH-30-39</v>
      </c>
      <c r="HL142" s="25">
        <v>0.22</v>
      </c>
      <c r="HM142" s="25">
        <v>0.33</v>
      </c>
      <c r="HN142" s="25">
        <v>0.44</v>
      </c>
      <c r="HO142" s="25">
        <v>0.55000000000000004</v>
      </c>
      <c r="HP142" s="25">
        <v>0.66</v>
      </c>
      <c r="HQ142" s="25">
        <v>0.77</v>
      </c>
      <c r="HR142" s="25">
        <v>0.88</v>
      </c>
      <c r="HS142" s="25">
        <v>0.99</v>
      </c>
      <c r="HT142" s="25">
        <v>1.1000000000000001</v>
      </c>
      <c r="HU142" s="25">
        <v>1.21</v>
      </c>
      <c r="HV142" s="28">
        <v>1.32</v>
      </c>
      <c r="HW142" s="29">
        <v>100</v>
      </c>
      <c r="HX142" s="28">
        <v>1.43</v>
      </c>
      <c r="HY142" s="28">
        <v>1.54</v>
      </c>
      <c r="HZ142" s="28">
        <v>1.65</v>
      </c>
      <c r="IA142" s="28">
        <v>1.76</v>
      </c>
      <c r="IB142" s="28">
        <v>1.87</v>
      </c>
      <c r="IC142" s="28">
        <v>1.98</v>
      </c>
      <c r="ID142" s="28">
        <v>2.09</v>
      </c>
      <c r="IE142" s="28">
        <v>2.2000000000000002</v>
      </c>
      <c r="IF142" s="25">
        <v>2.31</v>
      </c>
      <c r="IG142" s="25">
        <v>2.42</v>
      </c>
      <c r="IH142" s="49"/>
      <c r="IM142" s="24" t="s">
        <v>92</v>
      </c>
      <c r="IN142" s="24" t="str">
        <f t="shared" si="107"/>
        <v>B-6-NH-30-39</v>
      </c>
      <c r="IO142" s="165">
        <v>99999</v>
      </c>
      <c r="IP142" s="25">
        <v>99999</v>
      </c>
      <c r="IQ142" s="25">
        <v>99999</v>
      </c>
      <c r="IR142" s="25">
        <v>99999</v>
      </c>
      <c r="IS142" s="25">
        <v>99999</v>
      </c>
      <c r="IT142" s="25">
        <v>99999</v>
      </c>
      <c r="IU142" s="25">
        <v>99999</v>
      </c>
      <c r="IV142" s="25">
        <v>99999</v>
      </c>
      <c r="IW142" s="25">
        <v>99999</v>
      </c>
      <c r="IX142" s="25">
        <v>99999</v>
      </c>
      <c r="IY142" s="28">
        <v>99999</v>
      </c>
      <c r="IZ142" s="29">
        <v>100</v>
      </c>
      <c r="JA142" s="165">
        <v>99999</v>
      </c>
      <c r="JB142" s="25">
        <v>99999</v>
      </c>
      <c r="JC142" s="25">
        <v>99999</v>
      </c>
      <c r="JD142" s="25">
        <v>99999</v>
      </c>
      <c r="JE142" s="25">
        <v>99999</v>
      </c>
      <c r="JF142" s="25">
        <v>99999</v>
      </c>
      <c r="JG142" s="25">
        <v>99999</v>
      </c>
      <c r="JH142" s="25">
        <v>99999</v>
      </c>
      <c r="JI142" s="25">
        <v>99999</v>
      </c>
      <c r="JJ142" s="25">
        <v>99999</v>
      </c>
      <c r="JK142" s="49"/>
      <c r="JP142" s="24" t="s">
        <v>92</v>
      </c>
      <c r="JQ142" s="24" t="str">
        <f t="shared" si="108"/>
        <v>C-12-BASE-30-39</v>
      </c>
      <c r="JR142" s="25">
        <v>22</v>
      </c>
      <c r="JS142" s="25">
        <v>33</v>
      </c>
      <c r="JT142" s="25">
        <v>44</v>
      </c>
      <c r="JU142" s="25">
        <v>55</v>
      </c>
      <c r="JV142" s="25">
        <v>66</v>
      </c>
      <c r="JW142" s="25">
        <v>77</v>
      </c>
      <c r="JX142" s="25">
        <v>83.6</v>
      </c>
      <c r="JY142" s="25">
        <v>94.05</v>
      </c>
      <c r="JZ142" s="25">
        <v>104.5</v>
      </c>
      <c r="KA142" s="25">
        <v>114.95</v>
      </c>
      <c r="KB142" s="28">
        <v>125.4</v>
      </c>
      <c r="KC142" s="29">
        <v>1.1000000000000001</v>
      </c>
      <c r="KD142" s="28">
        <v>135.85</v>
      </c>
      <c r="KE142" s="28">
        <v>146.30000000000001</v>
      </c>
      <c r="KF142" s="28">
        <v>156.75</v>
      </c>
      <c r="KG142" s="28">
        <v>167.2</v>
      </c>
      <c r="KH142" s="28">
        <v>177.65</v>
      </c>
      <c r="KI142" s="28">
        <v>188.1</v>
      </c>
      <c r="KJ142" s="28">
        <v>198.55</v>
      </c>
      <c r="KK142" s="28">
        <v>209</v>
      </c>
      <c r="KL142" s="25">
        <v>219.45</v>
      </c>
      <c r="KM142" s="25">
        <v>229.9</v>
      </c>
      <c r="KN142" s="25">
        <v>240.35</v>
      </c>
      <c r="KO142" s="25">
        <v>250.8</v>
      </c>
      <c r="KP142" s="49"/>
      <c r="KU142" s="24" t="s">
        <v>92</v>
      </c>
      <c r="KV142" s="24" t="str">
        <f t="shared" si="109"/>
        <v>B-6-NH-30-39</v>
      </c>
      <c r="KW142" s="25">
        <v>0.22</v>
      </c>
      <c r="KX142" s="25">
        <v>0.33</v>
      </c>
      <c r="KY142" s="25">
        <v>0.44</v>
      </c>
      <c r="KZ142" s="25">
        <v>0.55000000000000004</v>
      </c>
      <c r="LA142" s="25">
        <v>0.66</v>
      </c>
      <c r="LB142" s="25">
        <v>0.77</v>
      </c>
      <c r="LC142" s="25">
        <v>0.88</v>
      </c>
      <c r="LD142" s="25">
        <v>0.99</v>
      </c>
      <c r="LE142" s="25">
        <v>1.1000000000000001</v>
      </c>
      <c r="LF142" s="25">
        <v>1.21</v>
      </c>
      <c r="LG142" s="28">
        <v>1.32</v>
      </c>
      <c r="LH142" s="29">
        <v>100</v>
      </c>
      <c r="LI142" s="28">
        <v>1.43</v>
      </c>
      <c r="LJ142" s="28">
        <v>1.54</v>
      </c>
      <c r="LK142" s="28">
        <v>1.65</v>
      </c>
      <c r="LL142" s="28">
        <v>1.76</v>
      </c>
      <c r="LM142" s="28">
        <v>1.87</v>
      </c>
      <c r="LN142" s="28">
        <v>1.98</v>
      </c>
      <c r="LO142" s="28">
        <v>2.09</v>
      </c>
      <c r="LP142" s="28">
        <v>2.2000000000000002</v>
      </c>
      <c r="LQ142" s="25">
        <v>2.31</v>
      </c>
      <c r="LR142" s="25">
        <v>2.42</v>
      </c>
      <c r="LS142" s="49"/>
    </row>
    <row r="143" spans="5:331" ht="14.4">
      <c r="I143" s="24" t="s">
        <v>93</v>
      </c>
      <c r="J143" s="24" t="str">
        <f t="shared" si="99"/>
        <v>B-6-NH-40-49</v>
      </c>
      <c r="K143" s="25">
        <v>0.52</v>
      </c>
      <c r="L143" s="25">
        <v>0.78</v>
      </c>
      <c r="M143" s="25">
        <v>1.04</v>
      </c>
      <c r="N143" s="25">
        <v>1.3</v>
      </c>
      <c r="O143" s="25">
        <v>1.56</v>
      </c>
      <c r="P143" s="25">
        <v>1.82</v>
      </c>
      <c r="Q143" s="25">
        <v>2.08</v>
      </c>
      <c r="R143" s="25">
        <v>2.34</v>
      </c>
      <c r="S143" s="25">
        <v>2.6</v>
      </c>
      <c r="T143" s="25">
        <v>2.86</v>
      </c>
      <c r="U143" s="28">
        <v>3.12</v>
      </c>
      <c r="V143" s="29">
        <v>1.1499999999999999</v>
      </c>
      <c r="W143" s="28">
        <v>3.38</v>
      </c>
      <c r="X143" s="28">
        <v>3.64</v>
      </c>
      <c r="Y143" s="28">
        <v>3.9</v>
      </c>
      <c r="Z143" s="28">
        <v>4.16</v>
      </c>
      <c r="AA143" s="28">
        <v>4.42</v>
      </c>
      <c r="AB143" s="28">
        <v>4.68</v>
      </c>
      <c r="AC143" s="28">
        <v>4.9400000000000004</v>
      </c>
      <c r="AD143" s="28">
        <v>5.2</v>
      </c>
      <c r="AE143" s="25">
        <v>5.46</v>
      </c>
      <c r="AF143" s="25">
        <v>5.72</v>
      </c>
      <c r="AL143" s="24" t="s">
        <v>93</v>
      </c>
      <c r="AM143" s="24" t="str">
        <f t="shared" si="100"/>
        <v>C-12-40-49</v>
      </c>
      <c r="AN143" s="25">
        <v>48</v>
      </c>
      <c r="AO143" s="25">
        <v>72</v>
      </c>
      <c r="AP143" s="25">
        <v>96</v>
      </c>
      <c r="AQ143" s="25">
        <v>120</v>
      </c>
      <c r="AR143" s="25">
        <v>144</v>
      </c>
      <c r="AS143" s="25">
        <v>168</v>
      </c>
      <c r="AT143" s="25">
        <v>182.4</v>
      </c>
      <c r="AU143" s="25">
        <v>205.2</v>
      </c>
      <c r="AV143" s="25">
        <v>228</v>
      </c>
      <c r="AW143" s="25">
        <v>250.8</v>
      </c>
      <c r="AX143" s="28">
        <v>273.60000000000002</v>
      </c>
      <c r="AY143" s="29">
        <v>1.1499999999999999</v>
      </c>
      <c r="AZ143" s="28">
        <v>296.39999999999998</v>
      </c>
      <c r="BA143" s="28">
        <v>319.2</v>
      </c>
      <c r="BB143" s="28">
        <v>342</v>
      </c>
      <c r="BC143" s="28">
        <v>364.8</v>
      </c>
      <c r="BD143" s="28">
        <v>387.6</v>
      </c>
      <c r="BE143" s="28">
        <v>410.4</v>
      </c>
      <c r="BF143" s="28">
        <v>433.2</v>
      </c>
      <c r="BG143" s="28">
        <v>456</v>
      </c>
      <c r="BH143" s="25">
        <v>478.8</v>
      </c>
      <c r="BI143" s="25">
        <v>501.6</v>
      </c>
      <c r="BJ143" s="25">
        <v>524.4</v>
      </c>
      <c r="BK143" s="25">
        <v>547.20000000000005</v>
      </c>
      <c r="BL143" s="49"/>
      <c r="BQ143" s="24" t="s">
        <v>93</v>
      </c>
      <c r="BR143" s="24" t="str">
        <f t="shared" si="101"/>
        <v>C-12-BASE-40-49</v>
      </c>
      <c r="BS143" s="25">
        <v>99.64</v>
      </c>
      <c r="BT143" s="25">
        <v>149.46</v>
      </c>
      <c r="BU143" s="25">
        <v>199.28</v>
      </c>
      <c r="BV143" s="25">
        <v>249.1</v>
      </c>
      <c r="BW143" s="25">
        <v>298.92</v>
      </c>
      <c r="BX143" s="25">
        <v>348.74</v>
      </c>
      <c r="BY143" s="25">
        <v>378.64</v>
      </c>
      <c r="BZ143" s="25">
        <v>425.97</v>
      </c>
      <c r="CA143" s="25">
        <v>473.3</v>
      </c>
      <c r="CB143" s="25">
        <v>520.63</v>
      </c>
      <c r="CC143" s="28">
        <v>567.96</v>
      </c>
      <c r="CD143" s="29">
        <v>100</v>
      </c>
      <c r="CE143" s="28">
        <v>615.29</v>
      </c>
      <c r="CF143" s="28">
        <v>662.62</v>
      </c>
      <c r="CG143" s="28">
        <v>709.95</v>
      </c>
      <c r="CH143" s="28">
        <v>757.28</v>
      </c>
      <c r="CI143" s="28">
        <v>804.61</v>
      </c>
      <c r="CJ143" s="28">
        <v>851.94</v>
      </c>
      <c r="CK143" s="28">
        <v>899.27</v>
      </c>
      <c r="CL143" s="28">
        <v>946.6</v>
      </c>
      <c r="CM143" s="25">
        <v>993.93</v>
      </c>
      <c r="CN143" s="25">
        <v>1041.26</v>
      </c>
      <c r="CO143" s="25">
        <v>1088.5899999999999</v>
      </c>
      <c r="CP143" s="25">
        <v>1135.92</v>
      </c>
      <c r="CQ143" s="49"/>
      <c r="CV143" s="24" t="s">
        <v>93</v>
      </c>
      <c r="CW143" s="24" t="str">
        <f t="shared" si="102"/>
        <v>B-6-NH-40-49</v>
      </c>
      <c r="CX143" s="25">
        <v>0.46</v>
      </c>
      <c r="CY143" s="25">
        <v>0.69</v>
      </c>
      <c r="CZ143" s="25">
        <v>0.92</v>
      </c>
      <c r="DA143" s="25">
        <v>1.1499999999999999</v>
      </c>
      <c r="DB143" s="25">
        <v>1.38</v>
      </c>
      <c r="DC143" s="25">
        <v>1.61</v>
      </c>
      <c r="DD143" s="25">
        <v>1.84</v>
      </c>
      <c r="DE143" s="25">
        <v>2.0699999999999998</v>
      </c>
      <c r="DF143" s="25">
        <v>2.2999999999999998</v>
      </c>
      <c r="DG143" s="25">
        <v>2.5299999999999998</v>
      </c>
      <c r="DH143" s="28">
        <v>2.76</v>
      </c>
      <c r="DI143" s="29">
        <v>1.1499999999999999</v>
      </c>
      <c r="DJ143" s="28">
        <v>2.99</v>
      </c>
      <c r="DK143" s="28">
        <v>3.22</v>
      </c>
      <c r="DL143" s="28">
        <v>3.45</v>
      </c>
      <c r="DM143" s="28">
        <v>3.68</v>
      </c>
      <c r="DN143" s="28">
        <v>3.91</v>
      </c>
      <c r="DO143" s="28">
        <v>4.1399999999999997</v>
      </c>
      <c r="DP143" s="28">
        <v>4.37</v>
      </c>
      <c r="DQ143" s="28">
        <v>4.5999999999999996</v>
      </c>
      <c r="DR143" s="25">
        <v>4.83</v>
      </c>
      <c r="DS143" s="25">
        <v>5.0599999999999996</v>
      </c>
      <c r="DT143" s="49"/>
      <c r="DY143" s="24" t="s">
        <v>93</v>
      </c>
      <c r="DZ143" s="24" t="str">
        <f t="shared" si="103"/>
        <v>B-6-NH-40-49</v>
      </c>
      <c r="EA143" s="25">
        <v>0.46</v>
      </c>
      <c r="EB143" s="25">
        <v>0.69</v>
      </c>
      <c r="EC143" s="25">
        <v>0.92</v>
      </c>
      <c r="ED143" s="25">
        <v>1.1499999999999999</v>
      </c>
      <c r="EE143" s="25">
        <v>1.38</v>
      </c>
      <c r="EF143" s="25">
        <v>1.61</v>
      </c>
      <c r="EG143" s="25">
        <v>1.84</v>
      </c>
      <c r="EH143" s="25">
        <v>2.0699999999999998</v>
      </c>
      <c r="EI143" s="25">
        <v>2.2999999999999998</v>
      </c>
      <c r="EJ143" s="25">
        <v>2.5299999999999998</v>
      </c>
      <c r="EK143" s="28">
        <v>2.76</v>
      </c>
      <c r="EL143" s="29">
        <v>1.1499999999999999</v>
      </c>
      <c r="EM143" s="28">
        <v>2.99</v>
      </c>
      <c r="EN143" s="28">
        <v>3.22</v>
      </c>
      <c r="EO143" s="28">
        <v>3.45</v>
      </c>
      <c r="EP143" s="28">
        <v>3.68</v>
      </c>
      <c r="EQ143" s="28">
        <v>3.91</v>
      </c>
      <c r="ER143" s="28">
        <v>4.1399999999999997</v>
      </c>
      <c r="ES143" s="28">
        <v>4.37</v>
      </c>
      <c r="ET143" s="28">
        <v>4.5999999999999996</v>
      </c>
      <c r="EU143" s="25">
        <v>4.83</v>
      </c>
      <c r="EV143" s="25">
        <v>5.0599999999999996</v>
      </c>
      <c r="EW143" s="49"/>
      <c r="FB143" s="24" t="s">
        <v>93</v>
      </c>
      <c r="FC143" s="24" t="str">
        <f t="shared" si="104"/>
        <v>B-6-NH-40-49</v>
      </c>
      <c r="FD143" s="25">
        <v>0.4</v>
      </c>
      <c r="FE143" s="25">
        <v>0.6</v>
      </c>
      <c r="FF143" s="25">
        <v>0.8</v>
      </c>
      <c r="FG143" s="25">
        <v>1</v>
      </c>
      <c r="FH143" s="25">
        <v>1.2</v>
      </c>
      <c r="FI143" s="25">
        <v>1.4</v>
      </c>
      <c r="FJ143" s="25">
        <v>1.6</v>
      </c>
      <c r="FK143" s="25">
        <v>1.8</v>
      </c>
      <c r="FL143" s="25">
        <v>2</v>
      </c>
      <c r="FM143" s="25">
        <v>2.2000000000000002</v>
      </c>
      <c r="FN143" s="28">
        <v>2.4</v>
      </c>
      <c r="FO143" s="29">
        <v>1.1499999999999999</v>
      </c>
      <c r="FP143" s="28">
        <v>2.6</v>
      </c>
      <c r="FQ143" s="28">
        <v>2.8</v>
      </c>
      <c r="FR143" s="28">
        <v>3</v>
      </c>
      <c r="FS143" s="28">
        <v>3.2</v>
      </c>
      <c r="FT143" s="28">
        <v>3.4</v>
      </c>
      <c r="FU143" s="28">
        <v>3.6</v>
      </c>
      <c r="FV143" s="28">
        <v>3.8</v>
      </c>
      <c r="FW143" s="28">
        <v>4</v>
      </c>
      <c r="FX143" s="25">
        <v>4.2</v>
      </c>
      <c r="FY143" s="25">
        <v>4.4000000000000004</v>
      </c>
      <c r="FZ143" s="49"/>
      <c r="GE143" s="24" t="s">
        <v>93</v>
      </c>
      <c r="GF143" s="24" t="str">
        <f t="shared" si="105"/>
        <v>C-12-BASE-40-49</v>
      </c>
      <c r="GG143" s="25">
        <v>40</v>
      </c>
      <c r="GH143" s="25">
        <v>60</v>
      </c>
      <c r="GI143" s="25">
        <v>80</v>
      </c>
      <c r="GJ143" s="25">
        <v>100</v>
      </c>
      <c r="GK143" s="25">
        <v>120</v>
      </c>
      <c r="GL143" s="25">
        <v>140</v>
      </c>
      <c r="GM143" s="25">
        <v>152</v>
      </c>
      <c r="GN143" s="25">
        <v>171</v>
      </c>
      <c r="GO143" s="25">
        <v>190</v>
      </c>
      <c r="GP143" s="25">
        <v>209</v>
      </c>
      <c r="GQ143" s="28">
        <v>228</v>
      </c>
      <c r="GR143" s="29">
        <v>1.1499999999999999</v>
      </c>
      <c r="GS143" s="28">
        <v>247</v>
      </c>
      <c r="GT143" s="28">
        <v>266</v>
      </c>
      <c r="GU143" s="28">
        <v>285</v>
      </c>
      <c r="GV143" s="28">
        <v>304</v>
      </c>
      <c r="GW143" s="28">
        <v>323</v>
      </c>
      <c r="GX143" s="28">
        <v>342</v>
      </c>
      <c r="GY143" s="28">
        <v>361</v>
      </c>
      <c r="GZ143" s="28">
        <v>380</v>
      </c>
      <c r="HA143" s="25">
        <v>399</v>
      </c>
      <c r="HB143" s="25">
        <v>418</v>
      </c>
      <c r="HC143" s="25">
        <v>437</v>
      </c>
      <c r="HD143" s="25">
        <v>456</v>
      </c>
      <c r="HE143" s="49"/>
      <c r="HJ143" s="24" t="s">
        <v>93</v>
      </c>
      <c r="HK143" s="24" t="str">
        <f t="shared" si="106"/>
        <v>B-6-NH-40-49</v>
      </c>
      <c r="HL143" s="25">
        <v>0.42</v>
      </c>
      <c r="HM143" s="25">
        <v>0.63</v>
      </c>
      <c r="HN143" s="25">
        <v>0.84</v>
      </c>
      <c r="HO143" s="25">
        <v>1.05</v>
      </c>
      <c r="HP143" s="25">
        <v>1.26</v>
      </c>
      <c r="HQ143" s="25">
        <v>1.47</v>
      </c>
      <c r="HR143" s="25">
        <v>1.68</v>
      </c>
      <c r="HS143" s="25">
        <v>1.89</v>
      </c>
      <c r="HT143" s="25">
        <v>2.1</v>
      </c>
      <c r="HU143" s="25">
        <v>2.31</v>
      </c>
      <c r="HV143" s="28">
        <v>2.52</v>
      </c>
      <c r="HW143" s="29">
        <v>100</v>
      </c>
      <c r="HX143" s="28">
        <v>2.73</v>
      </c>
      <c r="HY143" s="28">
        <v>2.94</v>
      </c>
      <c r="HZ143" s="28">
        <v>3.15</v>
      </c>
      <c r="IA143" s="28">
        <v>3.36</v>
      </c>
      <c r="IB143" s="28">
        <v>3.57</v>
      </c>
      <c r="IC143" s="28">
        <v>3.78</v>
      </c>
      <c r="ID143" s="28">
        <v>3.99</v>
      </c>
      <c r="IE143" s="28">
        <v>4.2</v>
      </c>
      <c r="IF143" s="25">
        <v>4.41</v>
      </c>
      <c r="IG143" s="25">
        <v>4.62</v>
      </c>
      <c r="IH143" s="49"/>
      <c r="IM143" s="24" t="s">
        <v>93</v>
      </c>
      <c r="IN143" s="24" t="str">
        <f t="shared" si="107"/>
        <v>B-6-NH-40-49</v>
      </c>
      <c r="IO143" s="165">
        <v>99999</v>
      </c>
      <c r="IP143" s="25">
        <v>99999</v>
      </c>
      <c r="IQ143" s="25">
        <v>99999</v>
      </c>
      <c r="IR143" s="25">
        <v>99999</v>
      </c>
      <c r="IS143" s="25">
        <v>99999</v>
      </c>
      <c r="IT143" s="25">
        <v>99999</v>
      </c>
      <c r="IU143" s="25">
        <v>99999</v>
      </c>
      <c r="IV143" s="25">
        <v>99999</v>
      </c>
      <c r="IW143" s="25">
        <v>99999</v>
      </c>
      <c r="IX143" s="25">
        <v>99999</v>
      </c>
      <c r="IY143" s="28">
        <v>99999</v>
      </c>
      <c r="IZ143" s="29">
        <v>100</v>
      </c>
      <c r="JA143" s="165">
        <v>99999</v>
      </c>
      <c r="JB143" s="25">
        <v>99999</v>
      </c>
      <c r="JC143" s="25">
        <v>99999</v>
      </c>
      <c r="JD143" s="25">
        <v>99999</v>
      </c>
      <c r="JE143" s="25">
        <v>99999</v>
      </c>
      <c r="JF143" s="25">
        <v>99999</v>
      </c>
      <c r="JG143" s="25">
        <v>99999</v>
      </c>
      <c r="JH143" s="25">
        <v>99999</v>
      </c>
      <c r="JI143" s="25">
        <v>99999</v>
      </c>
      <c r="JJ143" s="25">
        <v>99999</v>
      </c>
      <c r="JK143" s="49"/>
      <c r="JP143" s="24" t="s">
        <v>93</v>
      </c>
      <c r="JQ143" s="24" t="str">
        <f t="shared" si="108"/>
        <v>C-12-BASE-40-49</v>
      </c>
      <c r="JR143" s="25">
        <v>48</v>
      </c>
      <c r="JS143" s="25">
        <v>72</v>
      </c>
      <c r="JT143" s="25">
        <v>96</v>
      </c>
      <c r="JU143" s="25">
        <v>120</v>
      </c>
      <c r="JV143" s="25">
        <v>144</v>
      </c>
      <c r="JW143" s="25">
        <v>168</v>
      </c>
      <c r="JX143" s="25">
        <v>182.4</v>
      </c>
      <c r="JY143" s="25">
        <v>205.2</v>
      </c>
      <c r="JZ143" s="25">
        <v>228</v>
      </c>
      <c r="KA143" s="25">
        <v>250.8</v>
      </c>
      <c r="KB143" s="28">
        <v>273.60000000000002</v>
      </c>
      <c r="KC143" s="29">
        <v>1.1499999999999999</v>
      </c>
      <c r="KD143" s="28">
        <v>296.39999999999998</v>
      </c>
      <c r="KE143" s="28">
        <v>319.2</v>
      </c>
      <c r="KF143" s="28">
        <v>342</v>
      </c>
      <c r="KG143" s="28">
        <v>364.8</v>
      </c>
      <c r="KH143" s="28">
        <v>387.6</v>
      </c>
      <c r="KI143" s="28">
        <v>410.4</v>
      </c>
      <c r="KJ143" s="28">
        <v>433.2</v>
      </c>
      <c r="KK143" s="28">
        <v>456</v>
      </c>
      <c r="KL143" s="25">
        <v>478.8</v>
      </c>
      <c r="KM143" s="25">
        <v>501.6</v>
      </c>
      <c r="KN143" s="25">
        <v>524.4</v>
      </c>
      <c r="KO143" s="25">
        <v>547.20000000000005</v>
      </c>
      <c r="KP143" s="49"/>
      <c r="KU143" s="24" t="s">
        <v>93</v>
      </c>
      <c r="KV143" s="24" t="str">
        <f t="shared" si="109"/>
        <v>B-6-NH-40-49</v>
      </c>
      <c r="KW143" s="25">
        <v>0.42</v>
      </c>
      <c r="KX143" s="25">
        <v>0.63</v>
      </c>
      <c r="KY143" s="25">
        <v>0.84</v>
      </c>
      <c r="KZ143" s="25">
        <v>1.05</v>
      </c>
      <c r="LA143" s="25">
        <v>1.26</v>
      </c>
      <c r="LB143" s="25">
        <v>1.47</v>
      </c>
      <c r="LC143" s="25">
        <v>1.68</v>
      </c>
      <c r="LD143" s="25">
        <v>1.89</v>
      </c>
      <c r="LE143" s="25">
        <v>2.1</v>
      </c>
      <c r="LF143" s="25">
        <v>2.31</v>
      </c>
      <c r="LG143" s="28">
        <v>2.52</v>
      </c>
      <c r="LH143" s="29">
        <v>100</v>
      </c>
      <c r="LI143" s="28">
        <v>2.73</v>
      </c>
      <c r="LJ143" s="28">
        <v>2.94</v>
      </c>
      <c r="LK143" s="28">
        <v>3.15</v>
      </c>
      <c r="LL143" s="28">
        <v>3.36</v>
      </c>
      <c r="LM143" s="28">
        <v>3.57</v>
      </c>
      <c r="LN143" s="28">
        <v>3.78</v>
      </c>
      <c r="LO143" s="28">
        <v>3.99</v>
      </c>
      <c r="LP143" s="28">
        <v>4.2</v>
      </c>
      <c r="LQ143" s="25">
        <v>4.41</v>
      </c>
      <c r="LR143" s="25">
        <v>4.62</v>
      </c>
      <c r="LS143" s="49"/>
    </row>
    <row r="144" spans="5:331" ht="14.4">
      <c r="I144" s="24" t="s">
        <v>94</v>
      </c>
      <c r="J144" s="24" t="str">
        <f t="shared" si="99"/>
        <v>B-6-NH-50-54</v>
      </c>
      <c r="K144" s="25">
        <v>1.24</v>
      </c>
      <c r="L144" s="25">
        <v>1.86</v>
      </c>
      <c r="M144" s="25">
        <v>2.48</v>
      </c>
      <c r="N144" s="25">
        <v>3.1</v>
      </c>
      <c r="O144" s="25">
        <v>3.72</v>
      </c>
      <c r="P144" s="25">
        <v>4.34</v>
      </c>
      <c r="Q144" s="25">
        <v>4.96</v>
      </c>
      <c r="R144" s="25">
        <v>5.58</v>
      </c>
      <c r="S144" s="25">
        <v>6.2</v>
      </c>
      <c r="T144" s="25">
        <v>6.82</v>
      </c>
      <c r="U144" s="28">
        <v>7.44</v>
      </c>
      <c r="V144" s="29">
        <v>1.1499999999999999</v>
      </c>
      <c r="W144" s="28">
        <v>8.06</v>
      </c>
      <c r="X144" s="28">
        <v>8.68</v>
      </c>
      <c r="Y144" s="28">
        <v>9.3000000000000007</v>
      </c>
      <c r="Z144" s="28">
        <v>9.92</v>
      </c>
      <c r="AA144" s="28">
        <v>10.54</v>
      </c>
      <c r="AB144" s="28">
        <v>11.16</v>
      </c>
      <c r="AC144" s="28">
        <v>11.78</v>
      </c>
      <c r="AD144" s="28">
        <v>12.4</v>
      </c>
      <c r="AE144" s="25">
        <v>13.02</v>
      </c>
      <c r="AF144" s="25">
        <v>13.64</v>
      </c>
      <c r="AL144" s="24" t="s">
        <v>94</v>
      </c>
      <c r="AM144" s="24" t="str">
        <f t="shared" si="100"/>
        <v>C-12-50-54</v>
      </c>
      <c r="AN144" s="25">
        <v>82</v>
      </c>
      <c r="AO144" s="25">
        <v>123</v>
      </c>
      <c r="AP144" s="25">
        <v>164</v>
      </c>
      <c r="AQ144" s="25">
        <v>205</v>
      </c>
      <c r="AR144" s="25">
        <v>246</v>
      </c>
      <c r="AS144" s="25">
        <v>287</v>
      </c>
      <c r="AT144" s="25">
        <v>311.60000000000002</v>
      </c>
      <c r="AU144" s="25">
        <v>350.55</v>
      </c>
      <c r="AV144" s="25">
        <v>389.5</v>
      </c>
      <c r="AW144" s="25">
        <v>428.45</v>
      </c>
      <c r="AX144" s="28">
        <v>467.4</v>
      </c>
      <c r="AY144" s="29">
        <v>1.1499999999999999</v>
      </c>
      <c r="AZ144" s="28">
        <v>506.35</v>
      </c>
      <c r="BA144" s="28">
        <v>545.29999999999995</v>
      </c>
      <c r="BB144" s="28">
        <v>584.25</v>
      </c>
      <c r="BC144" s="28">
        <v>623.20000000000005</v>
      </c>
      <c r="BD144" s="28">
        <v>662.15</v>
      </c>
      <c r="BE144" s="28">
        <v>701.1</v>
      </c>
      <c r="BF144" s="28">
        <v>740.05</v>
      </c>
      <c r="BG144" s="28">
        <v>779</v>
      </c>
      <c r="BH144" s="25">
        <v>817.95</v>
      </c>
      <c r="BI144" s="25">
        <v>856.9</v>
      </c>
      <c r="BJ144" s="25">
        <v>895.85</v>
      </c>
      <c r="BK144" s="25">
        <v>934.8</v>
      </c>
      <c r="BL144" s="49"/>
      <c r="BQ144" s="24" t="s">
        <v>94</v>
      </c>
      <c r="BR144" s="24" t="str">
        <f t="shared" si="101"/>
        <v>C-12-BASE-50-54</v>
      </c>
      <c r="BS144" s="25">
        <v>144.24</v>
      </c>
      <c r="BT144" s="25">
        <v>216.36</v>
      </c>
      <c r="BU144" s="25">
        <v>288.48</v>
      </c>
      <c r="BV144" s="25">
        <v>360.6</v>
      </c>
      <c r="BW144" s="25">
        <v>432.72</v>
      </c>
      <c r="BX144" s="25">
        <v>504.84</v>
      </c>
      <c r="BY144" s="25">
        <v>548.08000000000004</v>
      </c>
      <c r="BZ144" s="25">
        <v>616.59</v>
      </c>
      <c r="CA144" s="25">
        <v>685.1</v>
      </c>
      <c r="CB144" s="25">
        <v>753.61</v>
      </c>
      <c r="CC144" s="28">
        <v>822.12</v>
      </c>
      <c r="CD144" s="29">
        <v>100</v>
      </c>
      <c r="CE144" s="28">
        <v>890.63</v>
      </c>
      <c r="CF144" s="28">
        <v>959.14</v>
      </c>
      <c r="CG144" s="28">
        <v>1027.6500000000001</v>
      </c>
      <c r="CH144" s="28">
        <v>1096.1600000000001</v>
      </c>
      <c r="CI144" s="28">
        <v>1164.67</v>
      </c>
      <c r="CJ144" s="28">
        <v>1233.18</v>
      </c>
      <c r="CK144" s="28">
        <v>1301.69</v>
      </c>
      <c r="CL144" s="28">
        <v>1370.2</v>
      </c>
      <c r="CM144" s="25">
        <v>1438.71</v>
      </c>
      <c r="CN144" s="25">
        <v>1507.22</v>
      </c>
      <c r="CO144" s="25">
        <v>1575.73</v>
      </c>
      <c r="CP144" s="25">
        <v>1644.24</v>
      </c>
      <c r="CQ144" s="49"/>
      <c r="CV144" s="24" t="s">
        <v>94</v>
      </c>
      <c r="CW144" s="24" t="str">
        <f t="shared" si="102"/>
        <v>B-6-NH-50-54</v>
      </c>
      <c r="CX144" s="25">
        <v>1.1200000000000001</v>
      </c>
      <c r="CY144" s="25">
        <v>1.68</v>
      </c>
      <c r="CZ144" s="25">
        <v>2.2400000000000002</v>
      </c>
      <c r="DA144" s="25">
        <v>2.8</v>
      </c>
      <c r="DB144" s="25">
        <v>3.36</v>
      </c>
      <c r="DC144" s="25">
        <v>3.92</v>
      </c>
      <c r="DD144" s="25">
        <v>4.4800000000000004</v>
      </c>
      <c r="DE144" s="25">
        <v>5.04</v>
      </c>
      <c r="DF144" s="25">
        <v>5.6</v>
      </c>
      <c r="DG144" s="25">
        <v>6.16</v>
      </c>
      <c r="DH144" s="28">
        <v>6.72</v>
      </c>
      <c r="DI144" s="29">
        <v>1.1499999999999999</v>
      </c>
      <c r="DJ144" s="28">
        <v>7.28</v>
      </c>
      <c r="DK144" s="28">
        <v>7.84</v>
      </c>
      <c r="DL144" s="28">
        <v>8.4</v>
      </c>
      <c r="DM144" s="28">
        <v>8.9600000000000009</v>
      </c>
      <c r="DN144" s="28">
        <v>9.52</v>
      </c>
      <c r="DO144" s="28">
        <v>10.08</v>
      </c>
      <c r="DP144" s="28">
        <v>10.64</v>
      </c>
      <c r="DQ144" s="28">
        <v>11.2</v>
      </c>
      <c r="DR144" s="25">
        <v>11.76</v>
      </c>
      <c r="DS144" s="25">
        <v>12.32</v>
      </c>
      <c r="DT144" s="49"/>
      <c r="DY144" s="24" t="s">
        <v>94</v>
      </c>
      <c r="DZ144" s="24" t="str">
        <f t="shared" si="103"/>
        <v>B-6-NH-50-54</v>
      </c>
      <c r="EA144" s="25">
        <v>1.1399999999999999</v>
      </c>
      <c r="EB144" s="25">
        <v>1.71</v>
      </c>
      <c r="EC144" s="25">
        <v>2.2799999999999998</v>
      </c>
      <c r="ED144" s="25">
        <v>2.85</v>
      </c>
      <c r="EE144" s="25">
        <v>3.42</v>
      </c>
      <c r="EF144" s="25">
        <v>3.99</v>
      </c>
      <c r="EG144" s="25">
        <v>4.5599999999999996</v>
      </c>
      <c r="EH144" s="25">
        <v>5.13</v>
      </c>
      <c r="EI144" s="25">
        <v>5.7</v>
      </c>
      <c r="EJ144" s="25">
        <v>6.27</v>
      </c>
      <c r="EK144" s="28">
        <v>6.84</v>
      </c>
      <c r="EL144" s="29">
        <v>1.1499999999999999</v>
      </c>
      <c r="EM144" s="28">
        <v>7.41</v>
      </c>
      <c r="EN144" s="28">
        <v>7.98</v>
      </c>
      <c r="EO144" s="28">
        <v>8.5500000000000007</v>
      </c>
      <c r="EP144" s="28">
        <v>9.1199999999999992</v>
      </c>
      <c r="EQ144" s="28">
        <v>9.69</v>
      </c>
      <c r="ER144" s="28">
        <v>10.26</v>
      </c>
      <c r="ES144" s="28">
        <v>10.83</v>
      </c>
      <c r="ET144" s="28">
        <v>11.4</v>
      </c>
      <c r="EU144" s="25">
        <v>11.97</v>
      </c>
      <c r="EV144" s="25">
        <v>12.54</v>
      </c>
      <c r="EW144" s="49"/>
      <c r="FB144" s="24" t="s">
        <v>94</v>
      </c>
      <c r="FC144" s="24" t="str">
        <f t="shared" si="104"/>
        <v>B-6-NH-50-54</v>
      </c>
      <c r="FD144" s="25">
        <v>0.96</v>
      </c>
      <c r="FE144" s="25">
        <v>1.44</v>
      </c>
      <c r="FF144" s="25">
        <v>1.92</v>
      </c>
      <c r="FG144" s="25">
        <v>2.4</v>
      </c>
      <c r="FH144" s="25">
        <v>2.88</v>
      </c>
      <c r="FI144" s="25">
        <v>3.36</v>
      </c>
      <c r="FJ144" s="25">
        <v>3.84</v>
      </c>
      <c r="FK144" s="25">
        <v>4.32</v>
      </c>
      <c r="FL144" s="25">
        <v>4.8</v>
      </c>
      <c r="FM144" s="25">
        <v>5.28</v>
      </c>
      <c r="FN144" s="28">
        <v>5.76</v>
      </c>
      <c r="FO144" s="29">
        <v>1.1499999999999999</v>
      </c>
      <c r="FP144" s="28">
        <v>6.24</v>
      </c>
      <c r="FQ144" s="28">
        <v>6.72</v>
      </c>
      <c r="FR144" s="28">
        <v>7.2</v>
      </c>
      <c r="FS144" s="28">
        <v>7.68</v>
      </c>
      <c r="FT144" s="28">
        <v>8.16</v>
      </c>
      <c r="FU144" s="28">
        <v>8.64</v>
      </c>
      <c r="FV144" s="28">
        <v>9.1199999999999992</v>
      </c>
      <c r="FW144" s="28">
        <v>9.6</v>
      </c>
      <c r="FX144" s="25">
        <v>10.08</v>
      </c>
      <c r="FY144" s="25">
        <v>10.56</v>
      </c>
      <c r="FZ144" s="49"/>
      <c r="GE144" s="24" t="s">
        <v>94</v>
      </c>
      <c r="GF144" s="24" t="str">
        <f t="shared" si="105"/>
        <v>C-12-BASE-50-54</v>
      </c>
      <c r="GG144" s="25">
        <v>68</v>
      </c>
      <c r="GH144" s="25">
        <v>102</v>
      </c>
      <c r="GI144" s="25">
        <v>136</v>
      </c>
      <c r="GJ144" s="25">
        <v>170</v>
      </c>
      <c r="GK144" s="25">
        <v>204</v>
      </c>
      <c r="GL144" s="25">
        <v>238</v>
      </c>
      <c r="GM144" s="25">
        <v>258.39999999999998</v>
      </c>
      <c r="GN144" s="25">
        <v>290.7</v>
      </c>
      <c r="GO144" s="25">
        <v>323</v>
      </c>
      <c r="GP144" s="25">
        <v>355.3</v>
      </c>
      <c r="GQ144" s="28">
        <v>387.6</v>
      </c>
      <c r="GR144" s="29">
        <v>1.1499999999999999</v>
      </c>
      <c r="GS144" s="28">
        <v>419.9</v>
      </c>
      <c r="GT144" s="28">
        <v>452.2</v>
      </c>
      <c r="GU144" s="28">
        <v>484.5</v>
      </c>
      <c r="GV144" s="28">
        <v>516.79999999999995</v>
      </c>
      <c r="GW144" s="28">
        <v>549.1</v>
      </c>
      <c r="GX144" s="28">
        <v>581.4</v>
      </c>
      <c r="GY144" s="28">
        <v>613.70000000000005</v>
      </c>
      <c r="GZ144" s="28">
        <v>646</v>
      </c>
      <c r="HA144" s="25">
        <v>678.3</v>
      </c>
      <c r="HB144" s="25">
        <v>710.6</v>
      </c>
      <c r="HC144" s="25">
        <v>742.9</v>
      </c>
      <c r="HD144" s="25">
        <v>775.2</v>
      </c>
      <c r="HE144" s="49"/>
      <c r="HJ144" s="24" t="s">
        <v>94</v>
      </c>
      <c r="HK144" s="24" t="str">
        <f t="shared" si="106"/>
        <v>B-6-NH-50-54</v>
      </c>
      <c r="HL144" s="25">
        <v>1.04</v>
      </c>
      <c r="HM144" s="25">
        <v>1.56</v>
      </c>
      <c r="HN144" s="25">
        <v>2.08</v>
      </c>
      <c r="HO144" s="25">
        <v>2.6</v>
      </c>
      <c r="HP144" s="25">
        <v>3.12</v>
      </c>
      <c r="HQ144" s="25">
        <v>3.64</v>
      </c>
      <c r="HR144" s="25">
        <v>4.16</v>
      </c>
      <c r="HS144" s="25">
        <v>4.68</v>
      </c>
      <c r="HT144" s="25">
        <v>5.2</v>
      </c>
      <c r="HU144" s="25">
        <v>5.72</v>
      </c>
      <c r="HV144" s="28">
        <v>6.24</v>
      </c>
      <c r="HW144" s="29">
        <v>100</v>
      </c>
      <c r="HX144" s="28">
        <v>6.76</v>
      </c>
      <c r="HY144" s="28">
        <v>7.28</v>
      </c>
      <c r="HZ144" s="28">
        <v>7.8</v>
      </c>
      <c r="IA144" s="28">
        <v>8.32</v>
      </c>
      <c r="IB144" s="28">
        <v>8.84</v>
      </c>
      <c r="IC144" s="28">
        <v>9.36</v>
      </c>
      <c r="ID144" s="28">
        <v>9.8800000000000008</v>
      </c>
      <c r="IE144" s="28">
        <v>10.4</v>
      </c>
      <c r="IF144" s="25">
        <v>10.92</v>
      </c>
      <c r="IG144" s="25">
        <v>11.44</v>
      </c>
      <c r="IH144" s="49"/>
      <c r="IM144" s="24" t="s">
        <v>94</v>
      </c>
      <c r="IN144" s="24" t="str">
        <f t="shared" si="107"/>
        <v>B-6-NH-50-54</v>
      </c>
      <c r="IO144" s="165">
        <v>99999</v>
      </c>
      <c r="IP144" s="25">
        <v>99999</v>
      </c>
      <c r="IQ144" s="25">
        <v>99999</v>
      </c>
      <c r="IR144" s="25">
        <v>99999</v>
      </c>
      <c r="IS144" s="25">
        <v>99999</v>
      </c>
      <c r="IT144" s="25">
        <v>99999</v>
      </c>
      <c r="IU144" s="25">
        <v>99999</v>
      </c>
      <c r="IV144" s="25">
        <v>99999</v>
      </c>
      <c r="IW144" s="25">
        <v>99999</v>
      </c>
      <c r="IX144" s="25">
        <v>99999</v>
      </c>
      <c r="IY144" s="28">
        <v>99999</v>
      </c>
      <c r="IZ144" s="29">
        <v>100</v>
      </c>
      <c r="JA144" s="165">
        <v>99999</v>
      </c>
      <c r="JB144" s="25">
        <v>99999</v>
      </c>
      <c r="JC144" s="25">
        <v>99999</v>
      </c>
      <c r="JD144" s="25">
        <v>99999</v>
      </c>
      <c r="JE144" s="25">
        <v>99999</v>
      </c>
      <c r="JF144" s="25">
        <v>99999</v>
      </c>
      <c r="JG144" s="25">
        <v>99999</v>
      </c>
      <c r="JH144" s="25">
        <v>99999</v>
      </c>
      <c r="JI144" s="25">
        <v>99999</v>
      </c>
      <c r="JJ144" s="25">
        <v>99999</v>
      </c>
      <c r="JK144" s="49"/>
      <c r="JP144" s="24" t="s">
        <v>94</v>
      </c>
      <c r="JQ144" s="24" t="str">
        <f t="shared" si="108"/>
        <v>C-12-BASE-50-54</v>
      </c>
      <c r="JR144" s="25">
        <v>82</v>
      </c>
      <c r="JS144" s="25">
        <v>123</v>
      </c>
      <c r="JT144" s="25">
        <v>164</v>
      </c>
      <c r="JU144" s="25">
        <v>205</v>
      </c>
      <c r="JV144" s="25">
        <v>246</v>
      </c>
      <c r="JW144" s="25">
        <v>287</v>
      </c>
      <c r="JX144" s="25">
        <v>311.60000000000002</v>
      </c>
      <c r="JY144" s="25">
        <v>350.55</v>
      </c>
      <c r="JZ144" s="25">
        <v>389.5</v>
      </c>
      <c r="KA144" s="25">
        <v>428.45</v>
      </c>
      <c r="KB144" s="28">
        <v>467.4</v>
      </c>
      <c r="KC144" s="29">
        <v>1.1499999999999999</v>
      </c>
      <c r="KD144" s="28">
        <v>506.35</v>
      </c>
      <c r="KE144" s="28">
        <v>545.29999999999995</v>
      </c>
      <c r="KF144" s="28">
        <v>584.25</v>
      </c>
      <c r="KG144" s="28">
        <v>623.20000000000005</v>
      </c>
      <c r="KH144" s="28">
        <v>662.15</v>
      </c>
      <c r="KI144" s="28">
        <v>701.1</v>
      </c>
      <c r="KJ144" s="28">
        <v>740.05</v>
      </c>
      <c r="KK144" s="28">
        <v>779</v>
      </c>
      <c r="KL144" s="25">
        <v>817.95</v>
      </c>
      <c r="KM144" s="25">
        <v>856.9</v>
      </c>
      <c r="KN144" s="25">
        <v>895.85</v>
      </c>
      <c r="KO144" s="25">
        <v>934.8</v>
      </c>
      <c r="KP144" s="49"/>
      <c r="KU144" s="24" t="s">
        <v>94</v>
      </c>
      <c r="KV144" s="24" t="str">
        <f t="shared" si="109"/>
        <v>B-6-NH-50-54</v>
      </c>
      <c r="KW144" s="25">
        <v>1.04</v>
      </c>
      <c r="KX144" s="25">
        <v>1.56</v>
      </c>
      <c r="KY144" s="25">
        <v>2.08</v>
      </c>
      <c r="KZ144" s="25">
        <v>2.6</v>
      </c>
      <c r="LA144" s="25">
        <v>3.12</v>
      </c>
      <c r="LB144" s="25">
        <v>3.64</v>
      </c>
      <c r="LC144" s="25">
        <v>4.16</v>
      </c>
      <c r="LD144" s="25">
        <v>4.68</v>
      </c>
      <c r="LE144" s="25">
        <v>5.2</v>
      </c>
      <c r="LF144" s="25">
        <v>5.72</v>
      </c>
      <c r="LG144" s="28">
        <v>6.24</v>
      </c>
      <c r="LH144" s="29">
        <v>100</v>
      </c>
      <c r="LI144" s="28">
        <v>6.76</v>
      </c>
      <c r="LJ144" s="28">
        <v>7.28</v>
      </c>
      <c r="LK144" s="28">
        <v>7.8</v>
      </c>
      <c r="LL144" s="28">
        <v>8.32</v>
      </c>
      <c r="LM144" s="28">
        <v>8.84</v>
      </c>
      <c r="LN144" s="28">
        <v>9.36</v>
      </c>
      <c r="LO144" s="28">
        <v>9.8800000000000008</v>
      </c>
      <c r="LP144" s="28">
        <v>10.4</v>
      </c>
      <c r="LQ144" s="25">
        <v>10.92</v>
      </c>
      <c r="LR144" s="25">
        <v>11.44</v>
      </c>
      <c r="LS144" s="49"/>
    </row>
    <row r="145" spans="5:331" ht="14.4">
      <c r="I145" s="24" t="s">
        <v>95</v>
      </c>
      <c r="J145" s="24" t="str">
        <f t="shared" si="99"/>
        <v>B-6-NH-55-59</v>
      </c>
      <c r="K145" s="25">
        <v>2.44</v>
      </c>
      <c r="L145" s="25">
        <v>3.66</v>
      </c>
      <c r="M145" s="25">
        <v>4.88</v>
      </c>
      <c r="N145" s="25">
        <v>6.1</v>
      </c>
      <c r="O145" s="25">
        <v>7.32</v>
      </c>
      <c r="P145" s="25">
        <v>8.5399999999999991</v>
      </c>
      <c r="Q145" s="25">
        <v>9.76</v>
      </c>
      <c r="R145" s="25">
        <v>10.98</v>
      </c>
      <c r="S145" s="25">
        <v>12.2</v>
      </c>
      <c r="T145" s="25">
        <v>13.42</v>
      </c>
      <c r="U145" s="28">
        <v>14.64</v>
      </c>
      <c r="V145" s="29">
        <v>1.2</v>
      </c>
      <c r="W145" s="28">
        <v>15.86</v>
      </c>
      <c r="X145" s="28">
        <v>17.079999999999998</v>
      </c>
      <c r="Y145" s="28">
        <v>18.3</v>
      </c>
      <c r="Z145" s="28">
        <v>19.52</v>
      </c>
      <c r="AA145" s="28">
        <v>20.74</v>
      </c>
      <c r="AB145" s="28">
        <v>21.96</v>
      </c>
      <c r="AC145" s="28">
        <v>23.18</v>
      </c>
      <c r="AD145" s="28">
        <v>24.4</v>
      </c>
      <c r="AE145" s="25">
        <v>25.62</v>
      </c>
      <c r="AF145" s="25">
        <v>26.84</v>
      </c>
      <c r="AL145" s="24" t="s">
        <v>95</v>
      </c>
      <c r="AM145" s="24" t="str">
        <f t="shared" si="100"/>
        <v>C-12-55-59</v>
      </c>
      <c r="AN145" s="25">
        <v>118</v>
      </c>
      <c r="AO145" s="25">
        <v>177</v>
      </c>
      <c r="AP145" s="25">
        <v>236</v>
      </c>
      <c r="AQ145" s="25">
        <v>295</v>
      </c>
      <c r="AR145" s="25">
        <v>354</v>
      </c>
      <c r="AS145" s="25">
        <v>413</v>
      </c>
      <c r="AT145" s="25">
        <v>448.4</v>
      </c>
      <c r="AU145" s="25">
        <v>504.45</v>
      </c>
      <c r="AV145" s="25">
        <v>560.5</v>
      </c>
      <c r="AW145" s="25">
        <v>616.54999999999995</v>
      </c>
      <c r="AX145" s="28">
        <v>672.6</v>
      </c>
      <c r="AY145" s="29">
        <v>1.2</v>
      </c>
      <c r="AZ145" s="28">
        <v>728.65</v>
      </c>
      <c r="BA145" s="28">
        <v>784.7</v>
      </c>
      <c r="BB145" s="28">
        <v>840.75</v>
      </c>
      <c r="BC145" s="28">
        <v>896.8</v>
      </c>
      <c r="BD145" s="28">
        <v>952.85</v>
      </c>
      <c r="BE145" s="28">
        <v>1008.9</v>
      </c>
      <c r="BF145" s="28">
        <v>1064.95</v>
      </c>
      <c r="BG145" s="28">
        <v>1121</v>
      </c>
      <c r="BH145" s="25">
        <v>1177.05</v>
      </c>
      <c r="BI145" s="25">
        <v>1233.0999999999999</v>
      </c>
      <c r="BJ145" s="25">
        <v>1289.1500000000001</v>
      </c>
      <c r="BK145" s="25">
        <v>1345.2</v>
      </c>
      <c r="BL145" s="49"/>
      <c r="BQ145" s="24" t="s">
        <v>95</v>
      </c>
      <c r="BR145" s="24" t="str">
        <f t="shared" si="101"/>
        <v>C-12-BASE-55-59</v>
      </c>
      <c r="BS145" s="25">
        <v>179.68</v>
      </c>
      <c r="BT145" s="25">
        <v>269.52</v>
      </c>
      <c r="BU145" s="25">
        <v>359.36</v>
      </c>
      <c r="BV145" s="25">
        <v>449.2</v>
      </c>
      <c r="BW145" s="25">
        <v>539.04</v>
      </c>
      <c r="BX145" s="25">
        <v>628.88</v>
      </c>
      <c r="BY145" s="25">
        <v>682.8</v>
      </c>
      <c r="BZ145" s="25">
        <v>768.15</v>
      </c>
      <c r="CA145" s="25">
        <v>853.5</v>
      </c>
      <c r="CB145" s="25">
        <v>938.85</v>
      </c>
      <c r="CC145" s="28">
        <v>1024.2</v>
      </c>
      <c r="CD145" s="29">
        <v>100</v>
      </c>
      <c r="CE145" s="28">
        <v>1109.55</v>
      </c>
      <c r="CF145" s="28">
        <v>1194.9000000000001</v>
      </c>
      <c r="CG145" s="28">
        <v>1280.25</v>
      </c>
      <c r="CH145" s="28">
        <v>1365.6</v>
      </c>
      <c r="CI145" s="28">
        <v>1450.95</v>
      </c>
      <c r="CJ145" s="28">
        <v>1536.3</v>
      </c>
      <c r="CK145" s="28">
        <v>1621.65</v>
      </c>
      <c r="CL145" s="28">
        <v>1707</v>
      </c>
      <c r="CM145" s="25">
        <v>1792.35</v>
      </c>
      <c r="CN145" s="25">
        <v>1877.7</v>
      </c>
      <c r="CO145" s="25">
        <v>1963.05</v>
      </c>
      <c r="CP145" s="25">
        <v>2048.4</v>
      </c>
      <c r="CQ145" s="49"/>
      <c r="CV145" s="24" t="s">
        <v>95</v>
      </c>
      <c r="CW145" s="24" t="str">
        <f t="shared" si="102"/>
        <v>B-6-NH-55-59</v>
      </c>
      <c r="CX145" s="25">
        <v>2.2200000000000002</v>
      </c>
      <c r="CY145" s="25">
        <v>3.33</v>
      </c>
      <c r="CZ145" s="25">
        <v>4.4400000000000004</v>
      </c>
      <c r="DA145" s="25">
        <v>5.55</v>
      </c>
      <c r="DB145" s="25">
        <v>6.66</v>
      </c>
      <c r="DC145" s="25">
        <v>7.77</v>
      </c>
      <c r="DD145" s="25">
        <v>8.8800000000000008</v>
      </c>
      <c r="DE145" s="25">
        <v>9.99</v>
      </c>
      <c r="DF145" s="25">
        <v>11.1</v>
      </c>
      <c r="DG145" s="25">
        <v>12.21</v>
      </c>
      <c r="DH145" s="28">
        <v>13.32</v>
      </c>
      <c r="DI145" s="29">
        <v>1.2</v>
      </c>
      <c r="DJ145" s="28">
        <v>14.43</v>
      </c>
      <c r="DK145" s="28">
        <v>15.54</v>
      </c>
      <c r="DL145" s="28">
        <v>16.649999999999999</v>
      </c>
      <c r="DM145" s="28">
        <v>17.760000000000002</v>
      </c>
      <c r="DN145" s="28">
        <v>18.87</v>
      </c>
      <c r="DO145" s="28">
        <v>19.98</v>
      </c>
      <c r="DP145" s="28">
        <v>21.09</v>
      </c>
      <c r="DQ145" s="28">
        <v>22.2</v>
      </c>
      <c r="DR145" s="25">
        <v>23.31</v>
      </c>
      <c r="DS145" s="25">
        <v>24.42</v>
      </c>
      <c r="DT145" s="49"/>
      <c r="DY145" s="24" t="s">
        <v>95</v>
      </c>
      <c r="DZ145" s="24" t="str">
        <f t="shared" si="103"/>
        <v>B-6-NH-55-59</v>
      </c>
      <c r="EA145" s="25">
        <v>2.2400000000000002</v>
      </c>
      <c r="EB145" s="25">
        <v>3.36</v>
      </c>
      <c r="EC145" s="25">
        <v>4.4800000000000004</v>
      </c>
      <c r="ED145" s="25">
        <v>5.6</v>
      </c>
      <c r="EE145" s="25">
        <v>6.72</v>
      </c>
      <c r="EF145" s="25">
        <v>7.84</v>
      </c>
      <c r="EG145" s="25">
        <v>8.9600000000000009</v>
      </c>
      <c r="EH145" s="25">
        <v>10.08</v>
      </c>
      <c r="EI145" s="25">
        <v>11.2</v>
      </c>
      <c r="EJ145" s="25">
        <v>12.32</v>
      </c>
      <c r="EK145" s="28">
        <v>13.44</v>
      </c>
      <c r="EL145" s="29">
        <v>1.2</v>
      </c>
      <c r="EM145" s="28">
        <v>14.56</v>
      </c>
      <c r="EN145" s="28">
        <v>15.68</v>
      </c>
      <c r="EO145" s="28">
        <v>16.8</v>
      </c>
      <c r="EP145" s="28">
        <v>17.920000000000002</v>
      </c>
      <c r="EQ145" s="28">
        <v>19.04</v>
      </c>
      <c r="ER145" s="28">
        <v>20.16</v>
      </c>
      <c r="ES145" s="28">
        <v>21.28</v>
      </c>
      <c r="ET145" s="28">
        <v>22.4</v>
      </c>
      <c r="EU145" s="25">
        <v>23.52</v>
      </c>
      <c r="EV145" s="25">
        <v>24.64</v>
      </c>
      <c r="EW145" s="49"/>
      <c r="FB145" s="24" t="s">
        <v>95</v>
      </c>
      <c r="FC145" s="24" t="str">
        <f t="shared" si="104"/>
        <v>B-6-NH-55-59</v>
      </c>
      <c r="FD145" s="25">
        <v>1.86</v>
      </c>
      <c r="FE145" s="25">
        <v>2.79</v>
      </c>
      <c r="FF145" s="25">
        <v>3.72</v>
      </c>
      <c r="FG145" s="25">
        <v>4.6500000000000004</v>
      </c>
      <c r="FH145" s="25">
        <v>5.58</v>
      </c>
      <c r="FI145" s="25">
        <v>6.51</v>
      </c>
      <c r="FJ145" s="25">
        <v>7.44</v>
      </c>
      <c r="FK145" s="25">
        <v>8.3699999999999992</v>
      </c>
      <c r="FL145" s="25">
        <v>9.3000000000000007</v>
      </c>
      <c r="FM145" s="25">
        <v>10.23</v>
      </c>
      <c r="FN145" s="28">
        <v>11.16</v>
      </c>
      <c r="FO145" s="29">
        <v>1.2</v>
      </c>
      <c r="FP145" s="28">
        <v>12.09</v>
      </c>
      <c r="FQ145" s="28">
        <v>13.02</v>
      </c>
      <c r="FR145" s="28">
        <v>13.95</v>
      </c>
      <c r="FS145" s="28">
        <v>14.88</v>
      </c>
      <c r="FT145" s="28">
        <v>15.81</v>
      </c>
      <c r="FU145" s="28">
        <v>16.739999999999998</v>
      </c>
      <c r="FV145" s="28">
        <v>17.670000000000002</v>
      </c>
      <c r="FW145" s="28">
        <v>18.600000000000001</v>
      </c>
      <c r="FX145" s="25">
        <v>19.53</v>
      </c>
      <c r="FY145" s="25">
        <v>20.46</v>
      </c>
      <c r="FZ145" s="49"/>
      <c r="GE145" s="24" t="s">
        <v>95</v>
      </c>
      <c r="GF145" s="24" t="str">
        <f t="shared" si="105"/>
        <v>C-12-BASE-55-59</v>
      </c>
      <c r="GG145" s="25">
        <v>98</v>
      </c>
      <c r="GH145" s="25">
        <v>147</v>
      </c>
      <c r="GI145" s="25">
        <v>196</v>
      </c>
      <c r="GJ145" s="25">
        <v>245</v>
      </c>
      <c r="GK145" s="25">
        <v>294</v>
      </c>
      <c r="GL145" s="25">
        <v>343</v>
      </c>
      <c r="GM145" s="25">
        <v>372.4</v>
      </c>
      <c r="GN145" s="25">
        <v>418.95</v>
      </c>
      <c r="GO145" s="25">
        <v>465.5</v>
      </c>
      <c r="GP145" s="25">
        <v>512.04999999999995</v>
      </c>
      <c r="GQ145" s="28">
        <v>558.6</v>
      </c>
      <c r="GR145" s="29">
        <v>1.2</v>
      </c>
      <c r="GS145" s="28">
        <v>605.15</v>
      </c>
      <c r="GT145" s="28">
        <v>651.70000000000005</v>
      </c>
      <c r="GU145" s="28">
        <v>698.25</v>
      </c>
      <c r="GV145" s="28">
        <v>744.8</v>
      </c>
      <c r="GW145" s="28">
        <v>791.35</v>
      </c>
      <c r="GX145" s="28">
        <v>837.9</v>
      </c>
      <c r="GY145" s="28">
        <v>884.45</v>
      </c>
      <c r="GZ145" s="28">
        <v>931</v>
      </c>
      <c r="HA145" s="25">
        <v>977.55</v>
      </c>
      <c r="HB145" s="25">
        <v>1024.0999999999999</v>
      </c>
      <c r="HC145" s="25">
        <v>1070.6500000000001</v>
      </c>
      <c r="HD145" s="25">
        <v>1117.2</v>
      </c>
      <c r="HE145" s="49"/>
      <c r="HJ145" s="24" t="s">
        <v>95</v>
      </c>
      <c r="HK145" s="24" t="str">
        <f t="shared" si="106"/>
        <v>B-6-NH-55-59</v>
      </c>
      <c r="HL145" s="25">
        <v>2.02</v>
      </c>
      <c r="HM145" s="25">
        <v>3.03</v>
      </c>
      <c r="HN145" s="25">
        <v>4.04</v>
      </c>
      <c r="HO145" s="25">
        <v>5.05</v>
      </c>
      <c r="HP145" s="25">
        <v>6.06</v>
      </c>
      <c r="HQ145" s="25">
        <v>7.07</v>
      </c>
      <c r="HR145" s="25">
        <v>8.08</v>
      </c>
      <c r="HS145" s="25">
        <v>9.09</v>
      </c>
      <c r="HT145" s="25">
        <v>10.1</v>
      </c>
      <c r="HU145" s="25">
        <v>11.11</v>
      </c>
      <c r="HV145" s="28">
        <v>12.12</v>
      </c>
      <c r="HW145" s="29">
        <v>100</v>
      </c>
      <c r="HX145" s="28">
        <v>13.13</v>
      </c>
      <c r="HY145" s="28">
        <v>14.14</v>
      </c>
      <c r="HZ145" s="28">
        <v>15.15</v>
      </c>
      <c r="IA145" s="28">
        <v>16.16</v>
      </c>
      <c r="IB145" s="28">
        <v>17.170000000000002</v>
      </c>
      <c r="IC145" s="28">
        <v>18.18</v>
      </c>
      <c r="ID145" s="28">
        <v>19.190000000000001</v>
      </c>
      <c r="IE145" s="28">
        <v>20.2</v>
      </c>
      <c r="IF145" s="25">
        <v>21.21</v>
      </c>
      <c r="IG145" s="25">
        <v>22.22</v>
      </c>
      <c r="IH145" s="49"/>
      <c r="IM145" s="24" t="s">
        <v>95</v>
      </c>
      <c r="IN145" s="24" t="str">
        <f t="shared" si="107"/>
        <v>B-6-NH-55-59</v>
      </c>
      <c r="IO145" s="165">
        <v>99999</v>
      </c>
      <c r="IP145" s="25">
        <v>99999</v>
      </c>
      <c r="IQ145" s="25">
        <v>99999</v>
      </c>
      <c r="IR145" s="25">
        <v>99999</v>
      </c>
      <c r="IS145" s="25">
        <v>99999</v>
      </c>
      <c r="IT145" s="25">
        <v>99999</v>
      </c>
      <c r="IU145" s="25">
        <v>99999</v>
      </c>
      <c r="IV145" s="25">
        <v>99999</v>
      </c>
      <c r="IW145" s="25">
        <v>99999</v>
      </c>
      <c r="IX145" s="25">
        <v>99999</v>
      </c>
      <c r="IY145" s="28">
        <v>99999</v>
      </c>
      <c r="IZ145" s="29">
        <v>100</v>
      </c>
      <c r="JA145" s="165">
        <v>99999</v>
      </c>
      <c r="JB145" s="25">
        <v>99999</v>
      </c>
      <c r="JC145" s="25">
        <v>99999</v>
      </c>
      <c r="JD145" s="25">
        <v>99999</v>
      </c>
      <c r="JE145" s="25">
        <v>99999</v>
      </c>
      <c r="JF145" s="25">
        <v>99999</v>
      </c>
      <c r="JG145" s="25">
        <v>99999</v>
      </c>
      <c r="JH145" s="25">
        <v>99999</v>
      </c>
      <c r="JI145" s="25">
        <v>99999</v>
      </c>
      <c r="JJ145" s="25">
        <v>99999</v>
      </c>
      <c r="JK145" s="49"/>
      <c r="JP145" s="24" t="s">
        <v>95</v>
      </c>
      <c r="JQ145" s="24" t="str">
        <f t="shared" si="108"/>
        <v>C-12-BASE-55-59</v>
      </c>
      <c r="JR145" s="25">
        <v>118</v>
      </c>
      <c r="JS145" s="25">
        <v>177</v>
      </c>
      <c r="JT145" s="25">
        <v>236</v>
      </c>
      <c r="JU145" s="25">
        <v>295</v>
      </c>
      <c r="JV145" s="25">
        <v>354</v>
      </c>
      <c r="JW145" s="25">
        <v>413</v>
      </c>
      <c r="JX145" s="25">
        <v>448.4</v>
      </c>
      <c r="JY145" s="25">
        <v>504.45</v>
      </c>
      <c r="JZ145" s="25">
        <v>560.5</v>
      </c>
      <c r="KA145" s="25">
        <v>616.54999999999995</v>
      </c>
      <c r="KB145" s="28">
        <v>672.6</v>
      </c>
      <c r="KC145" s="29">
        <v>1.2</v>
      </c>
      <c r="KD145" s="28">
        <v>728.65</v>
      </c>
      <c r="KE145" s="28">
        <v>784.7</v>
      </c>
      <c r="KF145" s="28">
        <v>840.75</v>
      </c>
      <c r="KG145" s="28">
        <v>896.8</v>
      </c>
      <c r="KH145" s="28">
        <v>952.85</v>
      </c>
      <c r="KI145" s="28">
        <v>1008.9</v>
      </c>
      <c r="KJ145" s="28">
        <v>1064.95</v>
      </c>
      <c r="KK145" s="28">
        <v>1121</v>
      </c>
      <c r="KL145" s="25">
        <v>1177.05</v>
      </c>
      <c r="KM145" s="25">
        <v>1233.0999999999999</v>
      </c>
      <c r="KN145" s="25">
        <v>1289.1500000000001</v>
      </c>
      <c r="KO145" s="25">
        <v>1345.2</v>
      </c>
      <c r="KP145" s="49"/>
      <c r="KU145" s="24" t="s">
        <v>95</v>
      </c>
      <c r="KV145" s="24" t="str">
        <f t="shared" si="109"/>
        <v>B-6-NH-55-59</v>
      </c>
      <c r="KW145" s="25">
        <v>2.02</v>
      </c>
      <c r="KX145" s="25">
        <v>3.03</v>
      </c>
      <c r="KY145" s="25">
        <v>4.04</v>
      </c>
      <c r="KZ145" s="25">
        <v>5.05</v>
      </c>
      <c r="LA145" s="25">
        <v>6.06</v>
      </c>
      <c r="LB145" s="25">
        <v>7.07</v>
      </c>
      <c r="LC145" s="25">
        <v>8.08</v>
      </c>
      <c r="LD145" s="25">
        <v>9.09</v>
      </c>
      <c r="LE145" s="25">
        <v>10.1</v>
      </c>
      <c r="LF145" s="25">
        <v>11.11</v>
      </c>
      <c r="LG145" s="28">
        <v>12.12</v>
      </c>
      <c r="LH145" s="29">
        <v>100</v>
      </c>
      <c r="LI145" s="28">
        <v>13.13</v>
      </c>
      <c r="LJ145" s="28">
        <v>14.14</v>
      </c>
      <c r="LK145" s="28">
        <v>15.15</v>
      </c>
      <c r="LL145" s="28">
        <v>16.16</v>
      </c>
      <c r="LM145" s="28">
        <v>17.170000000000002</v>
      </c>
      <c r="LN145" s="28">
        <v>18.18</v>
      </c>
      <c r="LO145" s="28">
        <v>19.190000000000001</v>
      </c>
      <c r="LP145" s="28">
        <v>20.2</v>
      </c>
      <c r="LQ145" s="25">
        <v>21.21</v>
      </c>
      <c r="LR145" s="25">
        <v>22.22</v>
      </c>
      <c r="LS145" s="49"/>
    </row>
    <row r="146" spans="5:331" ht="14.4">
      <c r="I146" s="24" t="s">
        <v>96</v>
      </c>
      <c r="J146" s="24" t="str">
        <f t="shared" si="99"/>
        <v>B-6-NH-60-64</v>
      </c>
      <c r="K146" s="25">
        <v>4.5999999999999996</v>
      </c>
      <c r="L146" s="25">
        <v>6.9</v>
      </c>
      <c r="M146" s="25">
        <v>9.1999999999999993</v>
      </c>
      <c r="N146" s="25">
        <v>11.5</v>
      </c>
      <c r="O146" s="25">
        <v>13.8</v>
      </c>
      <c r="P146" s="25">
        <v>16.100000000000001</v>
      </c>
      <c r="Q146" s="25">
        <v>18.399999999999999</v>
      </c>
      <c r="R146" s="25">
        <v>20.7</v>
      </c>
      <c r="S146" s="25">
        <v>23</v>
      </c>
      <c r="T146" s="25">
        <v>25.3</v>
      </c>
      <c r="U146" s="28">
        <v>27.6</v>
      </c>
      <c r="V146" s="29">
        <v>1.25</v>
      </c>
      <c r="W146" s="28">
        <v>29.9</v>
      </c>
      <c r="X146" s="28">
        <v>32.200000000000003</v>
      </c>
      <c r="Y146" s="28">
        <v>34.5</v>
      </c>
      <c r="Z146" s="28">
        <v>36.799999999999997</v>
      </c>
      <c r="AA146" s="28">
        <v>39.1</v>
      </c>
      <c r="AB146" s="28">
        <v>41.4</v>
      </c>
      <c r="AC146" s="28">
        <v>43.7</v>
      </c>
      <c r="AD146" s="28">
        <v>46</v>
      </c>
      <c r="AE146" s="25">
        <v>48.3</v>
      </c>
      <c r="AF146" s="25">
        <v>50.6</v>
      </c>
      <c r="AL146" s="24" t="s">
        <v>96</v>
      </c>
      <c r="AM146" s="24" t="str">
        <f t="shared" si="100"/>
        <v>C-12-60-64</v>
      </c>
      <c r="AN146" s="25">
        <v>168</v>
      </c>
      <c r="AO146" s="25">
        <v>252</v>
      </c>
      <c r="AP146" s="25">
        <v>336</v>
      </c>
      <c r="AQ146" s="25">
        <v>420</v>
      </c>
      <c r="AR146" s="25">
        <v>504</v>
      </c>
      <c r="AS146" s="25">
        <v>588</v>
      </c>
      <c r="AT146" s="25">
        <v>638.4</v>
      </c>
      <c r="AU146" s="25">
        <v>718.2</v>
      </c>
      <c r="AV146" s="25">
        <v>798</v>
      </c>
      <c r="AW146" s="25">
        <v>877.8</v>
      </c>
      <c r="AX146" s="28">
        <v>957.6</v>
      </c>
      <c r="AY146" s="29">
        <v>1.25</v>
      </c>
      <c r="AZ146" s="28">
        <v>1037.4000000000001</v>
      </c>
      <c r="BA146" s="28">
        <v>1117.2</v>
      </c>
      <c r="BB146" s="28">
        <v>1197</v>
      </c>
      <c r="BC146" s="28">
        <v>1276.8</v>
      </c>
      <c r="BD146" s="28">
        <v>1356.6</v>
      </c>
      <c r="BE146" s="28">
        <v>1436.4</v>
      </c>
      <c r="BF146" s="28">
        <v>1516.2</v>
      </c>
      <c r="BG146" s="28">
        <v>1596</v>
      </c>
      <c r="BH146" s="25">
        <v>1675.8</v>
      </c>
      <c r="BI146" s="25">
        <v>1755.6</v>
      </c>
      <c r="BJ146" s="25">
        <v>1835.4</v>
      </c>
      <c r="BK146" s="25">
        <v>1915.2</v>
      </c>
      <c r="BL146" s="49"/>
      <c r="BQ146" s="24" t="s">
        <v>96</v>
      </c>
      <c r="BR146" s="24" t="str">
        <f t="shared" si="101"/>
        <v>C-12-BASE-60-64</v>
      </c>
      <c r="BS146" s="25">
        <v>220.08</v>
      </c>
      <c r="BT146" s="25">
        <v>330.12</v>
      </c>
      <c r="BU146" s="25">
        <v>440.16</v>
      </c>
      <c r="BV146" s="25">
        <v>550.20000000000005</v>
      </c>
      <c r="BW146" s="25">
        <v>660.24</v>
      </c>
      <c r="BX146" s="25">
        <v>770.28</v>
      </c>
      <c r="BY146" s="25">
        <v>836.32</v>
      </c>
      <c r="BZ146" s="25">
        <v>940.86</v>
      </c>
      <c r="CA146" s="25">
        <v>1045.4000000000001</v>
      </c>
      <c r="CB146" s="25">
        <v>1149.94</v>
      </c>
      <c r="CC146" s="28">
        <v>1254.48</v>
      </c>
      <c r="CD146" s="29">
        <v>100</v>
      </c>
      <c r="CE146" s="28">
        <v>1359.02</v>
      </c>
      <c r="CF146" s="28">
        <v>1463.56</v>
      </c>
      <c r="CG146" s="28">
        <v>1568.1</v>
      </c>
      <c r="CH146" s="28">
        <v>1672.64</v>
      </c>
      <c r="CI146" s="28">
        <v>1777.18</v>
      </c>
      <c r="CJ146" s="28">
        <v>1881.72</v>
      </c>
      <c r="CK146" s="28">
        <v>1986.26</v>
      </c>
      <c r="CL146" s="28">
        <v>2090.8000000000002</v>
      </c>
      <c r="CM146" s="25">
        <v>2195.34</v>
      </c>
      <c r="CN146" s="25">
        <v>2299.88</v>
      </c>
      <c r="CO146" s="25">
        <v>2404.42</v>
      </c>
      <c r="CP146" s="25">
        <v>2508.96</v>
      </c>
      <c r="CQ146" s="49"/>
      <c r="CV146" s="24" t="s">
        <v>96</v>
      </c>
      <c r="CW146" s="24" t="str">
        <f t="shared" si="102"/>
        <v>B-6-NH-60-64</v>
      </c>
      <c r="CX146" s="25">
        <v>4.1399999999999997</v>
      </c>
      <c r="CY146" s="25">
        <v>6.21</v>
      </c>
      <c r="CZ146" s="25">
        <v>8.2799999999999994</v>
      </c>
      <c r="DA146" s="25">
        <v>10.35</v>
      </c>
      <c r="DB146" s="25">
        <v>12.42</v>
      </c>
      <c r="DC146" s="25">
        <v>14.49</v>
      </c>
      <c r="DD146" s="25">
        <v>16.559999999999999</v>
      </c>
      <c r="DE146" s="25">
        <v>18.63</v>
      </c>
      <c r="DF146" s="25">
        <v>20.7</v>
      </c>
      <c r="DG146" s="25">
        <v>22.77</v>
      </c>
      <c r="DH146" s="28">
        <v>24.84</v>
      </c>
      <c r="DI146" s="29">
        <v>1.25</v>
      </c>
      <c r="DJ146" s="28">
        <v>26.91</v>
      </c>
      <c r="DK146" s="28">
        <v>28.98</v>
      </c>
      <c r="DL146" s="28">
        <v>31.05</v>
      </c>
      <c r="DM146" s="28">
        <v>33.119999999999997</v>
      </c>
      <c r="DN146" s="28">
        <v>35.19</v>
      </c>
      <c r="DO146" s="28">
        <v>37.26</v>
      </c>
      <c r="DP146" s="28">
        <v>39.33</v>
      </c>
      <c r="DQ146" s="28">
        <v>41.4</v>
      </c>
      <c r="DR146" s="25">
        <v>43.47</v>
      </c>
      <c r="DS146" s="25">
        <v>45.54</v>
      </c>
      <c r="DT146" s="49"/>
      <c r="DY146" s="24" t="s">
        <v>96</v>
      </c>
      <c r="DZ146" s="24" t="str">
        <f t="shared" si="103"/>
        <v>B-6-NH-60-64</v>
      </c>
      <c r="EA146" s="25">
        <v>4.2</v>
      </c>
      <c r="EB146" s="25">
        <v>6.3</v>
      </c>
      <c r="EC146" s="25">
        <v>8.4</v>
      </c>
      <c r="ED146" s="25">
        <v>10.5</v>
      </c>
      <c r="EE146" s="25">
        <v>12.6</v>
      </c>
      <c r="EF146" s="25">
        <v>14.7</v>
      </c>
      <c r="EG146" s="25">
        <v>16.8</v>
      </c>
      <c r="EH146" s="25">
        <v>18.899999999999999</v>
      </c>
      <c r="EI146" s="25">
        <v>21</v>
      </c>
      <c r="EJ146" s="25">
        <v>23.1</v>
      </c>
      <c r="EK146" s="28">
        <v>25.2</v>
      </c>
      <c r="EL146" s="29">
        <v>1.25</v>
      </c>
      <c r="EM146" s="28">
        <v>27.3</v>
      </c>
      <c r="EN146" s="28">
        <v>29.4</v>
      </c>
      <c r="EO146" s="28">
        <v>31.5</v>
      </c>
      <c r="EP146" s="28">
        <v>33.6</v>
      </c>
      <c r="EQ146" s="28">
        <v>35.700000000000003</v>
      </c>
      <c r="ER146" s="28">
        <v>37.799999999999997</v>
      </c>
      <c r="ES146" s="28">
        <v>39.9</v>
      </c>
      <c r="ET146" s="28">
        <v>42</v>
      </c>
      <c r="EU146" s="25">
        <v>44.1</v>
      </c>
      <c r="EV146" s="25">
        <v>46.2</v>
      </c>
      <c r="EW146" s="49"/>
      <c r="FB146" s="24" t="s">
        <v>96</v>
      </c>
      <c r="FC146" s="24" t="str">
        <f t="shared" si="104"/>
        <v>B-6-NH-60-64</v>
      </c>
      <c r="FD146" s="25">
        <v>3.48</v>
      </c>
      <c r="FE146" s="25">
        <v>5.22</v>
      </c>
      <c r="FF146" s="25">
        <v>6.96</v>
      </c>
      <c r="FG146" s="25">
        <v>8.6999999999999993</v>
      </c>
      <c r="FH146" s="25">
        <v>10.44</v>
      </c>
      <c r="FI146" s="25">
        <v>12.18</v>
      </c>
      <c r="FJ146" s="25">
        <v>13.92</v>
      </c>
      <c r="FK146" s="25">
        <v>15.66</v>
      </c>
      <c r="FL146" s="25">
        <v>17.399999999999999</v>
      </c>
      <c r="FM146" s="25">
        <v>19.14</v>
      </c>
      <c r="FN146" s="28">
        <v>20.88</v>
      </c>
      <c r="FO146" s="29">
        <v>1.25</v>
      </c>
      <c r="FP146" s="28">
        <v>22.62</v>
      </c>
      <c r="FQ146" s="28">
        <v>24.36</v>
      </c>
      <c r="FR146" s="28">
        <v>26.1</v>
      </c>
      <c r="FS146" s="28">
        <v>27.84</v>
      </c>
      <c r="FT146" s="28">
        <v>29.58</v>
      </c>
      <c r="FU146" s="28">
        <v>31.32</v>
      </c>
      <c r="FV146" s="28">
        <v>33.06</v>
      </c>
      <c r="FW146" s="28">
        <v>34.799999999999997</v>
      </c>
      <c r="FX146" s="25">
        <v>36.54</v>
      </c>
      <c r="FY146" s="25">
        <v>38.28</v>
      </c>
      <c r="FZ146" s="49"/>
      <c r="GE146" s="24" t="s">
        <v>96</v>
      </c>
      <c r="GF146" s="24" t="str">
        <f t="shared" si="105"/>
        <v>C-12-BASE-60-64</v>
      </c>
      <c r="GG146" s="25">
        <v>140</v>
      </c>
      <c r="GH146" s="25">
        <v>210</v>
      </c>
      <c r="GI146" s="25">
        <v>280</v>
      </c>
      <c r="GJ146" s="25">
        <v>350</v>
      </c>
      <c r="GK146" s="25">
        <v>420</v>
      </c>
      <c r="GL146" s="25">
        <v>490</v>
      </c>
      <c r="GM146" s="25">
        <v>532</v>
      </c>
      <c r="GN146" s="25">
        <v>598.5</v>
      </c>
      <c r="GO146" s="25">
        <v>665</v>
      </c>
      <c r="GP146" s="25">
        <v>731.5</v>
      </c>
      <c r="GQ146" s="28">
        <v>798</v>
      </c>
      <c r="GR146" s="29">
        <v>1.25</v>
      </c>
      <c r="GS146" s="28">
        <v>864.5</v>
      </c>
      <c r="GT146" s="28">
        <v>931</v>
      </c>
      <c r="GU146" s="28">
        <v>997.5</v>
      </c>
      <c r="GV146" s="28">
        <v>1064</v>
      </c>
      <c r="GW146" s="28">
        <v>1130.5</v>
      </c>
      <c r="GX146" s="28">
        <v>1197</v>
      </c>
      <c r="GY146" s="28">
        <v>1263.5</v>
      </c>
      <c r="GZ146" s="28">
        <v>1330</v>
      </c>
      <c r="HA146" s="25">
        <v>1396.5</v>
      </c>
      <c r="HB146" s="25">
        <v>1463</v>
      </c>
      <c r="HC146" s="25">
        <v>1529.5</v>
      </c>
      <c r="HD146" s="25">
        <v>1596</v>
      </c>
      <c r="HE146" s="49"/>
      <c r="HJ146" s="24" t="s">
        <v>96</v>
      </c>
      <c r="HK146" s="24" t="str">
        <f t="shared" si="106"/>
        <v>B-6-NH-60-64</v>
      </c>
      <c r="HL146" s="25">
        <v>3.8</v>
      </c>
      <c r="HM146" s="25">
        <v>5.7</v>
      </c>
      <c r="HN146" s="25">
        <v>7.6</v>
      </c>
      <c r="HO146" s="25">
        <v>9.5</v>
      </c>
      <c r="HP146" s="25">
        <v>11.4</v>
      </c>
      <c r="HQ146" s="25">
        <v>13.3</v>
      </c>
      <c r="HR146" s="25">
        <v>15.2</v>
      </c>
      <c r="HS146" s="25">
        <v>17.100000000000001</v>
      </c>
      <c r="HT146" s="25">
        <v>19</v>
      </c>
      <c r="HU146" s="25">
        <v>20.9</v>
      </c>
      <c r="HV146" s="28">
        <v>22.8</v>
      </c>
      <c r="HW146" s="29">
        <v>100</v>
      </c>
      <c r="HX146" s="28">
        <v>24.7</v>
      </c>
      <c r="HY146" s="28">
        <v>26.6</v>
      </c>
      <c r="HZ146" s="28">
        <v>28.5</v>
      </c>
      <c r="IA146" s="28">
        <v>30.4</v>
      </c>
      <c r="IB146" s="28">
        <v>32.299999999999997</v>
      </c>
      <c r="IC146" s="28">
        <v>34.200000000000003</v>
      </c>
      <c r="ID146" s="28">
        <v>36.1</v>
      </c>
      <c r="IE146" s="28">
        <v>38</v>
      </c>
      <c r="IF146" s="25">
        <v>39.9</v>
      </c>
      <c r="IG146" s="25">
        <v>41.8</v>
      </c>
      <c r="IH146" s="49"/>
      <c r="IM146" s="24" t="s">
        <v>96</v>
      </c>
      <c r="IN146" s="24" t="str">
        <f t="shared" si="107"/>
        <v>B-6-NH-60-64</v>
      </c>
      <c r="IO146" s="162">
        <v>4.5999999999999996</v>
      </c>
      <c r="IP146" s="25">
        <v>6.9</v>
      </c>
      <c r="IQ146" s="25">
        <v>9.1999999999999993</v>
      </c>
      <c r="IR146" s="25">
        <v>11.5</v>
      </c>
      <c r="IS146" s="25">
        <v>13.8</v>
      </c>
      <c r="IT146" s="25">
        <v>16.100000000000001</v>
      </c>
      <c r="IU146" s="25">
        <v>18.399999999999999</v>
      </c>
      <c r="IV146" s="25">
        <v>20.7</v>
      </c>
      <c r="IW146" s="25">
        <v>23</v>
      </c>
      <c r="IX146" s="25">
        <v>25.3</v>
      </c>
      <c r="IY146" s="28">
        <v>27.6</v>
      </c>
      <c r="IZ146" s="29">
        <v>1.25</v>
      </c>
      <c r="JA146" s="164">
        <v>29.9</v>
      </c>
      <c r="JB146" s="28">
        <v>32.200000000000003</v>
      </c>
      <c r="JC146" s="28">
        <v>34.5</v>
      </c>
      <c r="JD146" s="28">
        <v>36.799999999999997</v>
      </c>
      <c r="JE146" s="28">
        <v>39.1</v>
      </c>
      <c r="JF146" s="28">
        <v>41.4</v>
      </c>
      <c r="JG146" s="28">
        <v>43.7</v>
      </c>
      <c r="JH146" s="28">
        <v>46</v>
      </c>
      <c r="JI146" s="25">
        <v>48.3</v>
      </c>
      <c r="JJ146" s="25">
        <v>50.6</v>
      </c>
      <c r="JK146" s="49"/>
      <c r="JP146" s="24" t="s">
        <v>96</v>
      </c>
      <c r="JQ146" s="24" t="str">
        <f t="shared" si="108"/>
        <v>C-12-BASE-60-64</v>
      </c>
      <c r="JR146" s="25">
        <v>168</v>
      </c>
      <c r="JS146" s="25">
        <v>252</v>
      </c>
      <c r="JT146" s="25">
        <v>336</v>
      </c>
      <c r="JU146" s="25">
        <v>420</v>
      </c>
      <c r="JV146" s="25">
        <v>504</v>
      </c>
      <c r="JW146" s="25">
        <v>588</v>
      </c>
      <c r="JX146" s="25">
        <v>638.4</v>
      </c>
      <c r="JY146" s="25">
        <v>718.2</v>
      </c>
      <c r="JZ146" s="25">
        <v>798</v>
      </c>
      <c r="KA146" s="25">
        <v>877.8</v>
      </c>
      <c r="KB146" s="28">
        <v>957.6</v>
      </c>
      <c r="KC146" s="29">
        <v>1.25</v>
      </c>
      <c r="KD146" s="28">
        <v>1037.4000000000001</v>
      </c>
      <c r="KE146" s="28">
        <v>1117.2</v>
      </c>
      <c r="KF146" s="28">
        <v>1197</v>
      </c>
      <c r="KG146" s="28">
        <v>1276.8</v>
      </c>
      <c r="KH146" s="28">
        <v>1356.6</v>
      </c>
      <c r="KI146" s="28">
        <v>1436.4</v>
      </c>
      <c r="KJ146" s="28">
        <v>1516.2</v>
      </c>
      <c r="KK146" s="28">
        <v>1596</v>
      </c>
      <c r="KL146" s="25">
        <v>1675.8</v>
      </c>
      <c r="KM146" s="25">
        <v>1755.6</v>
      </c>
      <c r="KN146" s="25">
        <v>1835.4</v>
      </c>
      <c r="KO146" s="25">
        <v>1915.2</v>
      </c>
      <c r="KP146" s="49"/>
      <c r="KU146" s="24" t="s">
        <v>96</v>
      </c>
      <c r="KV146" s="24" t="str">
        <f t="shared" si="109"/>
        <v>B-6-NH-60-64</v>
      </c>
      <c r="KW146" s="25">
        <v>3.8</v>
      </c>
      <c r="KX146" s="25">
        <v>5.7</v>
      </c>
      <c r="KY146" s="25">
        <v>7.6</v>
      </c>
      <c r="KZ146" s="25">
        <v>9.5</v>
      </c>
      <c r="LA146" s="25">
        <v>11.4</v>
      </c>
      <c r="LB146" s="25">
        <v>13.3</v>
      </c>
      <c r="LC146" s="25">
        <v>15.2</v>
      </c>
      <c r="LD146" s="25">
        <v>17.100000000000001</v>
      </c>
      <c r="LE146" s="25">
        <v>19</v>
      </c>
      <c r="LF146" s="25">
        <v>20.9</v>
      </c>
      <c r="LG146" s="28">
        <v>22.8</v>
      </c>
      <c r="LH146" s="29">
        <v>100</v>
      </c>
      <c r="LI146" s="28">
        <v>24.7</v>
      </c>
      <c r="LJ146" s="28">
        <v>26.6</v>
      </c>
      <c r="LK146" s="28">
        <v>28.5</v>
      </c>
      <c r="LL146" s="28">
        <v>30.4</v>
      </c>
      <c r="LM146" s="28">
        <v>32.299999999999997</v>
      </c>
      <c r="LN146" s="28">
        <v>34.200000000000003</v>
      </c>
      <c r="LO146" s="28">
        <v>36.1</v>
      </c>
      <c r="LP146" s="28">
        <v>38</v>
      </c>
      <c r="LQ146" s="25">
        <v>39.9</v>
      </c>
      <c r="LR146" s="25">
        <v>41.8</v>
      </c>
      <c r="LS146" s="49"/>
    </row>
    <row r="147" spans="5:331" ht="14.4">
      <c r="I147" s="24" t="s">
        <v>97</v>
      </c>
      <c r="J147" s="24" t="str">
        <f t="shared" si="99"/>
        <v>B-6-NH-65-69</v>
      </c>
      <c r="K147" s="25">
        <v>8.1</v>
      </c>
      <c r="L147" s="25">
        <v>12.15</v>
      </c>
      <c r="M147" s="25">
        <v>16.2</v>
      </c>
      <c r="N147" s="25">
        <v>20.25</v>
      </c>
      <c r="O147" s="25">
        <v>24.3</v>
      </c>
      <c r="P147" s="25">
        <v>28.35</v>
      </c>
      <c r="Q147" s="25">
        <v>32.4</v>
      </c>
      <c r="R147" s="25">
        <v>36.450000000000003</v>
      </c>
      <c r="S147" s="25">
        <v>40.5</v>
      </c>
      <c r="T147" s="25">
        <v>44.55</v>
      </c>
      <c r="U147" s="28">
        <v>48.6</v>
      </c>
      <c r="V147" s="29">
        <v>1.25</v>
      </c>
      <c r="W147" s="28">
        <v>52.65</v>
      </c>
      <c r="X147" s="28">
        <v>56.7</v>
      </c>
      <c r="Y147" s="28">
        <v>60.75</v>
      </c>
      <c r="Z147" s="28">
        <v>64.8</v>
      </c>
      <c r="AA147" s="28">
        <v>68.849999999999994</v>
      </c>
      <c r="AB147" s="28">
        <v>72.900000000000006</v>
      </c>
      <c r="AC147" s="28">
        <v>76.95</v>
      </c>
      <c r="AD147" s="28">
        <v>81</v>
      </c>
      <c r="AE147" s="25">
        <v>85.05</v>
      </c>
      <c r="AF147" s="25">
        <v>89.1</v>
      </c>
      <c r="AL147" s="24" t="s">
        <v>97</v>
      </c>
      <c r="AM147" s="24" t="str">
        <f t="shared" si="100"/>
        <v>C-12-65-69</v>
      </c>
      <c r="AN147" s="25">
        <v>232</v>
      </c>
      <c r="AO147" s="25">
        <v>348</v>
      </c>
      <c r="AP147" s="25">
        <v>464</v>
      </c>
      <c r="AQ147" s="25">
        <v>580</v>
      </c>
      <c r="AR147" s="25">
        <v>696</v>
      </c>
      <c r="AS147" s="25">
        <v>812</v>
      </c>
      <c r="AT147" s="25">
        <v>881.6</v>
      </c>
      <c r="AU147" s="25">
        <v>991.8</v>
      </c>
      <c r="AV147" s="25">
        <v>1102</v>
      </c>
      <c r="AW147" s="25">
        <v>1212.2</v>
      </c>
      <c r="AX147" s="28">
        <v>1322.4</v>
      </c>
      <c r="AY147" s="29">
        <v>1.25</v>
      </c>
      <c r="AZ147" s="28">
        <v>1432.6</v>
      </c>
      <c r="BA147" s="28">
        <v>1542.8</v>
      </c>
      <c r="BB147" s="28">
        <v>1653</v>
      </c>
      <c r="BC147" s="28">
        <v>1763.2</v>
      </c>
      <c r="BD147" s="28">
        <v>1873.4</v>
      </c>
      <c r="BE147" s="28">
        <v>1983.6</v>
      </c>
      <c r="BF147" s="28">
        <v>2093.8000000000002</v>
      </c>
      <c r="BG147" s="28">
        <v>2204</v>
      </c>
      <c r="BH147" s="25">
        <v>2314.1999999999998</v>
      </c>
      <c r="BI147" s="25">
        <v>2424.4</v>
      </c>
      <c r="BJ147" s="25">
        <v>2534.6</v>
      </c>
      <c r="BK147" s="25">
        <v>2644.8</v>
      </c>
      <c r="BL147" s="49"/>
      <c r="BQ147" s="24" t="s">
        <v>97</v>
      </c>
      <c r="BR147" s="24" t="str">
        <f t="shared" si="101"/>
        <v>C-12-BASE-65-69</v>
      </c>
      <c r="BS147" s="25">
        <v>251.56</v>
      </c>
      <c r="BT147" s="25">
        <v>377.34</v>
      </c>
      <c r="BU147" s="25">
        <v>503.12</v>
      </c>
      <c r="BV147" s="25">
        <v>628.9</v>
      </c>
      <c r="BW147" s="25">
        <v>754.68</v>
      </c>
      <c r="BX147" s="25">
        <v>880.46</v>
      </c>
      <c r="BY147" s="25">
        <v>955.92</v>
      </c>
      <c r="BZ147" s="25">
        <v>1075.4100000000001</v>
      </c>
      <c r="CA147" s="25">
        <v>1194.9000000000001</v>
      </c>
      <c r="CB147" s="25">
        <v>1314.39</v>
      </c>
      <c r="CC147" s="28">
        <v>1433.88</v>
      </c>
      <c r="CD147" s="29">
        <v>100</v>
      </c>
      <c r="CE147" s="28">
        <v>1553.37</v>
      </c>
      <c r="CF147" s="28">
        <v>1672.86</v>
      </c>
      <c r="CG147" s="28">
        <v>1792.35</v>
      </c>
      <c r="CH147" s="28">
        <v>1911.84</v>
      </c>
      <c r="CI147" s="28">
        <v>2031.33</v>
      </c>
      <c r="CJ147" s="28">
        <v>2150.8200000000002</v>
      </c>
      <c r="CK147" s="28">
        <v>2270.31</v>
      </c>
      <c r="CL147" s="28">
        <v>2389.8000000000002</v>
      </c>
      <c r="CM147" s="25">
        <v>2509.29</v>
      </c>
      <c r="CN147" s="25">
        <v>2628.78</v>
      </c>
      <c r="CO147" s="25">
        <v>2748.27</v>
      </c>
      <c r="CP147" s="25">
        <v>2867.76</v>
      </c>
      <c r="CQ147" s="49"/>
      <c r="CV147" s="24" t="s">
        <v>97</v>
      </c>
      <c r="CW147" s="24" t="str">
        <f t="shared" si="102"/>
        <v>B-6-NH-65-69</v>
      </c>
      <c r="CX147" s="25">
        <v>7.32</v>
      </c>
      <c r="CY147" s="25">
        <v>10.98</v>
      </c>
      <c r="CZ147" s="25">
        <v>14.64</v>
      </c>
      <c r="DA147" s="25">
        <v>18.3</v>
      </c>
      <c r="DB147" s="25">
        <v>21.96</v>
      </c>
      <c r="DC147" s="25">
        <v>25.62</v>
      </c>
      <c r="DD147" s="25">
        <v>29.28</v>
      </c>
      <c r="DE147" s="25">
        <v>32.94</v>
      </c>
      <c r="DF147" s="25">
        <v>36.6</v>
      </c>
      <c r="DG147" s="25">
        <v>40.26</v>
      </c>
      <c r="DH147" s="28">
        <v>43.92</v>
      </c>
      <c r="DI147" s="29">
        <v>1.25</v>
      </c>
      <c r="DJ147" s="28">
        <v>47.58</v>
      </c>
      <c r="DK147" s="28">
        <v>51.24</v>
      </c>
      <c r="DL147" s="28">
        <v>54.9</v>
      </c>
      <c r="DM147" s="28">
        <v>58.56</v>
      </c>
      <c r="DN147" s="28">
        <v>62.22</v>
      </c>
      <c r="DO147" s="28">
        <v>65.88</v>
      </c>
      <c r="DP147" s="28">
        <v>69.540000000000006</v>
      </c>
      <c r="DQ147" s="28">
        <v>73.2</v>
      </c>
      <c r="DR147" s="25">
        <v>76.86</v>
      </c>
      <c r="DS147" s="25">
        <v>80.52</v>
      </c>
      <c r="DT147" s="49"/>
      <c r="DY147" s="24" t="s">
        <v>97</v>
      </c>
      <c r="DZ147" s="24" t="str">
        <f t="shared" si="103"/>
        <v>B-6-NH-65-69</v>
      </c>
      <c r="EA147" s="25">
        <v>7.42</v>
      </c>
      <c r="EB147" s="25">
        <v>11.13</v>
      </c>
      <c r="EC147" s="25">
        <v>14.84</v>
      </c>
      <c r="ED147" s="25">
        <v>18.55</v>
      </c>
      <c r="EE147" s="25">
        <v>22.26</v>
      </c>
      <c r="EF147" s="25">
        <v>25.97</v>
      </c>
      <c r="EG147" s="25">
        <v>29.68</v>
      </c>
      <c r="EH147" s="25">
        <v>33.39</v>
      </c>
      <c r="EI147" s="25">
        <v>37.1</v>
      </c>
      <c r="EJ147" s="25">
        <v>40.81</v>
      </c>
      <c r="EK147" s="28">
        <v>44.52</v>
      </c>
      <c r="EL147" s="29">
        <v>1.25</v>
      </c>
      <c r="EM147" s="28">
        <v>48.23</v>
      </c>
      <c r="EN147" s="28">
        <v>51.94</v>
      </c>
      <c r="EO147" s="28">
        <v>55.65</v>
      </c>
      <c r="EP147" s="28">
        <v>59.36</v>
      </c>
      <c r="EQ147" s="28">
        <v>63.07</v>
      </c>
      <c r="ER147" s="28">
        <v>66.78</v>
      </c>
      <c r="ES147" s="28">
        <v>70.489999999999995</v>
      </c>
      <c r="ET147" s="28">
        <v>74.2</v>
      </c>
      <c r="EU147" s="25">
        <v>77.91</v>
      </c>
      <c r="EV147" s="25">
        <v>81.62</v>
      </c>
      <c r="EW147" s="49"/>
      <c r="FB147" s="24" t="s">
        <v>97</v>
      </c>
      <c r="FC147" s="24" t="str">
        <f t="shared" si="104"/>
        <v>B-6-NH-65-69</v>
      </c>
      <c r="FD147" s="25">
        <v>6.18</v>
      </c>
      <c r="FE147" s="25">
        <v>9.27</v>
      </c>
      <c r="FF147" s="25">
        <v>12.36</v>
      </c>
      <c r="FG147" s="25">
        <v>15.45</v>
      </c>
      <c r="FH147" s="25">
        <v>18.54</v>
      </c>
      <c r="FI147" s="25">
        <v>21.63</v>
      </c>
      <c r="FJ147" s="25">
        <v>24.72</v>
      </c>
      <c r="FK147" s="25">
        <v>27.81</v>
      </c>
      <c r="FL147" s="25">
        <v>30.9</v>
      </c>
      <c r="FM147" s="25">
        <v>33.99</v>
      </c>
      <c r="FN147" s="28">
        <v>37.08</v>
      </c>
      <c r="FO147" s="29">
        <v>1.25</v>
      </c>
      <c r="FP147" s="28">
        <v>40.17</v>
      </c>
      <c r="FQ147" s="28">
        <v>43.26</v>
      </c>
      <c r="FR147" s="28">
        <v>46.35</v>
      </c>
      <c r="FS147" s="28">
        <v>49.44</v>
      </c>
      <c r="FT147" s="28">
        <v>52.53</v>
      </c>
      <c r="FU147" s="28">
        <v>55.62</v>
      </c>
      <c r="FV147" s="28">
        <v>58.71</v>
      </c>
      <c r="FW147" s="28">
        <v>61.8</v>
      </c>
      <c r="FX147" s="25">
        <v>64.89</v>
      </c>
      <c r="FY147" s="25">
        <v>67.98</v>
      </c>
      <c r="FZ147" s="49"/>
      <c r="GE147" s="24" t="s">
        <v>97</v>
      </c>
      <c r="GF147" s="24" t="str">
        <f t="shared" si="105"/>
        <v>C-12-BASE-65-69</v>
      </c>
      <c r="GG147" s="25">
        <v>192</v>
      </c>
      <c r="GH147" s="25">
        <v>288</v>
      </c>
      <c r="GI147" s="25">
        <v>384</v>
      </c>
      <c r="GJ147" s="25">
        <v>480</v>
      </c>
      <c r="GK147" s="25">
        <v>576</v>
      </c>
      <c r="GL147" s="25">
        <v>672</v>
      </c>
      <c r="GM147" s="25">
        <v>729.6</v>
      </c>
      <c r="GN147" s="25">
        <v>820.8</v>
      </c>
      <c r="GO147" s="25">
        <v>912</v>
      </c>
      <c r="GP147" s="25">
        <v>1003.2</v>
      </c>
      <c r="GQ147" s="28">
        <v>1094.4000000000001</v>
      </c>
      <c r="GR147" s="29">
        <v>1.25</v>
      </c>
      <c r="GS147" s="28">
        <v>1185.5999999999999</v>
      </c>
      <c r="GT147" s="28">
        <v>1276.8</v>
      </c>
      <c r="GU147" s="28">
        <v>1368</v>
      </c>
      <c r="GV147" s="28">
        <v>1459.2</v>
      </c>
      <c r="GW147" s="28">
        <v>1550.4</v>
      </c>
      <c r="GX147" s="28">
        <v>1641.6</v>
      </c>
      <c r="GY147" s="28">
        <v>1732.8</v>
      </c>
      <c r="GZ147" s="28">
        <v>1824</v>
      </c>
      <c r="HA147" s="25">
        <v>1915.2</v>
      </c>
      <c r="HB147" s="25">
        <v>2006.4</v>
      </c>
      <c r="HC147" s="25">
        <v>2097.6</v>
      </c>
      <c r="HD147" s="25">
        <v>2188.8000000000002</v>
      </c>
      <c r="HE147" s="49"/>
      <c r="HJ147" s="24" t="s">
        <v>97</v>
      </c>
      <c r="HK147" s="24" t="str">
        <f t="shared" si="106"/>
        <v>B-6-NH-65-69</v>
      </c>
      <c r="HL147" s="25">
        <v>6.7</v>
      </c>
      <c r="HM147" s="25">
        <v>10.050000000000001</v>
      </c>
      <c r="HN147" s="25">
        <v>13.4</v>
      </c>
      <c r="HO147" s="25">
        <v>16.75</v>
      </c>
      <c r="HP147" s="25">
        <v>20.100000000000001</v>
      </c>
      <c r="HQ147" s="25">
        <v>23.45</v>
      </c>
      <c r="HR147" s="25">
        <v>26.8</v>
      </c>
      <c r="HS147" s="25">
        <v>30.15</v>
      </c>
      <c r="HT147" s="25">
        <v>33.5</v>
      </c>
      <c r="HU147" s="25">
        <v>36.85</v>
      </c>
      <c r="HV147" s="28">
        <v>40.200000000000003</v>
      </c>
      <c r="HW147" s="29">
        <v>100</v>
      </c>
      <c r="HX147" s="28">
        <v>43.55</v>
      </c>
      <c r="HY147" s="28">
        <v>46.9</v>
      </c>
      <c r="HZ147" s="28">
        <v>50.25</v>
      </c>
      <c r="IA147" s="28">
        <v>53.6</v>
      </c>
      <c r="IB147" s="28">
        <v>56.95</v>
      </c>
      <c r="IC147" s="28">
        <v>60.3</v>
      </c>
      <c r="ID147" s="28">
        <v>63.65</v>
      </c>
      <c r="IE147" s="28">
        <v>67</v>
      </c>
      <c r="IF147" s="25">
        <v>70.349999999999994</v>
      </c>
      <c r="IG147" s="25">
        <v>73.7</v>
      </c>
      <c r="IH147" s="49"/>
      <c r="IM147" s="24" t="s">
        <v>97</v>
      </c>
      <c r="IN147" s="24" t="str">
        <f t="shared" si="107"/>
        <v>B-6-NH-65-69</v>
      </c>
      <c r="IO147" s="25">
        <v>8.1</v>
      </c>
      <c r="IP147" s="25">
        <v>12.15</v>
      </c>
      <c r="IQ147" s="25">
        <v>16.2</v>
      </c>
      <c r="IR147" s="25">
        <v>20.25</v>
      </c>
      <c r="IS147" s="25">
        <v>24.3</v>
      </c>
      <c r="IT147" s="25">
        <v>28.35</v>
      </c>
      <c r="IU147" s="25">
        <v>32.4</v>
      </c>
      <c r="IV147" s="25">
        <v>36.450000000000003</v>
      </c>
      <c r="IW147" s="25">
        <v>40.5</v>
      </c>
      <c r="IX147" s="25">
        <v>44.55</v>
      </c>
      <c r="IY147" s="28">
        <v>48.6</v>
      </c>
      <c r="IZ147" s="29">
        <v>1.25</v>
      </c>
      <c r="JA147" s="28">
        <v>52.65</v>
      </c>
      <c r="JB147" s="28">
        <v>56.7</v>
      </c>
      <c r="JC147" s="28">
        <v>60.75</v>
      </c>
      <c r="JD147" s="28">
        <v>64.8</v>
      </c>
      <c r="JE147" s="28">
        <v>68.849999999999994</v>
      </c>
      <c r="JF147" s="28">
        <v>72.900000000000006</v>
      </c>
      <c r="JG147" s="28">
        <v>76.95</v>
      </c>
      <c r="JH147" s="28">
        <v>81</v>
      </c>
      <c r="JI147" s="25">
        <v>85.05</v>
      </c>
      <c r="JJ147" s="25">
        <v>89.1</v>
      </c>
      <c r="JK147" s="49"/>
      <c r="JP147" s="24" t="s">
        <v>97</v>
      </c>
      <c r="JQ147" s="24" t="str">
        <f t="shared" si="108"/>
        <v>C-12-BASE-65-69</v>
      </c>
      <c r="JR147" s="25">
        <v>232</v>
      </c>
      <c r="JS147" s="25">
        <v>348</v>
      </c>
      <c r="JT147" s="25">
        <v>464</v>
      </c>
      <c r="JU147" s="25">
        <v>580</v>
      </c>
      <c r="JV147" s="25">
        <v>696</v>
      </c>
      <c r="JW147" s="25">
        <v>812</v>
      </c>
      <c r="JX147" s="25">
        <v>881.6</v>
      </c>
      <c r="JY147" s="25">
        <v>991.8</v>
      </c>
      <c r="JZ147" s="25">
        <v>1102</v>
      </c>
      <c r="KA147" s="25">
        <v>1212.2</v>
      </c>
      <c r="KB147" s="28">
        <v>1322.4</v>
      </c>
      <c r="KC147" s="29">
        <v>1.25</v>
      </c>
      <c r="KD147" s="28">
        <v>1432.6</v>
      </c>
      <c r="KE147" s="28">
        <v>1542.8</v>
      </c>
      <c r="KF147" s="28">
        <v>1653</v>
      </c>
      <c r="KG147" s="28">
        <v>1763.2</v>
      </c>
      <c r="KH147" s="28">
        <v>1873.4</v>
      </c>
      <c r="KI147" s="28">
        <v>1983.6</v>
      </c>
      <c r="KJ147" s="28">
        <v>2093.8000000000002</v>
      </c>
      <c r="KK147" s="28">
        <v>2204</v>
      </c>
      <c r="KL147" s="25">
        <v>2314.1999999999998</v>
      </c>
      <c r="KM147" s="25">
        <v>2424.4</v>
      </c>
      <c r="KN147" s="25">
        <v>2534.6</v>
      </c>
      <c r="KO147" s="25">
        <v>2644.8</v>
      </c>
      <c r="KP147" s="49"/>
      <c r="KU147" s="24" t="s">
        <v>97</v>
      </c>
      <c r="KV147" s="24" t="str">
        <f t="shared" si="109"/>
        <v>B-6-NH-65-69</v>
      </c>
      <c r="KW147" s="25">
        <v>6.7</v>
      </c>
      <c r="KX147" s="25">
        <v>10.050000000000001</v>
      </c>
      <c r="KY147" s="25">
        <v>13.4</v>
      </c>
      <c r="KZ147" s="25">
        <v>16.75</v>
      </c>
      <c r="LA147" s="25">
        <v>20.100000000000001</v>
      </c>
      <c r="LB147" s="25">
        <v>23.45</v>
      </c>
      <c r="LC147" s="25">
        <v>26.8</v>
      </c>
      <c r="LD147" s="25">
        <v>30.15</v>
      </c>
      <c r="LE147" s="25">
        <v>33.5</v>
      </c>
      <c r="LF147" s="25">
        <v>36.85</v>
      </c>
      <c r="LG147" s="28">
        <v>40.200000000000003</v>
      </c>
      <c r="LH147" s="29">
        <v>100</v>
      </c>
      <c r="LI147" s="28">
        <v>43.55</v>
      </c>
      <c r="LJ147" s="28">
        <v>46.9</v>
      </c>
      <c r="LK147" s="28">
        <v>50.25</v>
      </c>
      <c r="LL147" s="28">
        <v>53.6</v>
      </c>
      <c r="LM147" s="28">
        <v>56.95</v>
      </c>
      <c r="LN147" s="28">
        <v>60.3</v>
      </c>
      <c r="LO147" s="28">
        <v>63.65</v>
      </c>
      <c r="LP147" s="28">
        <v>67</v>
      </c>
      <c r="LQ147" s="25">
        <v>70.349999999999994</v>
      </c>
      <c r="LR147" s="25">
        <v>73.7</v>
      </c>
      <c r="LS147" s="49"/>
    </row>
    <row r="148" spans="5:331">
      <c r="I148" s="24" t="s">
        <v>98</v>
      </c>
      <c r="J148" s="24" t="str">
        <f t="shared" si="99"/>
        <v>B-6-NH-70-74</v>
      </c>
      <c r="K148" s="25">
        <v>13.82</v>
      </c>
      <c r="L148" s="25">
        <v>20.73</v>
      </c>
      <c r="M148" s="25">
        <v>27.64</v>
      </c>
      <c r="N148" s="25">
        <v>34.549999999999997</v>
      </c>
      <c r="O148" s="25">
        <v>41.46</v>
      </c>
      <c r="P148" s="25">
        <v>48.37</v>
      </c>
      <c r="Q148" s="25">
        <v>55.28</v>
      </c>
      <c r="R148" s="25">
        <v>62.19</v>
      </c>
      <c r="S148" s="25">
        <v>69.099999999999994</v>
      </c>
      <c r="T148" s="25">
        <v>76.010000000000005</v>
      </c>
      <c r="U148" s="28">
        <v>82.92</v>
      </c>
      <c r="V148" s="30" t="s">
        <v>265</v>
      </c>
      <c r="W148" s="28">
        <v>89.83</v>
      </c>
      <c r="X148" s="28">
        <v>96.74</v>
      </c>
      <c r="Y148" s="28">
        <v>103.65</v>
      </c>
      <c r="Z148" s="28">
        <v>110.56</v>
      </c>
      <c r="AA148" s="28">
        <v>117.47</v>
      </c>
      <c r="AB148" s="28">
        <v>124.38</v>
      </c>
      <c r="AC148" s="28">
        <v>131.29</v>
      </c>
      <c r="AD148" s="28">
        <v>138.19999999999999</v>
      </c>
      <c r="AE148" s="25">
        <v>145.11000000000001</v>
      </c>
      <c r="AF148" s="25">
        <v>152.02000000000001</v>
      </c>
      <c r="AL148" s="24" t="s">
        <v>98</v>
      </c>
      <c r="AM148" s="24" t="str">
        <f t="shared" si="100"/>
        <v>C-12-70-74</v>
      </c>
      <c r="AN148" s="25">
        <v>300</v>
      </c>
      <c r="AO148" s="25">
        <v>450</v>
      </c>
      <c r="AP148" s="25">
        <v>600</v>
      </c>
      <c r="AQ148" s="25">
        <v>750</v>
      </c>
      <c r="AR148" s="25">
        <v>900</v>
      </c>
      <c r="AS148" s="25">
        <v>1050</v>
      </c>
      <c r="AT148" s="25">
        <v>1140</v>
      </c>
      <c r="AU148" s="25">
        <v>1282.5</v>
      </c>
      <c r="AV148" s="25">
        <v>1425</v>
      </c>
      <c r="AW148" s="25">
        <v>1567.5</v>
      </c>
      <c r="AX148" s="28">
        <v>1710</v>
      </c>
      <c r="AY148" s="30" t="s">
        <v>265</v>
      </c>
      <c r="AZ148" s="28">
        <v>1852.5</v>
      </c>
      <c r="BA148" s="28">
        <v>1995</v>
      </c>
      <c r="BB148" s="28">
        <v>2137.5</v>
      </c>
      <c r="BC148" s="28">
        <v>2280</v>
      </c>
      <c r="BD148" s="28">
        <v>2422.5</v>
      </c>
      <c r="BE148" s="28">
        <v>2565</v>
      </c>
      <c r="BF148" s="28">
        <v>2707.5</v>
      </c>
      <c r="BG148" s="28">
        <v>2850</v>
      </c>
      <c r="BH148" s="25">
        <v>2992.5</v>
      </c>
      <c r="BI148" s="25">
        <v>3135</v>
      </c>
      <c r="BJ148" s="25">
        <v>3277.5</v>
      </c>
      <c r="BK148" s="25">
        <v>3420</v>
      </c>
      <c r="BL148" s="49"/>
      <c r="BQ148" s="24" t="s">
        <v>98</v>
      </c>
      <c r="BR148" s="24" t="str">
        <f t="shared" si="101"/>
        <v>C-12-BASE-70-74</v>
      </c>
      <c r="BS148" s="25">
        <v>272.88</v>
      </c>
      <c r="BT148" s="25">
        <v>409.32</v>
      </c>
      <c r="BU148" s="25">
        <v>545.76</v>
      </c>
      <c r="BV148" s="25">
        <v>682.2</v>
      </c>
      <c r="BW148" s="25">
        <v>818.64</v>
      </c>
      <c r="BX148" s="25">
        <v>955.08</v>
      </c>
      <c r="BY148" s="25">
        <v>1036.96</v>
      </c>
      <c r="BZ148" s="25">
        <v>1166.58</v>
      </c>
      <c r="CA148" s="25">
        <v>1296.2</v>
      </c>
      <c r="CB148" s="25">
        <v>1425.82</v>
      </c>
      <c r="CC148" s="28">
        <v>1555.44</v>
      </c>
      <c r="CD148" s="30" t="s">
        <v>265</v>
      </c>
      <c r="CE148" s="28">
        <v>1685.06</v>
      </c>
      <c r="CF148" s="28">
        <v>1814.68</v>
      </c>
      <c r="CG148" s="28">
        <v>1944.3</v>
      </c>
      <c r="CH148" s="28">
        <v>2073.92</v>
      </c>
      <c r="CI148" s="28">
        <v>2203.54</v>
      </c>
      <c r="CJ148" s="28">
        <v>2333.16</v>
      </c>
      <c r="CK148" s="28">
        <v>2462.7800000000002</v>
      </c>
      <c r="CL148" s="28">
        <v>2592.4</v>
      </c>
      <c r="CM148" s="25">
        <v>2722.02</v>
      </c>
      <c r="CN148" s="25">
        <v>2851.64</v>
      </c>
      <c r="CO148" s="25">
        <v>2981.26</v>
      </c>
      <c r="CP148" s="25">
        <v>3110.88</v>
      </c>
      <c r="CQ148" s="49"/>
      <c r="CV148" s="24" t="s">
        <v>98</v>
      </c>
      <c r="CW148" s="24" t="str">
        <f t="shared" si="102"/>
        <v>B-6-NH-70-74</v>
      </c>
      <c r="CX148" s="25">
        <v>12.5</v>
      </c>
      <c r="CY148" s="25">
        <v>18.75</v>
      </c>
      <c r="CZ148" s="25">
        <v>25</v>
      </c>
      <c r="DA148" s="25">
        <v>31.25</v>
      </c>
      <c r="DB148" s="25">
        <v>37.5</v>
      </c>
      <c r="DC148" s="25">
        <v>43.75</v>
      </c>
      <c r="DD148" s="25">
        <v>50</v>
      </c>
      <c r="DE148" s="25">
        <v>56.25</v>
      </c>
      <c r="DF148" s="25">
        <v>62.5</v>
      </c>
      <c r="DG148" s="25">
        <v>68.75</v>
      </c>
      <c r="DH148" s="28">
        <v>75</v>
      </c>
      <c r="DI148" s="30" t="s">
        <v>265</v>
      </c>
      <c r="DJ148" s="28">
        <v>81.25</v>
      </c>
      <c r="DK148" s="28">
        <v>87.5</v>
      </c>
      <c r="DL148" s="28">
        <v>93.75</v>
      </c>
      <c r="DM148" s="28">
        <v>100</v>
      </c>
      <c r="DN148" s="28">
        <v>106.25</v>
      </c>
      <c r="DO148" s="28">
        <v>112.5</v>
      </c>
      <c r="DP148" s="28">
        <v>118.75</v>
      </c>
      <c r="DQ148" s="28">
        <v>125</v>
      </c>
      <c r="DR148" s="25">
        <v>131.25</v>
      </c>
      <c r="DS148" s="25">
        <v>137.5</v>
      </c>
      <c r="DT148" s="49"/>
      <c r="DY148" s="24" t="s">
        <v>98</v>
      </c>
      <c r="DZ148" s="24" t="str">
        <f t="shared" si="103"/>
        <v>B-6-NH-70-74</v>
      </c>
      <c r="EA148" s="25">
        <v>12.66</v>
      </c>
      <c r="EB148" s="25">
        <v>18.989999999999998</v>
      </c>
      <c r="EC148" s="25">
        <v>25.32</v>
      </c>
      <c r="ED148" s="25">
        <v>31.65</v>
      </c>
      <c r="EE148" s="25">
        <v>37.979999999999997</v>
      </c>
      <c r="EF148" s="25">
        <v>44.31</v>
      </c>
      <c r="EG148" s="25">
        <v>50.64</v>
      </c>
      <c r="EH148" s="25">
        <v>56.97</v>
      </c>
      <c r="EI148" s="25">
        <v>63.3</v>
      </c>
      <c r="EJ148" s="25">
        <v>69.63</v>
      </c>
      <c r="EK148" s="28">
        <v>75.959999999999994</v>
      </c>
      <c r="EL148" s="30" t="s">
        <v>265</v>
      </c>
      <c r="EM148" s="28">
        <v>82.29</v>
      </c>
      <c r="EN148" s="28">
        <v>88.62</v>
      </c>
      <c r="EO148" s="28">
        <v>94.95</v>
      </c>
      <c r="EP148" s="28">
        <v>101.28</v>
      </c>
      <c r="EQ148" s="28">
        <v>107.61</v>
      </c>
      <c r="ER148" s="28">
        <v>113.94</v>
      </c>
      <c r="ES148" s="28">
        <v>120.27</v>
      </c>
      <c r="ET148" s="28">
        <v>126.6</v>
      </c>
      <c r="EU148" s="25">
        <v>132.93</v>
      </c>
      <c r="EV148" s="25">
        <v>139.26</v>
      </c>
      <c r="EW148" s="49"/>
      <c r="FB148" s="24" t="s">
        <v>98</v>
      </c>
      <c r="FC148" s="24" t="str">
        <f t="shared" si="104"/>
        <v>B-6-NH-70-74</v>
      </c>
      <c r="FD148" s="25">
        <v>10.5</v>
      </c>
      <c r="FE148" s="25">
        <v>15.75</v>
      </c>
      <c r="FF148" s="25">
        <v>21</v>
      </c>
      <c r="FG148" s="25">
        <v>26.25</v>
      </c>
      <c r="FH148" s="25">
        <v>31.5</v>
      </c>
      <c r="FI148" s="25">
        <v>36.75</v>
      </c>
      <c r="FJ148" s="25">
        <v>42</v>
      </c>
      <c r="FK148" s="25">
        <v>47.25</v>
      </c>
      <c r="FL148" s="25">
        <v>52.5</v>
      </c>
      <c r="FM148" s="25">
        <v>57.75</v>
      </c>
      <c r="FN148" s="28">
        <v>63</v>
      </c>
      <c r="FO148" s="30" t="s">
        <v>265</v>
      </c>
      <c r="FP148" s="28">
        <v>68.25</v>
      </c>
      <c r="FQ148" s="28">
        <v>73.5</v>
      </c>
      <c r="FR148" s="28">
        <v>78.75</v>
      </c>
      <c r="FS148" s="28">
        <v>84</v>
      </c>
      <c r="FT148" s="28">
        <v>89.25</v>
      </c>
      <c r="FU148" s="28">
        <v>94.5</v>
      </c>
      <c r="FV148" s="28">
        <v>99.75</v>
      </c>
      <c r="FW148" s="28">
        <v>105</v>
      </c>
      <c r="FX148" s="25">
        <v>110.25</v>
      </c>
      <c r="FY148" s="25">
        <v>115.5</v>
      </c>
      <c r="FZ148" s="49"/>
      <c r="GE148" s="24" t="s">
        <v>98</v>
      </c>
      <c r="GF148" s="24" t="str">
        <f t="shared" si="105"/>
        <v>C-12-BASE-70-74</v>
      </c>
      <c r="GG148" s="25">
        <v>250</v>
      </c>
      <c r="GH148" s="25">
        <v>375</v>
      </c>
      <c r="GI148" s="25">
        <v>500</v>
      </c>
      <c r="GJ148" s="25">
        <v>625</v>
      </c>
      <c r="GK148" s="25">
        <v>750</v>
      </c>
      <c r="GL148" s="25">
        <v>875</v>
      </c>
      <c r="GM148" s="25">
        <v>950</v>
      </c>
      <c r="GN148" s="25">
        <v>1068.75</v>
      </c>
      <c r="GO148" s="25">
        <v>1187.5</v>
      </c>
      <c r="GP148" s="25">
        <v>1306.25</v>
      </c>
      <c r="GQ148" s="28">
        <v>1425</v>
      </c>
      <c r="GR148" s="30" t="s">
        <v>265</v>
      </c>
      <c r="GS148" s="28">
        <v>1543.75</v>
      </c>
      <c r="GT148" s="28">
        <v>1662.5</v>
      </c>
      <c r="GU148" s="28">
        <v>1781.25</v>
      </c>
      <c r="GV148" s="28">
        <v>1900</v>
      </c>
      <c r="GW148" s="28">
        <v>2018.75</v>
      </c>
      <c r="GX148" s="28">
        <v>2137.5</v>
      </c>
      <c r="GY148" s="28">
        <v>2256.25</v>
      </c>
      <c r="GZ148" s="28">
        <v>2375</v>
      </c>
      <c r="HA148" s="25">
        <v>2493.75</v>
      </c>
      <c r="HB148" s="25">
        <v>2612.5</v>
      </c>
      <c r="HC148" s="25">
        <v>2731.25</v>
      </c>
      <c r="HD148" s="25">
        <v>2850</v>
      </c>
      <c r="HE148" s="49"/>
      <c r="HJ148" s="24" t="s">
        <v>98</v>
      </c>
      <c r="HK148" s="24" t="str">
        <f t="shared" si="106"/>
        <v>B-6-NH-70-74</v>
      </c>
      <c r="HL148" s="25">
        <v>11.42</v>
      </c>
      <c r="HM148" s="25">
        <v>17.13</v>
      </c>
      <c r="HN148" s="25">
        <v>22.84</v>
      </c>
      <c r="HO148" s="25">
        <v>28.55</v>
      </c>
      <c r="HP148" s="25">
        <v>34.26</v>
      </c>
      <c r="HQ148" s="25">
        <v>39.97</v>
      </c>
      <c r="HR148" s="25">
        <v>45.68</v>
      </c>
      <c r="HS148" s="25">
        <v>51.39</v>
      </c>
      <c r="HT148" s="25">
        <v>57.1</v>
      </c>
      <c r="HU148" s="25">
        <v>62.81</v>
      </c>
      <c r="HV148" s="28">
        <v>68.52</v>
      </c>
      <c r="HW148" s="30" t="s">
        <v>265</v>
      </c>
      <c r="HX148" s="28">
        <v>74.23</v>
      </c>
      <c r="HY148" s="28">
        <v>79.94</v>
      </c>
      <c r="HZ148" s="28">
        <v>85.65</v>
      </c>
      <c r="IA148" s="28">
        <v>91.36</v>
      </c>
      <c r="IB148" s="28">
        <v>97.07</v>
      </c>
      <c r="IC148" s="28">
        <v>102.78</v>
      </c>
      <c r="ID148" s="28">
        <v>108.49</v>
      </c>
      <c r="IE148" s="28">
        <v>114.2</v>
      </c>
      <c r="IF148" s="25">
        <v>119.91</v>
      </c>
      <c r="IG148" s="25">
        <v>125.62</v>
      </c>
      <c r="IH148" s="49"/>
      <c r="IM148" s="24" t="s">
        <v>98</v>
      </c>
      <c r="IN148" s="24" t="str">
        <f t="shared" si="107"/>
        <v>B-6-NH-70-74</v>
      </c>
      <c r="IO148" s="25">
        <v>13.82</v>
      </c>
      <c r="IP148" s="25">
        <v>20.73</v>
      </c>
      <c r="IQ148" s="25">
        <v>27.64</v>
      </c>
      <c r="IR148" s="25">
        <v>34.549999999999997</v>
      </c>
      <c r="IS148" s="25">
        <v>41.46</v>
      </c>
      <c r="IT148" s="25">
        <v>48.37</v>
      </c>
      <c r="IU148" s="25">
        <v>55.28</v>
      </c>
      <c r="IV148" s="25">
        <v>62.19</v>
      </c>
      <c r="IW148" s="25">
        <v>69.099999999999994</v>
      </c>
      <c r="IX148" s="25">
        <v>76.010000000000005</v>
      </c>
      <c r="IY148" s="28">
        <v>82.92</v>
      </c>
      <c r="IZ148" s="30" t="s">
        <v>265</v>
      </c>
      <c r="JA148" s="28">
        <v>89.83</v>
      </c>
      <c r="JB148" s="28">
        <v>96.74</v>
      </c>
      <c r="JC148" s="28">
        <v>103.65</v>
      </c>
      <c r="JD148" s="28">
        <v>110.56</v>
      </c>
      <c r="JE148" s="28">
        <v>117.47</v>
      </c>
      <c r="JF148" s="28">
        <v>124.38</v>
      </c>
      <c r="JG148" s="28">
        <v>131.29</v>
      </c>
      <c r="JH148" s="28">
        <v>138.19999999999999</v>
      </c>
      <c r="JI148" s="25">
        <v>145.11000000000001</v>
      </c>
      <c r="JJ148" s="25">
        <v>152.02000000000001</v>
      </c>
      <c r="JK148" s="49"/>
      <c r="JP148" s="24" t="s">
        <v>98</v>
      </c>
      <c r="JQ148" s="24" t="str">
        <f t="shared" si="108"/>
        <v>C-12-BASE-70-74</v>
      </c>
      <c r="JR148" s="25">
        <v>300</v>
      </c>
      <c r="JS148" s="25">
        <v>450</v>
      </c>
      <c r="JT148" s="25">
        <v>600</v>
      </c>
      <c r="JU148" s="25">
        <v>750</v>
      </c>
      <c r="JV148" s="25">
        <v>900</v>
      </c>
      <c r="JW148" s="25">
        <v>1050</v>
      </c>
      <c r="JX148" s="25">
        <v>1140</v>
      </c>
      <c r="JY148" s="25">
        <v>1282.5</v>
      </c>
      <c r="JZ148" s="25">
        <v>1425</v>
      </c>
      <c r="KA148" s="25">
        <v>1567.5</v>
      </c>
      <c r="KB148" s="28">
        <v>1710</v>
      </c>
      <c r="KC148" s="30" t="s">
        <v>265</v>
      </c>
      <c r="KD148" s="28">
        <v>1852.5</v>
      </c>
      <c r="KE148" s="28">
        <v>1995</v>
      </c>
      <c r="KF148" s="28">
        <v>2137.5</v>
      </c>
      <c r="KG148" s="28">
        <v>2280</v>
      </c>
      <c r="KH148" s="28">
        <v>2422.5</v>
      </c>
      <c r="KI148" s="28">
        <v>2565</v>
      </c>
      <c r="KJ148" s="28">
        <v>2707.5</v>
      </c>
      <c r="KK148" s="28">
        <v>2850</v>
      </c>
      <c r="KL148" s="25">
        <v>2992.5</v>
      </c>
      <c r="KM148" s="25">
        <v>3135</v>
      </c>
      <c r="KN148" s="25">
        <v>3277.5</v>
      </c>
      <c r="KO148" s="25">
        <v>3420</v>
      </c>
      <c r="KP148" s="49"/>
      <c r="KU148" s="24" t="s">
        <v>98</v>
      </c>
      <c r="KV148" s="24" t="str">
        <f t="shared" si="109"/>
        <v>B-6-NH-70-74</v>
      </c>
      <c r="KW148" s="25">
        <v>11.42</v>
      </c>
      <c r="KX148" s="25">
        <v>17.13</v>
      </c>
      <c r="KY148" s="25">
        <v>22.84</v>
      </c>
      <c r="KZ148" s="25">
        <v>28.55</v>
      </c>
      <c r="LA148" s="25">
        <v>34.26</v>
      </c>
      <c r="LB148" s="25">
        <v>39.97</v>
      </c>
      <c r="LC148" s="25">
        <v>45.68</v>
      </c>
      <c r="LD148" s="25">
        <v>51.39</v>
      </c>
      <c r="LE148" s="25">
        <v>57.1</v>
      </c>
      <c r="LF148" s="25">
        <v>62.81</v>
      </c>
      <c r="LG148" s="28">
        <v>68.52</v>
      </c>
      <c r="LH148" s="30" t="s">
        <v>265</v>
      </c>
      <c r="LI148" s="28">
        <v>74.23</v>
      </c>
      <c r="LJ148" s="28">
        <v>79.94</v>
      </c>
      <c r="LK148" s="28">
        <v>85.65</v>
      </c>
      <c r="LL148" s="28">
        <v>91.36</v>
      </c>
      <c r="LM148" s="28">
        <v>97.07</v>
      </c>
      <c r="LN148" s="28">
        <v>102.78</v>
      </c>
      <c r="LO148" s="28">
        <v>108.49</v>
      </c>
      <c r="LP148" s="28">
        <v>114.2</v>
      </c>
      <c r="LQ148" s="25">
        <v>119.91</v>
      </c>
      <c r="LR148" s="25">
        <v>125.62</v>
      </c>
      <c r="LS148" s="49"/>
    </row>
    <row r="149" spans="5:331">
      <c r="I149" s="24" t="s">
        <v>99</v>
      </c>
      <c r="J149" s="24" t="str">
        <f t="shared" si="99"/>
        <v>B-6-NH-75-79</v>
      </c>
      <c r="K149" s="25">
        <v>22.04</v>
      </c>
      <c r="L149" s="25">
        <v>33.06</v>
      </c>
      <c r="M149" s="25">
        <v>44.08</v>
      </c>
      <c r="N149" s="25">
        <v>55.1</v>
      </c>
      <c r="O149" s="25">
        <v>66.12</v>
      </c>
      <c r="P149" s="25">
        <v>77.14</v>
      </c>
      <c r="Q149" s="25">
        <v>88.16</v>
      </c>
      <c r="R149" s="25">
        <v>99.18</v>
      </c>
      <c r="S149" s="25">
        <v>110.2</v>
      </c>
      <c r="T149" s="25">
        <v>121.22</v>
      </c>
      <c r="U149" s="28">
        <v>132.24</v>
      </c>
      <c r="V149" s="30" t="s">
        <v>265</v>
      </c>
      <c r="W149" s="28">
        <v>143.26</v>
      </c>
      <c r="X149" s="28">
        <v>154.28</v>
      </c>
      <c r="Y149" s="28">
        <v>165.3</v>
      </c>
      <c r="Z149" s="28">
        <v>176.32</v>
      </c>
      <c r="AA149" s="28">
        <v>187.34</v>
      </c>
      <c r="AB149" s="28">
        <v>198.36</v>
      </c>
      <c r="AC149" s="28">
        <v>209.38</v>
      </c>
      <c r="AD149" s="28">
        <v>220.4</v>
      </c>
      <c r="AE149" s="25">
        <v>231.42</v>
      </c>
      <c r="AF149" s="25">
        <v>242.44</v>
      </c>
      <c r="AL149" s="24" t="s">
        <v>99</v>
      </c>
      <c r="AM149" s="24" t="str">
        <f t="shared" si="100"/>
        <v>C-12-75-79</v>
      </c>
      <c r="AN149" s="25">
        <v>372</v>
      </c>
      <c r="AO149" s="25">
        <v>558</v>
      </c>
      <c r="AP149" s="25">
        <v>744</v>
      </c>
      <c r="AQ149" s="25">
        <v>930</v>
      </c>
      <c r="AR149" s="25">
        <v>1116</v>
      </c>
      <c r="AS149" s="25">
        <v>1302</v>
      </c>
      <c r="AT149" s="25">
        <v>1413.6</v>
      </c>
      <c r="AU149" s="25">
        <v>1590.3</v>
      </c>
      <c r="AV149" s="25">
        <v>1767</v>
      </c>
      <c r="AW149" s="25">
        <v>1943.7</v>
      </c>
      <c r="AX149" s="28">
        <v>2120.4</v>
      </c>
      <c r="AY149" s="30" t="s">
        <v>265</v>
      </c>
      <c r="AZ149" s="28">
        <v>2297.1</v>
      </c>
      <c r="BA149" s="28">
        <v>2473.8000000000002</v>
      </c>
      <c r="BB149" s="28">
        <v>2650.5</v>
      </c>
      <c r="BC149" s="28">
        <v>2827.2</v>
      </c>
      <c r="BD149" s="28">
        <v>3003.9</v>
      </c>
      <c r="BE149" s="28">
        <v>3180.6</v>
      </c>
      <c r="BF149" s="28">
        <v>3357.3</v>
      </c>
      <c r="BG149" s="28">
        <v>3534</v>
      </c>
      <c r="BH149" s="25">
        <v>3710.7</v>
      </c>
      <c r="BI149" s="25">
        <v>3887.4</v>
      </c>
      <c r="BJ149" s="25">
        <v>4064.1</v>
      </c>
      <c r="BK149" s="25">
        <v>4240.8</v>
      </c>
      <c r="BL149" s="49"/>
      <c r="BQ149" s="24" t="s">
        <v>99</v>
      </c>
      <c r="BR149" s="24" t="str">
        <f t="shared" si="101"/>
        <v>C-12-BASE-75-79</v>
      </c>
      <c r="BS149" s="25">
        <v>292.7</v>
      </c>
      <c r="BT149" s="25">
        <v>439.05</v>
      </c>
      <c r="BU149" s="25">
        <v>585.4</v>
      </c>
      <c r="BV149" s="25">
        <v>731.75</v>
      </c>
      <c r="BW149" s="25">
        <v>878.1</v>
      </c>
      <c r="BX149" s="25">
        <v>1024.45</v>
      </c>
      <c r="BY149" s="25">
        <v>1112.24</v>
      </c>
      <c r="BZ149" s="25">
        <v>1251.27</v>
      </c>
      <c r="CA149" s="25">
        <v>1390.3</v>
      </c>
      <c r="CB149" s="25">
        <v>1529.33</v>
      </c>
      <c r="CC149" s="28">
        <v>1668.36</v>
      </c>
      <c r="CD149" s="30" t="s">
        <v>265</v>
      </c>
      <c r="CE149" s="28">
        <v>1807.39</v>
      </c>
      <c r="CF149" s="28">
        <v>1946.42</v>
      </c>
      <c r="CG149" s="28">
        <v>2085.4499999999998</v>
      </c>
      <c r="CH149" s="28">
        <v>2224.48</v>
      </c>
      <c r="CI149" s="28">
        <v>2363.5100000000002</v>
      </c>
      <c r="CJ149" s="28">
        <v>2502.54</v>
      </c>
      <c r="CK149" s="28">
        <v>2641.57</v>
      </c>
      <c r="CL149" s="28">
        <v>2780.6</v>
      </c>
      <c r="CM149" s="25">
        <v>2919.63</v>
      </c>
      <c r="CN149" s="25">
        <v>3058.66</v>
      </c>
      <c r="CO149" s="25">
        <v>3197.69</v>
      </c>
      <c r="CP149" s="25">
        <v>3336.72</v>
      </c>
      <c r="CQ149" s="49"/>
      <c r="CV149" s="24" t="s">
        <v>99</v>
      </c>
      <c r="CW149" s="24" t="str">
        <f t="shared" si="102"/>
        <v>B-6-NH-75-79</v>
      </c>
      <c r="CX149" s="25">
        <v>19.940000000000001</v>
      </c>
      <c r="CY149" s="25">
        <v>29.91</v>
      </c>
      <c r="CZ149" s="25">
        <v>39.880000000000003</v>
      </c>
      <c r="DA149" s="25">
        <v>49.85</v>
      </c>
      <c r="DB149" s="25">
        <v>59.82</v>
      </c>
      <c r="DC149" s="25">
        <v>69.790000000000006</v>
      </c>
      <c r="DD149" s="25">
        <v>79.760000000000005</v>
      </c>
      <c r="DE149" s="25">
        <v>89.73</v>
      </c>
      <c r="DF149" s="25">
        <v>99.7</v>
      </c>
      <c r="DG149" s="25">
        <v>109.67</v>
      </c>
      <c r="DH149" s="28">
        <v>119.64</v>
      </c>
      <c r="DI149" s="30" t="s">
        <v>265</v>
      </c>
      <c r="DJ149" s="28">
        <v>129.61000000000001</v>
      </c>
      <c r="DK149" s="28">
        <v>139.58000000000001</v>
      </c>
      <c r="DL149" s="28">
        <v>149.55000000000001</v>
      </c>
      <c r="DM149" s="28">
        <v>159.52000000000001</v>
      </c>
      <c r="DN149" s="28">
        <v>169.49</v>
      </c>
      <c r="DO149" s="28">
        <v>179.46</v>
      </c>
      <c r="DP149" s="28">
        <v>189.43</v>
      </c>
      <c r="DQ149" s="28">
        <v>199.4</v>
      </c>
      <c r="DR149" s="25">
        <v>209.37</v>
      </c>
      <c r="DS149" s="25">
        <v>219.34</v>
      </c>
      <c r="DT149" s="49"/>
      <c r="DY149" s="24" t="s">
        <v>99</v>
      </c>
      <c r="DZ149" s="24" t="str">
        <f t="shared" si="103"/>
        <v>B-6-NH-75-79</v>
      </c>
      <c r="EA149" s="25">
        <v>20.18</v>
      </c>
      <c r="EB149" s="25">
        <v>30.27</v>
      </c>
      <c r="EC149" s="25">
        <v>40.36</v>
      </c>
      <c r="ED149" s="25">
        <v>50.45</v>
      </c>
      <c r="EE149" s="25">
        <v>60.54</v>
      </c>
      <c r="EF149" s="25">
        <v>70.63</v>
      </c>
      <c r="EG149" s="25">
        <v>80.72</v>
      </c>
      <c r="EH149" s="25">
        <v>90.81</v>
      </c>
      <c r="EI149" s="25">
        <v>100.9</v>
      </c>
      <c r="EJ149" s="25">
        <v>110.99</v>
      </c>
      <c r="EK149" s="28">
        <v>121.08</v>
      </c>
      <c r="EL149" s="30" t="s">
        <v>265</v>
      </c>
      <c r="EM149" s="28">
        <v>131.16999999999999</v>
      </c>
      <c r="EN149" s="28">
        <v>141.26</v>
      </c>
      <c r="EO149" s="28">
        <v>151.35</v>
      </c>
      <c r="EP149" s="28">
        <v>161.44</v>
      </c>
      <c r="EQ149" s="28">
        <v>171.53</v>
      </c>
      <c r="ER149" s="28">
        <v>181.62</v>
      </c>
      <c r="ES149" s="28">
        <v>191.71</v>
      </c>
      <c r="ET149" s="28">
        <v>201.8</v>
      </c>
      <c r="EU149" s="25">
        <v>211.89</v>
      </c>
      <c r="EV149" s="25">
        <v>221.98</v>
      </c>
      <c r="EW149" s="49"/>
      <c r="FB149" s="24" t="s">
        <v>99</v>
      </c>
      <c r="FC149" s="24" t="str">
        <f t="shared" si="104"/>
        <v>B-6-NH-75-79</v>
      </c>
      <c r="FD149" s="25">
        <v>16.78</v>
      </c>
      <c r="FE149" s="25">
        <v>25.17</v>
      </c>
      <c r="FF149" s="25">
        <v>33.56</v>
      </c>
      <c r="FG149" s="25">
        <v>41.95</v>
      </c>
      <c r="FH149" s="25">
        <v>50.34</v>
      </c>
      <c r="FI149" s="25">
        <v>58.73</v>
      </c>
      <c r="FJ149" s="25">
        <v>67.12</v>
      </c>
      <c r="FK149" s="25">
        <v>75.510000000000005</v>
      </c>
      <c r="FL149" s="25">
        <v>83.9</v>
      </c>
      <c r="FM149" s="25">
        <v>92.29</v>
      </c>
      <c r="FN149" s="28">
        <v>100.68</v>
      </c>
      <c r="FO149" s="30" t="s">
        <v>265</v>
      </c>
      <c r="FP149" s="28">
        <v>109.07</v>
      </c>
      <c r="FQ149" s="28">
        <v>117.46</v>
      </c>
      <c r="FR149" s="28">
        <v>125.85</v>
      </c>
      <c r="FS149" s="28">
        <v>134.24</v>
      </c>
      <c r="FT149" s="28">
        <v>142.63</v>
      </c>
      <c r="FU149" s="28">
        <v>151.02000000000001</v>
      </c>
      <c r="FV149" s="28">
        <v>159.41</v>
      </c>
      <c r="FW149" s="28">
        <v>167.8</v>
      </c>
      <c r="FX149" s="25">
        <v>176.19</v>
      </c>
      <c r="FY149" s="25">
        <v>184.58</v>
      </c>
      <c r="FZ149" s="49"/>
      <c r="GE149" s="24" t="s">
        <v>99</v>
      </c>
      <c r="GF149" s="24" t="str">
        <f t="shared" si="105"/>
        <v>C-12-BASE-75-79</v>
      </c>
      <c r="GG149" s="25">
        <v>308</v>
      </c>
      <c r="GH149" s="25">
        <v>462</v>
      </c>
      <c r="GI149" s="25">
        <v>616</v>
      </c>
      <c r="GJ149" s="25">
        <v>770</v>
      </c>
      <c r="GK149" s="25">
        <v>924</v>
      </c>
      <c r="GL149" s="25">
        <v>1078</v>
      </c>
      <c r="GM149" s="25">
        <v>1170.4000000000001</v>
      </c>
      <c r="GN149" s="25">
        <v>1316.7</v>
      </c>
      <c r="GO149" s="25">
        <v>1463</v>
      </c>
      <c r="GP149" s="25">
        <v>1609.3</v>
      </c>
      <c r="GQ149" s="28">
        <v>1755.6</v>
      </c>
      <c r="GR149" s="30" t="s">
        <v>265</v>
      </c>
      <c r="GS149" s="28">
        <v>1901.9</v>
      </c>
      <c r="GT149" s="28">
        <v>2048.1999999999998</v>
      </c>
      <c r="GU149" s="28">
        <v>2194.5</v>
      </c>
      <c r="GV149" s="28">
        <v>2340.8000000000002</v>
      </c>
      <c r="GW149" s="28">
        <v>2487.1</v>
      </c>
      <c r="GX149" s="28">
        <v>2633.4</v>
      </c>
      <c r="GY149" s="28">
        <v>2779.7</v>
      </c>
      <c r="GZ149" s="28">
        <v>2926</v>
      </c>
      <c r="HA149" s="25">
        <v>3072.3</v>
      </c>
      <c r="HB149" s="25">
        <v>3218.6</v>
      </c>
      <c r="HC149" s="25">
        <v>3364.9</v>
      </c>
      <c r="HD149" s="25">
        <v>3511.2</v>
      </c>
      <c r="HE149" s="49"/>
      <c r="HJ149" s="24" t="s">
        <v>99</v>
      </c>
      <c r="HK149" s="24" t="str">
        <f t="shared" si="106"/>
        <v>B-6-NH-75-79</v>
      </c>
      <c r="HL149" s="25">
        <v>18.239999999999998</v>
      </c>
      <c r="HM149" s="25">
        <v>27.36</v>
      </c>
      <c r="HN149" s="25">
        <v>36.479999999999997</v>
      </c>
      <c r="HO149" s="25">
        <v>45.6</v>
      </c>
      <c r="HP149" s="25">
        <v>54.72</v>
      </c>
      <c r="HQ149" s="25">
        <v>63.84</v>
      </c>
      <c r="HR149" s="25">
        <v>72.959999999999994</v>
      </c>
      <c r="HS149" s="25">
        <v>82.08</v>
      </c>
      <c r="HT149" s="25">
        <v>91.2</v>
      </c>
      <c r="HU149" s="25">
        <v>100.32</v>
      </c>
      <c r="HV149" s="28">
        <v>109.44</v>
      </c>
      <c r="HW149" s="30" t="s">
        <v>265</v>
      </c>
      <c r="HX149" s="28">
        <v>118.56</v>
      </c>
      <c r="HY149" s="28">
        <v>127.68</v>
      </c>
      <c r="HZ149" s="28">
        <v>136.80000000000001</v>
      </c>
      <c r="IA149" s="28">
        <v>145.91999999999999</v>
      </c>
      <c r="IB149" s="28">
        <v>155.04</v>
      </c>
      <c r="IC149" s="28">
        <v>164.16</v>
      </c>
      <c r="ID149" s="28">
        <v>173.28</v>
      </c>
      <c r="IE149" s="28">
        <v>182.4</v>
      </c>
      <c r="IF149" s="25">
        <v>191.52</v>
      </c>
      <c r="IG149" s="25">
        <v>200.64</v>
      </c>
      <c r="IH149" s="49"/>
      <c r="IM149" s="24" t="s">
        <v>99</v>
      </c>
      <c r="IN149" s="24" t="str">
        <f t="shared" si="107"/>
        <v>B-6-NH-75-79</v>
      </c>
      <c r="IO149" s="25">
        <v>22.04</v>
      </c>
      <c r="IP149" s="25">
        <v>33.06</v>
      </c>
      <c r="IQ149" s="25">
        <v>44.08</v>
      </c>
      <c r="IR149" s="25">
        <v>55.1</v>
      </c>
      <c r="IS149" s="25">
        <v>66.12</v>
      </c>
      <c r="IT149" s="25">
        <v>77.14</v>
      </c>
      <c r="IU149" s="25">
        <v>88.16</v>
      </c>
      <c r="IV149" s="25">
        <v>99.18</v>
      </c>
      <c r="IW149" s="25">
        <v>110.2</v>
      </c>
      <c r="IX149" s="25">
        <v>121.22</v>
      </c>
      <c r="IY149" s="28">
        <v>132.24</v>
      </c>
      <c r="IZ149" s="30" t="s">
        <v>265</v>
      </c>
      <c r="JA149" s="28">
        <v>143.26</v>
      </c>
      <c r="JB149" s="28">
        <v>154.28</v>
      </c>
      <c r="JC149" s="28">
        <v>165.3</v>
      </c>
      <c r="JD149" s="28">
        <v>176.32</v>
      </c>
      <c r="JE149" s="28">
        <v>187.34</v>
      </c>
      <c r="JF149" s="28">
        <v>198.36</v>
      </c>
      <c r="JG149" s="28">
        <v>209.38</v>
      </c>
      <c r="JH149" s="28">
        <v>220.4</v>
      </c>
      <c r="JI149" s="25">
        <v>231.42</v>
      </c>
      <c r="JJ149" s="25">
        <v>242.44</v>
      </c>
      <c r="JK149" s="49"/>
      <c r="JP149" s="24" t="s">
        <v>99</v>
      </c>
      <c r="JQ149" s="24" t="str">
        <f t="shared" si="108"/>
        <v>C-12-BASE-75-79</v>
      </c>
      <c r="JR149" s="25">
        <v>372</v>
      </c>
      <c r="JS149" s="25">
        <v>558</v>
      </c>
      <c r="JT149" s="25">
        <v>744</v>
      </c>
      <c r="JU149" s="25">
        <v>930</v>
      </c>
      <c r="JV149" s="25">
        <v>1116</v>
      </c>
      <c r="JW149" s="25">
        <v>1302</v>
      </c>
      <c r="JX149" s="25">
        <v>1413.6</v>
      </c>
      <c r="JY149" s="25">
        <v>1590.3</v>
      </c>
      <c r="JZ149" s="25">
        <v>1767</v>
      </c>
      <c r="KA149" s="25">
        <v>1943.7</v>
      </c>
      <c r="KB149" s="28">
        <v>2120.4</v>
      </c>
      <c r="KC149" s="30" t="s">
        <v>265</v>
      </c>
      <c r="KD149" s="28">
        <v>2297.1</v>
      </c>
      <c r="KE149" s="28">
        <v>2473.8000000000002</v>
      </c>
      <c r="KF149" s="28">
        <v>2650.5</v>
      </c>
      <c r="KG149" s="28">
        <v>2827.2</v>
      </c>
      <c r="KH149" s="28">
        <v>3003.9</v>
      </c>
      <c r="KI149" s="28">
        <v>3180.6</v>
      </c>
      <c r="KJ149" s="28">
        <v>3357.3</v>
      </c>
      <c r="KK149" s="28">
        <v>3534</v>
      </c>
      <c r="KL149" s="25">
        <v>3710.7</v>
      </c>
      <c r="KM149" s="25">
        <v>3887.4</v>
      </c>
      <c r="KN149" s="25">
        <v>4064.1</v>
      </c>
      <c r="KO149" s="25">
        <v>4240.8</v>
      </c>
      <c r="KP149" s="49"/>
      <c r="KU149" s="24" t="s">
        <v>99</v>
      </c>
      <c r="KV149" s="24" t="str">
        <f t="shared" si="109"/>
        <v>B-6-NH-75-79</v>
      </c>
      <c r="KW149" s="25">
        <v>18.239999999999998</v>
      </c>
      <c r="KX149" s="25">
        <v>27.36</v>
      </c>
      <c r="KY149" s="25">
        <v>36.479999999999997</v>
      </c>
      <c r="KZ149" s="25">
        <v>45.6</v>
      </c>
      <c r="LA149" s="25">
        <v>54.72</v>
      </c>
      <c r="LB149" s="25">
        <v>63.84</v>
      </c>
      <c r="LC149" s="25">
        <v>72.959999999999994</v>
      </c>
      <c r="LD149" s="25">
        <v>82.08</v>
      </c>
      <c r="LE149" s="25">
        <v>91.2</v>
      </c>
      <c r="LF149" s="25">
        <v>100.32</v>
      </c>
      <c r="LG149" s="28">
        <v>109.44</v>
      </c>
      <c r="LH149" s="30" t="s">
        <v>265</v>
      </c>
      <c r="LI149" s="28">
        <v>118.56</v>
      </c>
      <c r="LJ149" s="28">
        <v>127.68</v>
      </c>
      <c r="LK149" s="28">
        <v>136.80000000000001</v>
      </c>
      <c r="LL149" s="28">
        <v>145.91999999999999</v>
      </c>
      <c r="LM149" s="28">
        <v>155.04</v>
      </c>
      <c r="LN149" s="28">
        <v>164.16</v>
      </c>
      <c r="LO149" s="28">
        <v>173.28</v>
      </c>
      <c r="LP149" s="28">
        <v>182.4</v>
      </c>
      <c r="LQ149" s="25">
        <v>191.52</v>
      </c>
      <c r="LR149" s="25">
        <v>200.64</v>
      </c>
      <c r="LS149" s="49"/>
    </row>
    <row r="150" spans="5:331" ht="13.8" thickBot="1">
      <c r="I150" s="33" t="s">
        <v>100</v>
      </c>
      <c r="J150" s="24" t="str">
        <f t="shared" si="99"/>
        <v>B-6-NH-80-84</v>
      </c>
      <c r="K150" s="34">
        <v>32.479999999999997</v>
      </c>
      <c r="L150" s="34">
        <v>48.72</v>
      </c>
      <c r="M150" s="34">
        <v>64.959999999999994</v>
      </c>
      <c r="N150" s="34">
        <v>81.2</v>
      </c>
      <c r="O150" s="34">
        <v>97.44</v>
      </c>
      <c r="P150" s="34">
        <v>113.68</v>
      </c>
      <c r="Q150" s="34">
        <v>129.91999999999999</v>
      </c>
      <c r="R150" s="34">
        <v>146.16</v>
      </c>
      <c r="S150" s="34">
        <v>162.4</v>
      </c>
      <c r="T150" s="34">
        <v>178.64</v>
      </c>
      <c r="U150" s="35">
        <v>194.88</v>
      </c>
      <c r="V150" s="36" t="s">
        <v>265</v>
      </c>
      <c r="W150" s="35">
        <v>211.12</v>
      </c>
      <c r="X150" s="35">
        <v>227.36</v>
      </c>
      <c r="Y150" s="35">
        <v>243.6</v>
      </c>
      <c r="Z150" s="35">
        <v>259.83999999999997</v>
      </c>
      <c r="AA150" s="35">
        <v>276.08</v>
      </c>
      <c r="AB150" s="35">
        <v>292.32</v>
      </c>
      <c r="AC150" s="35">
        <v>308.56</v>
      </c>
      <c r="AD150" s="35">
        <v>324.8</v>
      </c>
      <c r="AE150" s="34">
        <v>341.04</v>
      </c>
      <c r="AF150" s="34">
        <v>357.28</v>
      </c>
      <c r="AL150" s="33" t="s">
        <v>100</v>
      </c>
      <c r="AM150" s="24" t="str">
        <f t="shared" si="100"/>
        <v>C-12-80-84</v>
      </c>
      <c r="AN150" s="34">
        <v>408</v>
      </c>
      <c r="AO150" s="34">
        <v>612</v>
      </c>
      <c r="AP150" s="34">
        <v>816</v>
      </c>
      <c r="AQ150" s="34">
        <v>1020</v>
      </c>
      <c r="AR150" s="34">
        <v>1224</v>
      </c>
      <c r="AS150" s="34">
        <v>1428</v>
      </c>
      <c r="AT150" s="34">
        <v>1550.4</v>
      </c>
      <c r="AU150" s="34">
        <v>1744.2</v>
      </c>
      <c r="AV150" s="34">
        <v>1938</v>
      </c>
      <c r="AW150" s="34">
        <v>2131.8000000000002</v>
      </c>
      <c r="AX150" s="35">
        <v>2325.6</v>
      </c>
      <c r="AY150" s="36" t="s">
        <v>265</v>
      </c>
      <c r="AZ150" s="35">
        <v>2519.4</v>
      </c>
      <c r="BA150" s="35">
        <v>2713.2</v>
      </c>
      <c r="BB150" s="35">
        <v>2907</v>
      </c>
      <c r="BC150" s="35">
        <v>3100.8</v>
      </c>
      <c r="BD150" s="35">
        <v>3294.6</v>
      </c>
      <c r="BE150" s="35">
        <v>3488.4</v>
      </c>
      <c r="BF150" s="35">
        <v>3682.2</v>
      </c>
      <c r="BG150" s="35">
        <v>3876</v>
      </c>
      <c r="BH150" s="34">
        <v>4069.8</v>
      </c>
      <c r="BI150" s="34">
        <v>4263.6000000000004</v>
      </c>
      <c r="BJ150" s="34">
        <v>4457.3999999999996</v>
      </c>
      <c r="BK150" s="34">
        <v>4651.2</v>
      </c>
      <c r="BL150" s="49"/>
      <c r="BQ150" s="33" t="s">
        <v>100</v>
      </c>
      <c r="BR150" s="24" t="str">
        <f t="shared" si="101"/>
        <v>C-12-BASE-80-84</v>
      </c>
      <c r="BS150" s="34">
        <v>306.58</v>
      </c>
      <c r="BT150" s="34">
        <v>459.87</v>
      </c>
      <c r="BU150" s="34">
        <v>613.16</v>
      </c>
      <c r="BV150" s="34">
        <v>766.45</v>
      </c>
      <c r="BW150" s="34">
        <v>919.74</v>
      </c>
      <c r="BX150" s="34">
        <v>1073.03</v>
      </c>
      <c r="BY150" s="34">
        <v>1165.04</v>
      </c>
      <c r="BZ150" s="34">
        <v>1310.67</v>
      </c>
      <c r="CA150" s="34">
        <v>1456.3</v>
      </c>
      <c r="CB150" s="34">
        <v>1601.93</v>
      </c>
      <c r="CC150" s="35">
        <v>1747.56</v>
      </c>
      <c r="CD150" s="36" t="s">
        <v>265</v>
      </c>
      <c r="CE150" s="35">
        <v>1893.19</v>
      </c>
      <c r="CF150" s="35">
        <v>2038.82</v>
      </c>
      <c r="CG150" s="35">
        <v>2184.4499999999998</v>
      </c>
      <c r="CH150" s="35">
        <v>2330.08</v>
      </c>
      <c r="CI150" s="35">
        <v>2475.71</v>
      </c>
      <c r="CJ150" s="35">
        <v>2621.34</v>
      </c>
      <c r="CK150" s="35">
        <v>2766.97</v>
      </c>
      <c r="CL150" s="35">
        <v>2912.6</v>
      </c>
      <c r="CM150" s="34">
        <v>3058.23</v>
      </c>
      <c r="CN150" s="34">
        <v>3203.86</v>
      </c>
      <c r="CO150" s="34">
        <v>3349.49</v>
      </c>
      <c r="CP150" s="34">
        <v>3495.12</v>
      </c>
      <c r="CQ150" s="49"/>
      <c r="CV150" s="33" t="s">
        <v>100</v>
      </c>
      <c r="CW150" s="24" t="str">
        <f t="shared" si="102"/>
        <v>B-6-NH-80-84</v>
      </c>
      <c r="CX150" s="34">
        <v>29.36</v>
      </c>
      <c r="CY150" s="34">
        <v>44.04</v>
      </c>
      <c r="CZ150" s="34">
        <v>58.72</v>
      </c>
      <c r="DA150" s="34">
        <v>73.400000000000006</v>
      </c>
      <c r="DB150" s="34">
        <v>88.08</v>
      </c>
      <c r="DC150" s="34">
        <v>102.76</v>
      </c>
      <c r="DD150" s="34">
        <v>117.44</v>
      </c>
      <c r="DE150" s="34">
        <v>132.12</v>
      </c>
      <c r="DF150" s="34">
        <v>146.80000000000001</v>
      </c>
      <c r="DG150" s="34">
        <v>161.47999999999999</v>
      </c>
      <c r="DH150" s="35">
        <v>176.16</v>
      </c>
      <c r="DI150" s="36" t="s">
        <v>265</v>
      </c>
      <c r="DJ150" s="35">
        <v>190.84</v>
      </c>
      <c r="DK150" s="35">
        <v>205.52</v>
      </c>
      <c r="DL150" s="35">
        <v>220.2</v>
      </c>
      <c r="DM150" s="35">
        <v>234.88</v>
      </c>
      <c r="DN150" s="35">
        <v>249.56</v>
      </c>
      <c r="DO150" s="35">
        <v>264.24</v>
      </c>
      <c r="DP150" s="35">
        <v>278.92</v>
      </c>
      <c r="DQ150" s="35">
        <v>293.60000000000002</v>
      </c>
      <c r="DR150" s="34">
        <v>308.27999999999997</v>
      </c>
      <c r="DS150" s="34">
        <v>322.95999999999998</v>
      </c>
      <c r="DT150" s="49"/>
      <c r="DY150" s="33" t="s">
        <v>100</v>
      </c>
      <c r="DZ150" s="24" t="str">
        <f t="shared" si="103"/>
        <v>B-6-NH-80-84</v>
      </c>
      <c r="EA150" s="34">
        <v>29.72</v>
      </c>
      <c r="EB150" s="34">
        <v>44.58</v>
      </c>
      <c r="EC150" s="34">
        <v>59.44</v>
      </c>
      <c r="ED150" s="34">
        <v>74.3</v>
      </c>
      <c r="EE150" s="34">
        <v>89.16</v>
      </c>
      <c r="EF150" s="34">
        <v>104.02</v>
      </c>
      <c r="EG150" s="34">
        <v>118.88</v>
      </c>
      <c r="EH150" s="34">
        <v>133.74</v>
      </c>
      <c r="EI150" s="34">
        <v>148.6</v>
      </c>
      <c r="EJ150" s="34">
        <v>163.46</v>
      </c>
      <c r="EK150" s="35">
        <v>178.32</v>
      </c>
      <c r="EL150" s="36" t="s">
        <v>265</v>
      </c>
      <c r="EM150" s="35">
        <v>193.18</v>
      </c>
      <c r="EN150" s="35">
        <v>208.04</v>
      </c>
      <c r="EO150" s="35">
        <v>222.9</v>
      </c>
      <c r="EP150" s="35">
        <v>237.76</v>
      </c>
      <c r="EQ150" s="35">
        <v>252.62</v>
      </c>
      <c r="ER150" s="35">
        <v>267.48</v>
      </c>
      <c r="ES150" s="35">
        <v>282.33999999999997</v>
      </c>
      <c r="ET150" s="35">
        <v>297.2</v>
      </c>
      <c r="EU150" s="34">
        <v>312.06</v>
      </c>
      <c r="EV150" s="34">
        <v>326.92</v>
      </c>
      <c r="EW150" s="49"/>
      <c r="FB150" s="33" t="s">
        <v>100</v>
      </c>
      <c r="FC150" s="24" t="str">
        <f t="shared" si="104"/>
        <v>B-6-NH-80-84</v>
      </c>
      <c r="FD150" s="34">
        <v>24.72</v>
      </c>
      <c r="FE150" s="34">
        <v>37.08</v>
      </c>
      <c r="FF150" s="34">
        <v>49.44</v>
      </c>
      <c r="FG150" s="34">
        <v>61.8</v>
      </c>
      <c r="FH150" s="34">
        <v>74.16</v>
      </c>
      <c r="FI150" s="34">
        <v>86.52</v>
      </c>
      <c r="FJ150" s="34">
        <v>98.88</v>
      </c>
      <c r="FK150" s="34">
        <v>111.24</v>
      </c>
      <c r="FL150" s="34">
        <v>123.6</v>
      </c>
      <c r="FM150" s="34">
        <v>135.96</v>
      </c>
      <c r="FN150" s="35">
        <v>148.32</v>
      </c>
      <c r="FO150" s="36" t="s">
        <v>265</v>
      </c>
      <c r="FP150" s="35">
        <v>160.68</v>
      </c>
      <c r="FQ150" s="35">
        <v>173.04</v>
      </c>
      <c r="FR150" s="35">
        <v>185.4</v>
      </c>
      <c r="FS150" s="35">
        <v>197.76</v>
      </c>
      <c r="FT150" s="35">
        <v>210.12</v>
      </c>
      <c r="FU150" s="35">
        <v>222.48</v>
      </c>
      <c r="FV150" s="35">
        <v>234.84</v>
      </c>
      <c r="FW150" s="35">
        <v>247.2</v>
      </c>
      <c r="FX150" s="34">
        <v>259.56</v>
      </c>
      <c r="FY150" s="34">
        <v>271.92</v>
      </c>
      <c r="FZ150" s="49"/>
      <c r="GE150" s="33" t="s">
        <v>100</v>
      </c>
      <c r="GF150" s="24" t="str">
        <f t="shared" si="105"/>
        <v>C-12-BASE-80-84</v>
      </c>
      <c r="GG150" s="34">
        <v>338</v>
      </c>
      <c r="GH150" s="34">
        <v>507</v>
      </c>
      <c r="GI150" s="34">
        <v>676</v>
      </c>
      <c r="GJ150" s="34">
        <v>845</v>
      </c>
      <c r="GK150" s="34">
        <v>1014</v>
      </c>
      <c r="GL150" s="34">
        <v>1183</v>
      </c>
      <c r="GM150" s="34">
        <v>1284.4000000000001</v>
      </c>
      <c r="GN150" s="34">
        <v>1444.95</v>
      </c>
      <c r="GO150" s="34">
        <v>1605.5</v>
      </c>
      <c r="GP150" s="34">
        <v>1766.05</v>
      </c>
      <c r="GQ150" s="35">
        <v>1926.6</v>
      </c>
      <c r="GR150" s="36" t="s">
        <v>265</v>
      </c>
      <c r="GS150" s="35">
        <v>2087.15</v>
      </c>
      <c r="GT150" s="35">
        <v>2247.6999999999998</v>
      </c>
      <c r="GU150" s="35">
        <v>2408.25</v>
      </c>
      <c r="GV150" s="35">
        <v>2568.8000000000002</v>
      </c>
      <c r="GW150" s="35">
        <v>2729.35</v>
      </c>
      <c r="GX150" s="35">
        <v>2889.9</v>
      </c>
      <c r="GY150" s="35">
        <v>3050.45</v>
      </c>
      <c r="GZ150" s="35">
        <v>3211</v>
      </c>
      <c r="HA150" s="34">
        <v>3371.55</v>
      </c>
      <c r="HB150" s="34">
        <v>3532.1</v>
      </c>
      <c r="HC150" s="34">
        <v>3692.65</v>
      </c>
      <c r="HD150" s="34">
        <v>3853.2</v>
      </c>
      <c r="HE150" s="49"/>
      <c r="HJ150" s="33" t="s">
        <v>100</v>
      </c>
      <c r="HK150" s="24" t="str">
        <f t="shared" si="106"/>
        <v>B-6-NH-80-84</v>
      </c>
      <c r="HL150" s="34">
        <v>26.86</v>
      </c>
      <c r="HM150" s="34">
        <v>40.29</v>
      </c>
      <c r="HN150" s="34">
        <v>53.72</v>
      </c>
      <c r="HO150" s="34">
        <v>67.150000000000006</v>
      </c>
      <c r="HP150" s="34">
        <v>80.58</v>
      </c>
      <c r="HQ150" s="34">
        <v>94.01</v>
      </c>
      <c r="HR150" s="34">
        <v>107.44</v>
      </c>
      <c r="HS150" s="34">
        <v>120.87</v>
      </c>
      <c r="HT150" s="34">
        <v>134.30000000000001</v>
      </c>
      <c r="HU150" s="34">
        <v>147.72999999999999</v>
      </c>
      <c r="HV150" s="35">
        <v>161.16</v>
      </c>
      <c r="HW150" s="36" t="s">
        <v>265</v>
      </c>
      <c r="HX150" s="35">
        <v>174.59</v>
      </c>
      <c r="HY150" s="35">
        <v>188.02</v>
      </c>
      <c r="HZ150" s="35">
        <v>201.45</v>
      </c>
      <c r="IA150" s="35">
        <v>214.88</v>
      </c>
      <c r="IB150" s="35">
        <v>228.31</v>
      </c>
      <c r="IC150" s="35">
        <v>241.74</v>
      </c>
      <c r="ID150" s="35">
        <v>255.17</v>
      </c>
      <c r="IE150" s="35">
        <v>268.60000000000002</v>
      </c>
      <c r="IF150" s="34">
        <v>282.02999999999997</v>
      </c>
      <c r="IG150" s="34">
        <v>295.45999999999998</v>
      </c>
      <c r="IH150" s="49"/>
      <c r="IM150" s="33" t="s">
        <v>100</v>
      </c>
      <c r="IN150" s="24" t="str">
        <f t="shared" si="107"/>
        <v>B-6-NH-80-84</v>
      </c>
      <c r="IO150" s="34">
        <v>32.479999999999997</v>
      </c>
      <c r="IP150" s="34">
        <v>48.72</v>
      </c>
      <c r="IQ150" s="34">
        <v>64.959999999999994</v>
      </c>
      <c r="IR150" s="34">
        <v>81.2</v>
      </c>
      <c r="IS150" s="34">
        <v>97.44</v>
      </c>
      <c r="IT150" s="34">
        <v>113.68</v>
      </c>
      <c r="IU150" s="34">
        <v>129.91999999999999</v>
      </c>
      <c r="IV150" s="34">
        <v>146.16</v>
      </c>
      <c r="IW150" s="34">
        <v>162.4</v>
      </c>
      <c r="IX150" s="34">
        <v>178.64</v>
      </c>
      <c r="IY150" s="35">
        <v>194.88</v>
      </c>
      <c r="IZ150" s="36" t="s">
        <v>265</v>
      </c>
      <c r="JA150" s="35">
        <v>211.12</v>
      </c>
      <c r="JB150" s="35">
        <v>227.36</v>
      </c>
      <c r="JC150" s="35">
        <v>243.6</v>
      </c>
      <c r="JD150" s="35">
        <v>259.83999999999997</v>
      </c>
      <c r="JE150" s="35">
        <v>276.08</v>
      </c>
      <c r="JF150" s="35">
        <v>292.32</v>
      </c>
      <c r="JG150" s="35">
        <v>308.56</v>
      </c>
      <c r="JH150" s="35">
        <v>324.8</v>
      </c>
      <c r="JI150" s="34">
        <v>341.04</v>
      </c>
      <c r="JJ150" s="34">
        <v>357.28</v>
      </c>
      <c r="JK150" s="49"/>
      <c r="JP150" s="33" t="s">
        <v>100</v>
      </c>
      <c r="JQ150" s="24" t="str">
        <f t="shared" si="108"/>
        <v>C-12-BASE-80-84</v>
      </c>
      <c r="JR150" s="34">
        <v>408</v>
      </c>
      <c r="JS150" s="34">
        <v>612</v>
      </c>
      <c r="JT150" s="34">
        <v>816</v>
      </c>
      <c r="JU150" s="34">
        <v>1020</v>
      </c>
      <c r="JV150" s="34">
        <v>1224</v>
      </c>
      <c r="JW150" s="34">
        <v>1428</v>
      </c>
      <c r="JX150" s="34">
        <v>1550.4</v>
      </c>
      <c r="JY150" s="34">
        <v>1744.2</v>
      </c>
      <c r="JZ150" s="34">
        <v>1938</v>
      </c>
      <c r="KA150" s="34">
        <v>2131.8000000000002</v>
      </c>
      <c r="KB150" s="35">
        <v>2325.6</v>
      </c>
      <c r="KC150" s="36" t="s">
        <v>265</v>
      </c>
      <c r="KD150" s="35">
        <v>2519.4</v>
      </c>
      <c r="KE150" s="35">
        <v>2713.2</v>
      </c>
      <c r="KF150" s="35">
        <v>2907</v>
      </c>
      <c r="KG150" s="35">
        <v>3100.8</v>
      </c>
      <c r="KH150" s="35">
        <v>3294.6</v>
      </c>
      <c r="KI150" s="35">
        <v>3488.4</v>
      </c>
      <c r="KJ150" s="35">
        <v>3682.2</v>
      </c>
      <c r="KK150" s="35">
        <v>3876</v>
      </c>
      <c r="KL150" s="34">
        <v>4069.8</v>
      </c>
      <c r="KM150" s="34">
        <v>4263.6000000000004</v>
      </c>
      <c r="KN150" s="34">
        <v>4457.3999999999996</v>
      </c>
      <c r="KO150" s="34">
        <v>4651.2</v>
      </c>
      <c r="KP150" s="49"/>
      <c r="KU150" s="33" t="s">
        <v>100</v>
      </c>
      <c r="KV150" s="24" t="str">
        <f t="shared" si="109"/>
        <v>B-6-NH-80-84</v>
      </c>
      <c r="KW150" s="34">
        <v>26.86</v>
      </c>
      <c r="KX150" s="34">
        <v>40.29</v>
      </c>
      <c r="KY150" s="34">
        <v>53.72</v>
      </c>
      <c r="KZ150" s="34">
        <v>67.150000000000006</v>
      </c>
      <c r="LA150" s="34">
        <v>80.58</v>
      </c>
      <c r="LB150" s="34">
        <v>94.01</v>
      </c>
      <c r="LC150" s="34">
        <v>107.44</v>
      </c>
      <c r="LD150" s="34">
        <v>120.87</v>
      </c>
      <c r="LE150" s="34">
        <v>134.30000000000001</v>
      </c>
      <c r="LF150" s="34">
        <v>147.72999999999999</v>
      </c>
      <c r="LG150" s="35">
        <v>161.16</v>
      </c>
      <c r="LH150" s="36" t="s">
        <v>265</v>
      </c>
      <c r="LI150" s="35">
        <v>174.59</v>
      </c>
      <c r="LJ150" s="35">
        <v>188.02</v>
      </c>
      <c r="LK150" s="35">
        <v>201.45</v>
      </c>
      <c r="LL150" s="35">
        <v>214.88</v>
      </c>
      <c r="LM150" s="35">
        <v>228.31</v>
      </c>
      <c r="LN150" s="35">
        <v>241.74</v>
      </c>
      <c r="LO150" s="35">
        <v>255.17</v>
      </c>
      <c r="LP150" s="35">
        <v>268.60000000000002</v>
      </c>
      <c r="LQ150" s="34">
        <v>282.02999999999997</v>
      </c>
      <c r="LR150" s="34">
        <v>295.45999999999998</v>
      </c>
      <c r="LS150" s="49"/>
    </row>
    <row r="151" spans="5:331">
      <c r="E151" s="129"/>
      <c r="F151" s="129"/>
      <c r="G151" s="129"/>
      <c r="H151" s="129"/>
      <c r="I151" s="129"/>
      <c r="J151" s="129"/>
      <c r="K151" s="25"/>
      <c r="L151" s="25"/>
      <c r="M151" s="25"/>
      <c r="N151" s="25"/>
      <c r="O151" s="25"/>
      <c r="P151" s="25"/>
      <c r="Q151" s="25"/>
      <c r="R151" s="25"/>
      <c r="S151" s="25"/>
      <c r="T151" s="25"/>
      <c r="U151" s="25"/>
      <c r="V151" s="25"/>
      <c r="AH151" s="129"/>
      <c r="AI151" s="129"/>
      <c r="AJ151" s="129"/>
      <c r="AK151" s="129"/>
      <c r="AL151" s="129"/>
      <c r="AM151" s="129"/>
      <c r="AN151" s="25"/>
      <c r="AO151" s="25"/>
      <c r="AP151" s="25"/>
      <c r="AQ151" s="25"/>
      <c r="AR151" s="25"/>
      <c r="AS151" s="25"/>
      <c r="AT151" s="25"/>
      <c r="AU151" s="25"/>
      <c r="AV151" s="25"/>
      <c r="AW151" s="25"/>
      <c r="AX151" s="25"/>
      <c r="AY151" s="25"/>
      <c r="BL151" s="49"/>
      <c r="BM151" s="129"/>
      <c r="BN151" s="129"/>
      <c r="BO151" s="129"/>
      <c r="BP151" s="129"/>
      <c r="BQ151" s="129"/>
      <c r="BR151" s="129"/>
      <c r="BS151" s="25"/>
      <c r="BT151" s="25"/>
      <c r="BU151" s="25"/>
      <c r="BV151" s="25"/>
      <c r="BW151" s="25"/>
      <c r="BX151" s="25"/>
      <c r="BY151" s="25"/>
      <c r="BZ151" s="25"/>
      <c r="CA151" s="25"/>
      <c r="CB151" s="25"/>
      <c r="CC151" s="25"/>
      <c r="CD151" s="25"/>
      <c r="CQ151" s="49"/>
      <c r="CR151" s="132"/>
      <c r="CS151" s="132"/>
      <c r="CT151" s="132"/>
      <c r="CU151" s="132"/>
      <c r="CV151" s="132"/>
      <c r="CW151" s="132"/>
      <c r="CX151" s="25"/>
      <c r="CY151" s="25"/>
      <c r="CZ151" s="25"/>
      <c r="DA151" s="25"/>
      <c r="DB151" s="25"/>
      <c r="DC151" s="25"/>
      <c r="DD151" s="25"/>
      <c r="DE151" s="25"/>
      <c r="DF151" s="25"/>
      <c r="DG151" s="25"/>
      <c r="DH151" s="25"/>
      <c r="DI151" s="25"/>
      <c r="DT151" s="49"/>
      <c r="DU151" s="146"/>
      <c r="DV151" s="146"/>
      <c r="DW151" s="146"/>
      <c r="DX151" s="146"/>
      <c r="DY151" s="146"/>
      <c r="DZ151" s="146"/>
      <c r="EA151" s="25"/>
      <c r="EB151" s="25"/>
      <c r="EC151" s="25"/>
      <c r="ED151" s="25"/>
      <c r="EE151" s="25"/>
      <c r="EF151" s="25"/>
      <c r="EG151" s="25"/>
      <c r="EH151" s="25"/>
      <c r="EI151" s="25"/>
      <c r="EJ151" s="25"/>
      <c r="EK151" s="25"/>
      <c r="EL151" s="25"/>
      <c r="EW151" s="49"/>
      <c r="EX151" s="146"/>
      <c r="EY151" s="146"/>
      <c r="EZ151" s="146"/>
      <c r="FA151" s="146"/>
      <c r="FB151" s="146"/>
      <c r="FC151" s="146"/>
      <c r="FD151" s="25"/>
      <c r="FE151" s="25"/>
      <c r="FF151" s="25"/>
      <c r="FG151" s="25"/>
      <c r="FH151" s="25"/>
      <c r="FI151" s="25"/>
      <c r="FJ151" s="25"/>
      <c r="FK151" s="25"/>
      <c r="FL151" s="25"/>
      <c r="FM151" s="25"/>
      <c r="FN151" s="25"/>
      <c r="FO151" s="25"/>
      <c r="FZ151" s="49"/>
      <c r="GA151" s="146"/>
      <c r="GB151" s="146"/>
      <c r="GC151" s="146"/>
      <c r="GD151" s="146"/>
      <c r="GE151" s="146"/>
      <c r="GF151" s="146"/>
      <c r="GG151" s="25"/>
      <c r="GH151" s="25"/>
      <c r="GI151" s="25"/>
      <c r="GJ151" s="25"/>
      <c r="GK151" s="25"/>
      <c r="GL151" s="25"/>
      <c r="GM151" s="25"/>
      <c r="GN151" s="25"/>
      <c r="GO151" s="25"/>
      <c r="GP151" s="25"/>
      <c r="GQ151" s="25"/>
      <c r="GR151" s="25"/>
      <c r="HE151" s="49"/>
      <c r="HF151" s="146"/>
      <c r="HG151" s="146"/>
      <c r="HH151" s="146"/>
      <c r="HI151" s="146"/>
      <c r="HJ151" s="146"/>
      <c r="HK151" s="146"/>
      <c r="HL151" s="25"/>
      <c r="HM151" s="25"/>
      <c r="HN151" s="25"/>
      <c r="HO151" s="25"/>
      <c r="HP151" s="25"/>
      <c r="HQ151" s="25"/>
      <c r="HR151" s="25"/>
      <c r="HS151" s="25"/>
      <c r="HT151" s="25"/>
      <c r="HU151" s="25"/>
      <c r="HV151" s="25"/>
      <c r="HW151" s="25"/>
      <c r="IH151" s="49"/>
      <c r="II151" s="152"/>
      <c r="IJ151" s="152"/>
      <c r="IK151" s="152"/>
      <c r="IL151" s="152"/>
      <c r="IM151" s="152"/>
      <c r="IN151" s="152"/>
      <c r="IO151" s="25"/>
      <c r="IP151" s="25"/>
      <c r="IQ151" s="25"/>
      <c r="IR151" s="25"/>
      <c r="IS151" s="25"/>
      <c r="IT151" s="25"/>
      <c r="IU151" s="25"/>
      <c r="IV151" s="25"/>
      <c r="IW151" s="25"/>
      <c r="IX151" s="25"/>
      <c r="IY151" s="25"/>
      <c r="IZ151" s="25"/>
      <c r="JK151" s="49"/>
      <c r="JL151" s="152"/>
      <c r="JM151" s="152"/>
      <c r="JN151" s="152"/>
      <c r="JO151" s="152"/>
      <c r="JP151" s="152"/>
      <c r="JQ151" s="152"/>
      <c r="JR151" s="25"/>
      <c r="JS151" s="25"/>
      <c r="JT151" s="25"/>
      <c r="JU151" s="25"/>
      <c r="JV151" s="25"/>
      <c r="JW151" s="25"/>
      <c r="JX151" s="25"/>
      <c r="JY151" s="25"/>
      <c r="JZ151" s="25"/>
      <c r="KA151" s="25"/>
      <c r="KB151" s="25"/>
      <c r="KC151" s="25"/>
      <c r="KP151" s="49"/>
      <c r="KQ151" s="152"/>
      <c r="KR151" s="152"/>
      <c r="KS151" s="152"/>
      <c r="KT151" s="152"/>
      <c r="KU151" s="152"/>
      <c r="KV151" s="152"/>
      <c r="KW151" s="25"/>
      <c r="KX151" s="25"/>
      <c r="KY151" s="25"/>
      <c r="KZ151" s="25"/>
      <c r="LA151" s="25"/>
      <c r="LB151" s="25"/>
      <c r="LC151" s="25"/>
      <c r="LD151" s="25"/>
      <c r="LE151" s="25"/>
      <c r="LF151" s="25"/>
      <c r="LG151" s="25"/>
      <c r="LH151" s="25"/>
      <c r="LS151" s="49"/>
    </row>
    <row r="152" spans="5:331" ht="16.2" thickBot="1">
      <c r="E152" s="46"/>
      <c r="F152" s="46"/>
      <c r="G152" s="46"/>
      <c r="H152" s="46"/>
      <c r="I152" s="46"/>
      <c r="J152" s="46"/>
      <c r="K152" s="46"/>
      <c r="L152" s="46"/>
      <c r="M152" s="46"/>
      <c r="N152" s="46"/>
      <c r="O152" s="46"/>
      <c r="P152" s="46"/>
      <c r="Q152" s="46"/>
      <c r="R152" s="46"/>
      <c r="S152" s="46"/>
      <c r="T152" s="46"/>
      <c r="U152" s="46"/>
      <c r="V152" s="46"/>
      <c r="AH152" s="46"/>
      <c r="AI152" s="46"/>
      <c r="AJ152" s="46"/>
      <c r="AK152" s="46"/>
      <c r="AL152" s="46"/>
      <c r="AM152" s="46"/>
      <c r="AN152" s="46"/>
      <c r="AO152" s="46"/>
      <c r="AP152" s="46"/>
      <c r="AQ152" s="46"/>
      <c r="AR152" s="46"/>
      <c r="AS152" s="46"/>
      <c r="AT152" s="46"/>
      <c r="AU152" s="46"/>
      <c r="AV152" s="46"/>
      <c r="AW152" s="46"/>
      <c r="AX152" s="46"/>
      <c r="AY152" s="46"/>
      <c r="BL152" s="49"/>
      <c r="BM152" s="46"/>
      <c r="BN152" s="46"/>
      <c r="BO152" s="46"/>
      <c r="BP152" s="46"/>
      <c r="BQ152" s="46"/>
      <c r="BR152" s="46"/>
      <c r="BS152" s="46"/>
      <c r="BT152" s="46"/>
      <c r="BU152" s="46"/>
      <c r="BV152" s="46"/>
      <c r="BW152" s="46"/>
      <c r="BX152" s="46"/>
      <c r="BY152" s="46"/>
      <c r="BZ152" s="46"/>
      <c r="CA152" s="46"/>
      <c r="CB152" s="46"/>
      <c r="CC152" s="46"/>
      <c r="CD152" s="46"/>
      <c r="CQ152" s="49"/>
      <c r="CR152" s="46"/>
      <c r="CS152" s="46"/>
      <c r="CT152" s="46"/>
      <c r="CU152" s="46"/>
      <c r="CV152" s="46"/>
      <c r="CW152" s="46"/>
      <c r="CX152" s="46"/>
      <c r="CY152" s="46"/>
      <c r="CZ152" s="46"/>
      <c r="DA152" s="46"/>
      <c r="DB152" s="46"/>
      <c r="DC152" s="46"/>
      <c r="DD152" s="46"/>
      <c r="DE152" s="46"/>
      <c r="DF152" s="46"/>
      <c r="DG152" s="46"/>
      <c r="DH152" s="46"/>
      <c r="DI152" s="46"/>
      <c r="DT152" s="49"/>
      <c r="DU152" s="46"/>
      <c r="DV152" s="46"/>
      <c r="DW152" s="46"/>
      <c r="DX152" s="46"/>
      <c r="DY152" s="46"/>
      <c r="DZ152" s="46"/>
      <c r="EA152" s="46"/>
      <c r="EB152" s="46"/>
      <c r="EC152" s="46"/>
      <c r="ED152" s="46"/>
      <c r="EE152" s="46"/>
      <c r="EF152" s="46"/>
      <c r="EG152" s="46"/>
      <c r="EH152" s="46"/>
      <c r="EI152" s="46"/>
      <c r="EJ152" s="46"/>
      <c r="EK152" s="46"/>
      <c r="EL152" s="46"/>
      <c r="EW152" s="49"/>
      <c r="EX152" s="46"/>
      <c r="EY152" s="46"/>
      <c r="EZ152" s="46"/>
      <c r="FA152" s="46"/>
      <c r="FB152" s="46"/>
      <c r="FC152" s="46"/>
      <c r="FD152" s="46"/>
      <c r="FE152" s="46"/>
      <c r="FF152" s="46"/>
      <c r="FG152" s="46"/>
      <c r="FH152" s="46"/>
      <c r="FI152" s="46"/>
      <c r="FJ152" s="46"/>
      <c r="FK152" s="46"/>
      <c r="FL152" s="46"/>
      <c r="FM152" s="46"/>
      <c r="FN152" s="46"/>
      <c r="FO152" s="46"/>
      <c r="FZ152" s="49"/>
      <c r="GA152" s="46"/>
      <c r="GB152" s="46"/>
      <c r="GC152" s="46"/>
      <c r="GD152" s="46"/>
      <c r="GE152" s="46"/>
      <c r="GF152" s="46"/>
      <c r="GG152" s="46"/>
      <c r="GH152" s="46"/>
      <c r="GI152" s="46"/>
      <c r="GJ152" s="46"/>
      <c r="GK152" s="46"/>
      <c r="GL152" s="46"/>
      <c r="GM152" s="46"/>
      <c r="GN152" s="46"/>
      <c r="GO152" s="46"/>
      <c r="GP152" s="46"/>
      <c r="GQ152" s="46"/>
      <c r="GR152" s="46"/>
      <c r="HE152" s="49"/>
      <c r="HF152" s="46"/>
      <c r="HG152" s="46"/>
      <c r="HH152" s="46"/>
      <c r="HI152" s="46"/>
      <c r="HJ152" s="46"/>
      <c r="HK152" s="46"/>
      <c r="HL152" s="46"/>
      <c r="HM152" s="46"/>
      <c r="HN152" s="46"/>
      <c r="HO152" s="46"/>
      <c r="HP152" s="46"/>
      <c r="HQ152" s="46"/>
      <c r="HR152" s="46"/>
      <c r="HS152" s="46"/>
      <c r="HT152" s="46"/>
      <c r="HU152" s="46"/>
      <c r="HV152" s="46"/>
      <c r="HW152" s="46"/>
      <c r="IH152" s="49"/>
      <c r="II152" s="46"/>
      <c r="IJ152" s="46"/>
      <c r="IK152" s="46"/>
      <c r="IL152" s="46"/>
      <c r="IM152" s="46"/>
      <c r="IN152" s="46"/>
      <c r="IO152" s="46"/>
      <c r="IP152" s="46"/>
      <c r="IQ152" s="46"/>
      <c r="IR152" s="46"/>
      <c r="IS152" s="46"/>
      <c r="IT152" s="46"/>
      <c r="IU152" s="46"/>
      <c r="IV152" s="46"/>
      <c r="IW152" s="46"/>
      <c r="IX152" s="46"/>
      <c r="IY152" s="46"/>
      <c r="IZ152" s="46"/>
      <c r="JK152" s="49"/>
      <c r="JL152" s="46"/>
      <c r="JM152" s="46"/>
      <c r="JN152" s="46"/>
      <c r="JO152" s="46"/>
      <c r="JP152" s="46"/>
      <c r="JQ152" s="46"/>
      <c r="JR152" s="46"/>
      <c r="JS152" s="46"/>
      <c r="JT152" s="46"/>
      <c r="JU152" s="46"/>
      <c r="JV152" s="46"/>
      <c r="JW152" s="46"/>
      <c r="JX152" s="46"/>
      <c r="JY152" s="46"/>
      <c r="JZ152" s="46"/>
      <c r="KA152" s="46"/>
      <c r="KB152" s="46"/>
      <c r="KC152" s="46"/>
      <c r="KP152" s="49"/>
      <c r="KQ152" s="46"/>
      <c r="KR152" s="46"/>
      <c r="KS152" s="46"/>
      <c r="KT152" s="46"/>
      <c r="KU152" s="46"/>
      <c r="KV152" s="46"/>
      <c r="KW152" s="46"/>
      <c r="KX152" s="46"/>
      <c r="KY152" s="46"/>
      <c r="KZ152" s="46"/>
      <c r="LA152" s="46"/>
      <c r="LB152" s="46"/>
      <c r="LC152" s="46"/>
      <c r="LD152" s="46"/>
      <c r="LE152" s="46"/>
      <c r="LF152" s="46"/>
      <c r="LG152" s="46"/>
      <c r="LH152" s="46"/>
      <c r="LS152" s="49"/>
    </row>
    <row r="153" spans="5:331">
      <c r="K153" s="11">
        <v>500</v>
      </c>
      <c r="L153" s="12">
        <v>750</v>
      </c>
      <c r="M153" s="11">
        <v>1000</v>
      </c>
      <c r="N153" s="11">
        <v>1250</v>
      </c>
      <c r="O153" s="11">
        <v>1500</v>
      </c>
      <c r="P153" s="11">
        <v>1750</v>
      </c>
      <c r="Q153" s="11">
        <v>2000</v>
      </c>
      <c r="R153" s="11">
        <v>2250</v>
      </c>
      <c r="S153" s="11">
        <v>2500</v>
      </c>
      <c r="T153" s="11">
        <v>2750</v>
      </c>
      <c r="U153" s="14">
        <v>3000</v>
      </c>
      <c r="V153" s="15" t="s">
        <v>74</v>
      </c>
      <c r="W153" s="11">
        <v>3250</v>
      </c>
      <c r="X153" s="12">
        <v>3500</v>
      </c>
      <c r="Y153" s="11">
        <v>3750</v>
      </c>
      <c r="Z153" s="11">
        <v>4000</v>
      </c>
      <c r="AA153" s="11">
        <v>4250</v>
      </c>
      <c r="AB153" s="11">
        <v>4500</v>
      </c>
      <c r="AC153" s="11">
        <v>4750</v>
      </c>
      <c r="AD153" s="11">
        <v>5000</v>
      </c>
      <c r="AE153" s="11">
        <v>5250</v>
      </c>
      <c r="AF153" s="11">
        <v>5500</v>
      </c>
      <c r="AN153" s="11">
        <v>500</v>
      </c>
      <c r="AO153" s="12">
        <v>750</v>
      </c>
      <c r="AP153" s="11">
        <v>1000</v>
      </c>
      <c r="AQ153" s="11">
        <v>1250</v>
      </c>
      <c r="AR153" s="11">
        <v>1500</v>
      </c>
      <c r="AS153" s="11">
        <v>1750</v>
      </c>
      <c r="AT153" s="11">
        <v>2000</v>
      </c>
      <c r="AU153" s="11">
        <v>2250</v>
      </c>
      <c r="AV153" s="11">
        <v>2500</v>
      </c>
      <c r="AW153" s="11">
        <v>2750</v>
      </c>
      <c r="AX153" s="14">
        <v>3000</v>
      </c>
      <c r="AY153" s="15" t="s">
        <v>74</v>
      </c>
      <c r="AZ153" s="11">
        <v>3250</v>
      </c>
      <c r="BA153" s="12">
        <v>3500</v>
      </c>
      <c r="BB153" s="11">
        <v>3750</v>
      </c>
      <c r="BC153" s="11">
        <v>4000</v>
      </c>
      <c r="BD153" s="11">
        <v>4250</v>
      </c>
      <c r="BE153" s="11">
        <v>4500</v>
      </c>
      <c r="BF153" s="11">
        <v>4750</v>
      </c>
      <c r="BG153" s="11">
        <v>5000</v>
      </c>
      <c r="BH153" s="11">
        <v>5250</v>
      </c>
      <c r="BI153" s="11">
        <v>5500</v>
      </c>
      <c r="BJ153" s="11">
        <v>5750</v>
      </c>
      <c r="BK153" s="14">
        <v>6000</v>
      </c>
      <c r="BL153" s="49"/>
      <c r="BS153" s="11">
        <v>500</v>
      </c>
      <c r="BT153" s="12">
        <v>750</v>
      </c>
      <c r="BU153" s="11">
        <v>1000</v>
      </c>
      <c r="BV153" s="11">
        <v>1250</v>
      </c>
      <c r="BW153" s="11">
        <v>1500</v>
      </c>
      <c r="BX153" s="11">
        <v>1750</v>
      </c>
      <c r="BY153" s="11">
        <v>2000</v>
      </c>
      <c r="BZ153" s="11">
        <v>2250</v>
      </c>
      <c r="CA153" s="11">
        <v>2500</v>
      </c>
      <c r="CB153" s="11">
        <v>2750</v>
      </c>
      <c r="CC153" s="14">
        <v>3000</v>
      </c>
      <c r="CD153" s="15" t="s">
        <v>74</v>
      </c>
      <c r="CE153" s="11">
        <v>3250</v>
      </c>
      <c r="CF153" s="12">
        <v>3500</v>
      </c>
      <c r="CG153" s="11">
        <v>3750</v>
      </c>
      <c r="CH153" s="11">
        <v>4000</v>
      </c>
      <c r="CI153" s="11">
        <v>4250</v>
      </c>
      <c r="CJ153" s="11">
        <v>4500</v>
      </c>
      <c r="CK153" s="11">
        <v>4750</v>
      </c>
      <c r="CL153" s="11">
        <v>5000</v>
      </c>
      <c r="CM153" s="11">
        <v>5250</v>
      </c>
      <c r="CN153" s="11">
        <v>5500</v>
      </c>
      <c r="CO153" s="11">
        <v>5750</v>
      </c>
      <c r="CP153" s="14">
        <v>6000</v>
      </c>
      <c r="CQ153" s="49"/>
      <c r="CX153" s="11">
        <v>500</v>
      </c>
      <c r="CY153" s="12">
        <v>750</v>
      </c>
      <c r="CZ153" s="11">
        <v>1000</v>
      </c>
      <c r="DA153" s="11">
        <v>1250</v>
      </c>
      <c r="DB153" s="11">
        <v>1500</v>
      </c>
      <c r="DC153" s="11">
        <v>1750</v>
      </c>
      <c r="DD153" s="11">
        <v>2000</v>
      </c>
      <c r="DE153" s="11">
        <v>2250</v>
      </c>
      <c r="DF153" s="11">
        <v>2500</v>
      </c>
      <c r="DG153" s="11">
        <v>2750</v>
      </c>
      <c r="DH153" s="14">
        <v>3000</v>
      </c>
      <c r="DI153" s="15" t="s">
        <v>74</v>
      </c>
      <c r="DJ153" s="11">
        <v>3250</v>
      </c>
      <c r="DK153" s="12">
        <v>3500</v>
      </c>
      <c r="DL153" s="11">
        <v>3750</v>
      </c>
      <c r="DM153" s="11">
        <v>4000</v>
      </c>
      <c r="DN153" s="11">
        <v>4250</v>
      </c>
      <c r="DO153" s="11">
        <v>4500</v>
      </c>
      <c r="DP153" s="11">
        <v>4750</v>
      </c>
      <c r="DQ153" s="11">
        <v>5000</v>
      </c>
      <c r="DR153" s="11">
        <v>5250</v>
      </c>
      <c r="DS153" s="11">
        <v>5500</v>
      </c>
      <c r="DT153" s="49"/>
      <c r="EA153" s="11">
        <v>500</v>
      </c>
      <c r="EB153" s="12">
        <v>750</v>
      </c>
      <c r="EC153" s="11">
        <v>1000</v>
      </c>
      <c r="ED153" s="11">
        <v>1250</v>
      </c>
      <c r="EE153" s="11">
        <v>1500</v>
      </c>
      <c r="EF153" s="11">
        <v>1750</v>
      </c>
      <c r="EG153" s="11">
        <v>2000</v>
      </c>
      <c r="EH153" s="11">
        <v>2250</v>
      </c>
      <c r="EI153" s="11">
        <v>2500</v>
      </c>
      <c r="EJ153" s="11">
        <v>2750</v>
      </c>
      <c r="EK153" s="14">
        <v>3000</v>
      </c>
      <c r="EL153" s="15" t="s">
        <v>74</v>
      </c>
      <c r="EM153" s="11">
        <v>3250</v>
      </c>
      <c r="EN153" s="12">
        <v>3500</v>
      </c>
      <c r="EO153" s="11">
        <v>3750</v>
      </c>
      <c r="EP153" s="11">
        <v>4000</v>
      </c>
      <c r="EQ153" s="11">
        <v>4250</v>
      </c>
      <c r="ER153" s="11">
        <v>4500</v>
      </c>
      <c r="ES153" s="11">
        <v>4750</v>
      </c>
      <c r="ET153" s="11">
        <v>5000</v>
      </c>
      <c r="EU153" s="11">
        <v>5250</v>
      </c>
      <c r="EV153" s="11">
        <v>5500</v>
      </c>
      <c r="EW153" s="49"/>
      <c r="FD153" s="11">
        <v>500</v>
      </c>
      <c r="FE153" s="12">
        <v>750</v>
      </c>
      <c r="FF153" s="11">
        <v>1000</v>
      </c>
      <c r="FG153" s="11">
        <v>1250</v>
      </c>
      <c r="FH153" s="11">
        <v>1500</v>
      </c>
      <c r="FI153" s="11">
        <v>1750</v>
      </c>
      <c r="FJ153" s="11">
        <v>2000</v>
      </c>
      <c r="FK153" s="11">
        <v>2250</v>
      </c>
      <c r="FL153" s="11">
        <v>2500</v>
      </c>
      <c r="FM153" s="11">
        <v>2750</v>
      </c>
      <c r="FN153" s="14">
        <v>3000</v>
      </c>
      <c r="FO153" s="15" t="s">
        <v>74</v>
      </c>
      <c r="FP153" s="11">
        <v>3250</v>
      </c>
      <c r="FQ153" s="12">
        <v>3500</v>
      </c>
      <c r="FR153" s="11">
        <v>3750</v>
      </c>
      <c r="FS153" s="11">
        <v>4000</v>
      </c>
      <c r="FT153" s="11">
        <v>4250</v>
      </c>
      <c r="FU153" s="11">
        <v>4500</v>
      </c>
      <c r="FV153" s="11">
        <v>4750</v>
      </c>
      <c r="FW153" s="11">
        <v>5000</v>
      </c>
      <c r="FX153" s="11">
        <v>5250</v>
      </c>
      <c r="FY153" s="11">
        <v>5500</v>
      </c>
      <c r="FZ153" s="49"/>
      <c r="GG153" s="11">
        <v>500</v>
      </c>
      <c r="GH153" s="12">
        <v>750</v>
      </c>
      <c r="GI153" s="11">
        <v>1000</v>
      </c>
      <c r="GJ153" s="11">
        <v>1250</v>
      </c>
      <c r="GK153" s="11">
        <v>1500</v>
      </c>
      <c r="GL153" s="11">
        <v>1750</v>
      </c>
      <c r="GM153" s="11">
        <v>2000</v>
      </c>
      <c r="GN153" s="11">
        <v>2250</v>
      </c>
      <c r="GO153" s="11">
        <v>2500</v>
      </c>
      <c r="GP153" s="11">
        <v>2750</v>
      </c>
      <c r="GQ153" s="14">
        <v>3000</v>
      </c>
      <c r="GR153" s="15" t="s">
        <v>74</v>
      </c>
      <c r="GS153" s="11">
        <v>3250</v>
      </c>
      <c r="GT153" s="12">
        <v>3500</v>
      </c>
      <c r="GU153" s="11">
        <v>3750</v>
      </c>
      <c r="GV153" s="11">
        <v>4000</v>
      </c>
      <c r="GW153" s="11">
        <v>4250</v>
      </c>
      <c r="GX153" s="11">
        <v>4500</v>
      </c>
      <c r="GY153" s="11">
        <v>4750</v>
      </c>
      <c r="GZ153" s="11">
        <v>5000</v>
      </c>
      <c r="HA153" s="11">
        <v>5250</v>
      </c>
      <c r="HB153" s="11">
        <v>5500</v>
      </c>
      <c r="HC153" s="11">
        <v>5750</v>
      </c>
      <c r="HD153" s="14">
        <v>6000</v>
      </c>
      <c r="HE153" s="49"/>
      <c r="HL153" s="11">
        <v>500</v>
      </c>
      <c r="HM153" s="12">
        <v>750</v>
      </c>
      <c r="HN153" s="11">
        <v>1000</v>
      </c>
      <c r="HO153" s="11">
        <v>1250</v>
      </c>
      <c r="HP153" s="11">
        <v>1500</v>
      </c>
      <c r="HQ153" s="11">
        <v>1750</v>
      </c>
      <c r="HR153" s="11">
        <v>2000</v>
      </c>
      <c r="HS153" s="11">
        <v>2250</v>
      </c>
      <c r="HT153" s="11">
        <v>2500</v>
      </c>
      <c r="HU153" s="11">
        <v>2750</v>
      </c>
      <c r="HV153" s="14">
        <v>3000</v>
      </c>
      <c r="HW153" s="15" t="s">
        <v>74</v>
      </c>
      <c r="HX153" s="11">
        <v>3250</v>
      </c>
      <c r="HY153" s="12">
        <v>3500</v>
      </c>
      <c r="HZ153" s="11">
        <v>3750</v>
      </c>
      <c r="IA153" s="11">
        <v>4000</v>
      </c>
      <c r="IB153" s="11">
        <v>4250</v>
      </c>
      <c r="IC153" s="11">
        <v>4500</v>
      </c>
      <c r="ID153" s="11">
        <v>4750</v>
      </c>
      <c r="IE153" s="11">
        <v>5000</v>
      </c>
      <c r="IF153" s="11">
        <v>5250</v>
      </c>
      <c r="IG153" s="11">
        <v>5500</v>
      </c>
      <c r="IH153" s="49"/>
      <c r="IO153" s="11">
        <v>500</v>
      </c>
      <c r="IP153" s="12">
        <v>750</v>
      </c>
      <c r="IQ153" s="11">
        <v>1000</v>
      </c>
      <c r="IR153" s="11">
        <v>1250</v>
      </c>
      <c r="IS153" s="11">
        <v>1500</v>
      </c>
      <c r="IT153" s="11">
        <v>1750</v>
      </c>
      <c r="IU153" s="11">
        <v>2000</v>
      </c>
      <c r="IV153" s="11">
        <v>2250</v>
      </c>
      <c r="IW153" s="11">
        <v>2500</v>
      </c>
      <c r="IX153" s="11">
        <v>2750</v>
      </c>
      <c r="IY153" s="14">
        <v>3000</v>
      </c>
      <c r="IZ153" s="15" t="s">
        <v>74</v>
      </c>
      <c r="JA153" s="11">
        <v>3250</v>
      </c>
      <c r="JB153" s="12">
        <v>3500</v>
      </c>
      <c r="JC153" s="11">
        <v>3750</v>
      </c>
      <c r="JD153" s="11">
        <v>4000</v>
      </c>
      <c r="JE153" s="11">
        <v>4250</v>
      </c>
      <c r="JF153" s="11">
        <v>4500</v>
      </c>
      <c r="JG153" s="11">
        <v>4750</v>
      </c>
      <c r="JH153" s="11">
        <v>5000</v>
      </c>
      <c r="JI153" s="11">
        <v>5250</v>
      </c>
      <c r="JJ153" s="11">
        <v>5500</v>
      </c>
      <c r="JK153" s="49"/>
      <c r="JR153" s="11">
        <v>500</v>
      </c>
      <c r="JS153" s="12">
        <v>750</v>
      </c>
      <c r="JT153" s="11">
        <v>1000</v>
      </c>
      <c r="JU153" s="11">
        <v>1250</v>
      </c>
      <c r="JV153" s="11">
        <v>1500</v>
      </c>
      <c r="JW153" s="11">
        <v>1750</v>
      </c>
      <c r="JX153" s="11">
        <v>2000</v>
      </c>
      <c r="JY153" s="11">
        <v>2250</v>
      </c>
      <c r="JZ153" s="11">
        <v>2500</v>
      </c>
      <c r="KA153" s="11">
        <v>2750</v>
      </c>
      <c r="KB153" s="14">
        <v>3000</v>
      </c>
      <c r="KC153" s="15" t="s">
        <v>74</v>
      </c>
      <c r="KD153" s="11">
        <v>3250</v>
      </c>
      <c r="KE153" s="12">
        <v>3500</v>
      </c>
      <c r="KF153" s="11">
        <v>3750</v>
      </c>
      <c r="KG153" s="11">
        <v>4000</v>
      </c>
      <c r="KH153" s="11">
        <v>4250</v>
      </c>
      <c r="KI153" s="11">
        <v>4500</v>
      </c>
      <c r="KJ153" s="11">
        <v>4750</v>
      </c>
      <c r="KK153" s="11">
        <v>5000</v>
      </c>
      <c r="KL153" s="11">
        <v>5250</v>
      </c>
      <c r="KM153" s="11">
        <v>5500</v>
      </c>
      <c r="KN153" s="11">
        <v>5750</v>
      </c>
      <c r="KO153" s="14">
        <v>6000</v>
      </c>
      <c r="KP153" s="49"/>
      <c r="KW153" s="11">
        <v>500</v>
      </c>
      <c r="KX153" s="12">
        <v>750</v>
      </c>
      <c r="KY153" s="11">
        <v>1000</v>
      </c>
      <c r="KZ153" s="11">
        <v>1250</v>
      </c>
      <c r="LA153" s="11">
        <v>1500</v>
      </c>
      <c r="LB153" s="11">
        <v>1750</v>
      </c>
      <c r="LC153" s="11">
        <v>2000</v>
      </c>
      <c r="LD153" s="11">
        <v>2250</v>
      </c>
      <c r="LE153" s="11">
        <v>2500</v>
      </c>
      <c r="LF153" s="11">
        <v>2750</v>
      </c>
      <c r="LG153" s="14">
        <v>3000</v>
      </c>
      <c r="LH153" s="15" t="s">
        <v>74</v>
      </c>
      <c r="LI153" s="11">
        <v>3250</v>
      </c>
      <c r="LJ153" s="12">
        <v>3500</v>
      </c>
      <c r="LK153" s="11">
        <v>3750</v>
      </c>
      <c r="LL153" s="11">
        <v>4000</v>
      </c>
      <c r="LM153" s="11">
        <v>4250</v>
      </c>
      <c r="LN153" s="11">
        <v>4500</v>
      </c>
      <c r="LO153" s="11">
        <v>4750</v>
      </c>
      <c r="LP153" s="11">
        <v>5000</v>
      </c>
      <c r="LQ153" s="11">
        <v>5250</v>
      </c>
      <c r="LR153" s="11">
        <v>5500</v>
      </c>
      <c r="LS153" s="49"/>
    </row>
    <row r="154" spans="5:331">
      <c r="I154" s="17"/>
      <c r="J154" s="141" t="s">
        <v>299</v>
      </c>
      <c r="K154" s="18">
        <v>2</v>
      </c>
      <c r="L154" s="19">
        <v>3</v>
      </c>
      <c r="M154" s="18">
        <v>4</v>
      </c>
      <c r="N154" s="18">
        <v>5</v>
      </c>
      <c r="O154" s="18">
        <v>6</v>
      </c>
      <c r="P154" s="18">
        <v>7</v>
      </c>
      <c r="Q154" s="18">
        <v>8</v>
      </c>
      <c r="R154" s="18">
        <v>9</v>
      </c>
      <c r="S154" s="18">
        <v>10</v>
      </c>
      <c r="T154" s="18">
        <v>11</v>
      </c>
      <c r="U154" s="20">
        <v>12</v>
      </c>
      <c r="V154" s="21"/>
      <c r="W154" s="18">
        <v>13</v>
      </c>
      <c r="X154" s="19">
        <v>14</v>
      </c>
      <c r="Y154" s="18">
        <v>15</v>
      </c>
      <c r="Z154" s="18">
        <v>16</v>
      </c>
      <c r="AA154" s="18">
        <v>17</v>
      </c>
      <c r="AB154" s="18">
        <v>18</v>
      </c>
      <c r="AC154" s="18">
        <v>19</v>
      </c>
      <c r="AD154" s="18">
        <v>20</v>
      </c>
      <c r="AE154" s="18">
        <v>21</v>
      </c>
      <c r="AF154" s="18">
        <v>22</v>
      </c>
      <c r="AL154" s="17"/>
      <c r="AM154" s="70" t="s">
        <v>153</v>
      </c>
      <c r="AN154" s="18">
        <v>2</v>
      </c>
      <c r="AO154" s="19">
        <v>3</v>
      </c>
      <c r="AP154" s="18">
        <v>4</v>
      </c>
      <c r="AQ154" s="18">
        <v>5</v>
      </c>
      <c r="AR154" s="18">
        <v>6</v>
      </c>
      <c r="AS154" s="18">
        <v>7</v>
      </c>
      <c r="AT154" s="18">
        <v>8</v>
      </c>
      <c r="AU154" s="18">
        <v>9</v>
      </c>
      <c r="AV154" s="18">
        <v>10</v>
      </c>
      <c r="AW154" s="18">
        <v>11</v>
      </c>
      <c r="AX154" s="20">
        <v>12</v>
      </c>
      <c r="AY154" s="21"/>
      <c r="AZ154" s="18">
        <v>13</v>
      </c>
      <c r="BA154" s="19">
        <v>14</v>
      </c>
      <c r="BB154" s="18">
        <v>15</v>
      </c>
      <c r="BC154" s="18">
        <v>16</v>
      </c>
      <c r="BD154" s="18">
        <v>17</v>
      </c>
      <c r="BE154" s="18">
        <v>18</v>
      </c>
      <c r="BF154" s="18">
        <v>19</v>
      </c>
      <c r="BG154" s="18">
        <v>20</v>
      </c>
      <c r="BH154" s="18">
        <v>21</v>
      </c>
      <c r="BI154" s="18">
        <v>22</v>
      </c>
      <c r="BJ154" s="18">
        <v>23</v>
      </c>
      <c r="BK154" s="20">
        <v>24</v>
      </c>
      <c r="BL154" s="49"/>
      <c r="BQ154" s="17"/>
      <c r="BR154" s="141" t="s">
        <v>309</v>
      </c>
      <c r="BS154" s="18">
        <v>2</v>
      </c>
      <c r="BT154" s="19">
        <v>3</v>
      </c>
      <c r="BU154" s="18">
        <v>4</v>
      </c>
      <c r="BV154" s="18">
        <v>5</v>
      </c>
      <c r="BW154" s="18">
        <v>6</v>
      </c>
      <c r="BX154" s="18">
        <v>7</v>
      </c>
      <c r="BY154" s="18">
        <v>8</v>
      </c>
      <c r="BZ154" s="18">
        <v>9</v>
      </c>
      <c r="CA154" s="18">
        <v>10</v>
      </c>
      <c r="CB154" s="18">
        <v>11</v>
      </c>
      <c r="CC154" s="20">
        <v>12</v>
      </c>
      <c r="CD154" s="21"/>
      <c r="CE154" s="18">
        <v>13</v>
      </c>
      <c r="CF154" s="19">
        <v>14</v>
      </c>
      <c r="CG154" s="18">
        <v>15</v>
      </c>
      <c r="CH154" s="18">
        <v>16</v>
      </c>
      <c r="CI154" s="18">
        <v>17</v>
      </c>
      <c r="CJ154" s="18">
        <v>18</v>
      </c>
      <c r="CK154" s="18">
        <v>19</v>
      </c>
      <c r="CL154" s="18">
        <v>20</v>
      </c>
      <c r="CM154" s="18">
        <v>21</v>
      </c>
      <c r="CN154" s="18">
        <v>22</v>
      </c>
      <c r="CO154" s="18">
        <v>23</v>
      </c>
      <c r="CP154" s="20">
        <v>24</v>
      </c>
      <c r="CQ154" s="49"/>
      <c r="CV154" s="17"/>
      <c r="CW154" s="157" t="s">
        <v>299</v>
      </c>
      <c r="CX154" s="18">
        <v>2</v>
      </c>
      <c r="CY154" s="19">
        <v>3</v>
      </c>
      <c r="CZ154" s="18">
        <v>4</v>
      </c>
      <c r="DA154" s="18">
        <v>5</v>
      </c>
      <c r="DB154" s="18">
        <v>6</v>
      </c>
      <c r="DC154" s="18">
        <v>7</v>
      </c>
      <c r="DD154" s="18">
        <v>8</v>
      </c>
      <c r="DE154" s="18">
        <v>9</v>
      </c>
      <c r="DF154" s="18">
        <v>10</v>
      </c>
      <c r="DG154" s="18">
        <v>11</v>
      </c>
      <c r="DH154" s="20">
        <v>12</v>
      </c>
      <c r="DI154" s="21"/>
      <c r="DJ154" s="18">
        <v>13</v>
      </c>
      <c r="DK154" s="19">
        <v>14</v>
      </c>
      <c r="DL154" s="18">
        <v>15</v>
      </c>
      <c r="DM154" s="18">
        <v>16</v>
      </c>
      <c r="DN154" s="18">
        <v>17</v>
      </c>
      <c r="DO154" s="18">
        <v>18</v>
      </c>
      <c r="DP154" s="18">
        <v>19</v>
      </c>
      <c r="DQ154" s="18">
        <v>20</v>
      </c>
      <c r="DR154" s="18">
        <v>21</v>
      </c>
      <c r="DS154" s="18">
        <v>22</v>
      </c>
      <c r="DT154" s="49"/>
      <c r="DY154" s="17"/>
      <c r="DZ154" s="157" t="s">
        <v>299</v>
      </c>
      <c r="EA154" s="18">
        <v>2</v>
      </c>
      <c r="EB154" s="19">
        <v>3</v>
      </c>
      <c r="EC154" s="18">
        <v>4</v>
      </c>
      <c r="ED154" s="18">
        <v>5</v>
      </c>
      <c r="EE154" s="18">
        <v>6</v>
      </c>
      <c r="EF154" s="18">
        <v>7</v>
      </c>
      <c r="EG154" s="18">
        <v>8</v>
      </c>
      <c r="EH154" s="18">
        <v>9</v>
      </c>
      <c r="EI154" s="18">
        <v>10</v>
      </c>
      <c r="EJ154" s="18">
        <v>11</v>
      </c>
      <c r="EK154" s="20">
        <v>12</v>
      </c>
      <c r="EL154" s="21"/>
      <c r="EM154" s="18">
        <v>13</v>
      </c>
      <c r="EN154" s="19">
        <v>14</v>
      </c>
      <c r="EO154" s="18">
        <v>15</v>
      </c>
      <c r="EP154" s="18">
        <v>16</v>
      </c>
      <c r="EQ154" s="18">
        <v>17</v>
      </c>
      <c r="ER154" s="18">
        <v>18</v>
      </c>
      <c r="ES154" s="18">
        <v>19</v>
      </c>
      <c r="ET154" s="18">
        <v>20</v>
      </c>
      <c r="EU154" s="18">
        <v>21</v>
      </c>
      <c r="EV154" s="18">
        <v>22</v>
      </c>
      <c r="EW154" s="49"/>
      <c r="FB154" s="17"/>
      <c r="FC154" s="157" t="s">
        <v>299</v>
      </c>
      <c r="FD154" s="18">
        <v>2</v>
      </c>
      <c r="FE154" s="19">
        <v>3</v>
      </c>
      <c r="FF154" s="18">
        <v>4</v>
      </c>
      <c r="FG154" s="18">
        <v>5</v>
      </c>
      <c r="FH154" s="18">
        <v>6</v>
      </c>
      <c r="FI154" s="18">
        <v>7</v>
      </c>
      <c r="FJ154" s="18">
        <v>8</v>
      </c>
      <c r="FK154" s="18">
        <v>9</v>
      </c>
      <c r="FL154" s="18">
        <v>10</v>
      </c>
      <c r="FM154" s="18">
        <v>11</v>
      </c>
      <c r="FN154" s="20">
        <v>12</v>
      </c>
      <c r="FO154" s="21"/>
      <c r="FP154" s="18">
        <v>13</v>
      </c>
      <c r="FQ154" s="19">
        <v>14</v>
      </c>
      <c r="FR154" s="18">
        <v>15</v>
      </c>
      <c r="FS154" s="18">
        <v>16</v>
      </c>
      <c r="FT154" s="18">
        <v>17</v>
      </c>
      <c r="FU154" s="18">
        <v>18</v>
      </c>
      <c r="FV154" s="18">
        <v>19</v>
      </c>
      <c r="FW154" s="18">
        <v>20</v>
      </c>
      <c r="FX154" s="18">
        <v>21</v>
      </c>
      <c r="FY154" s="18">
        <v>22</v>
      </c>
      <c r="FZ154" s="49"/>
      <c r="GE154" s="17"/>
      <c r="GF154" s="157" t="s">
        <v>309</v>
      </c>
      <c r="GG154" s="18">
        <v>2</v>
      </c>
      <c r="GH154" s="19">
        <v>3</v>
      </c>
      <c r="GI154" s="18">
        <v>4</v>
      </c>
      <c r="GJ154" s="18">
        <v>5</v>
      </c>
      <c r="GK154" s="18">
        <v>6</v>
      </c>
      <c r="GL154" s="18">
        <v>7</v>
      </c>
      <c r="GM154" s="18">
        <v>8</v>
      </c>
      <c r="GN154" s="18">
        <v>9</v>
      </c>
      <c r="GO154" s="18">
        <v>10</v>
      </c>
      <c r="GP154" s="18">
        <v>11</v>
      </c>
      <c r="GQ154" s="20">
        <v>12</v>
      </c>
      <c r="GR154" s="21"/>
      <c r="GS154" s="18">
        <v>13</v>
      </c>
      <c r="GT154" s="19">
        <v>14</v>
      </c>
      <c r="GU154" s="18">
        <v>15</v>
      </c>
      <c r="GV154" s="18">
        <v>16</v>
      </c>
      <c r="GW154" s="18">
        <v>17</v>
      </c>
      <c r="GX154" s="18">
        <v>18</v>
      </c>
      <c r="GY154" s="18">
        <v>19</v>
      </c>
      <c r="GZ154" s="18">
        <v>20</v>
      </c>
      <c r="HA154" s="18">
        <v>21</v>
      </c>
      <c r="HB154" s="18">
        <v>22</v>
      </c>
      <c r="HC154" s="18">
        <v>23</v>
      </c>
      <c r="HD154" s="20">
        <v>24</v>
      </c>
      <c r="HE154" s="49"/>
      <c r="HJ154" s="17"/>
      <c r="HK154" s="163" t="s">
        <v>299</v>
      </c>
      <c r="HL154" s="18">
        <v>2</v>
      </c>
      <c r="HM154" s="19">
        <v>3</v>
      </c>
      <c r="HN154" s="18">
        <v>4</v>
      </c>
      <c r="HO154" s="18">
        <v>5</v>
      </c>
      <c r="HP154" s="18">
        <v>6</v>
      </c>
      <c r="HQ154" s="18">
        <v>7</v>
      </c>
      <c r="HR154" s="18">
        <v>8</v>
      </c>
      <c r="HS154" s="18">
        <v>9</v>
      </c>
      <c r="HT154" s="18">
        <v>10</v>
      </c>
      <c r="HU154" s="18">
        <v>11</v>
      </c>
      <c r="HV154" s="20">
        <v>12</v>
      </c>
      <c r="HW154" s="21"/>
      <c r="HX154" s="18">
        <v>13</v>
      </c>
      <c r="HY154" s="19">
        <v>14</v>
      </c>
      <c r="HZ154" s="18">
        <v>15</v>
      </c>
      <c r="IA154" s="18">
        <v>16</v>
      </c>
      <c r="IB154" s="18">
        <v>17</v>
      </c>
      <c r="IC154" s="18">
        <v>18</v>
      </c>
      <c r="ID154" s="18">
        <v>19</v>
      </c>
      <c r="IE154" s="18">
        <v>20</v>
      </c>
      <c r="IF154" s="18">
        <v>21</v>
      </c>
      <c r="IG154" s="18">
        <v>22</v>
      </c>
      <c r="IH154" s="49"/>
      <c r="IM154" s="17"/>
      <c r="IN154" s="163" t="s">
        <v>299</v>
      </c>
      <c r="IO154" s="18">
        <v>2</v>
      </c>
      <c r="IP154" s="19">
        <v>3</v>
      </c>
      <c r="IQ154" s="18">
        <v>4</v>
      </c>
      <c r="IR154" s="18">
        <v>5</v>
      </c>
      <c r="IS154" s="18">
        <v>6</v>
      </c>
      <c r="IT154" s="18">
        <v>7</v>
      </c>
      <c r="IU154" s="18">
        <v>8</v>
      </c>
      <c r="IV154" s="18">
        <v>9</v>
      </c>
      <c r="IW154" s="18">
        <v>10</v>
      </c>
      <c r="IX154" s="18">
        <v>11</v>
      </c>
      <c r="IY154" s="20">
        <v>12</v>
      </c>
      <c r="IZ154" s="21"/>
      <c r="JA154" s="18">
        <v>13</v>
      </c>
      <c r="JB154" s="19">
        <v>14</v>
      </c>
      <c r="JC154" s="18">
        <v>15</v>
      </c>
      <c r="JD154" s="18">
        <v>16</v>
      </c>
      <c r="JE154" s="18">
        <v>17</v>
      </c>
      <c r="JF154" s="18">
        <v>18</v>
      </c>
      <c r="JG154" s="18">
        <v>19</v>
      </c>
      <c r="JH154" s="18">
        <v>20</v>
      </c>
      <c r="JI154" s="18">
        <v>21</v>
      </c>
      <c r="JJ154" s="18">
        <v>22</v>
      </c>
      <c r="JK154" s="49"/>
      <c r="JP154" s="17"/>
      <c r="JQ154" s="141" t="s">
        <v>309</v>
      </c>
      <c r="JR154" s="18">
        <v>2</v>
      </c>
      <c r="JS154" s="19">
        <v>3</v>
      </c>
      <c r="JT154" s="18">
        <v>4</v>
      </c>
      <c r="JU154" s="18">
        <v>5</v>
      </c>
      <c r="JV154" s="18">
        <v>6</v>
      </c>
      <c r="JW154" s="18">
        <v>7</v>
      </c>
      <c r="JX154" s="18">
        <v>8</v>
      </c>
      <c r="JY154" s="18">
        <v>9</v>
      </c>
      <c r="JZ154" s="18">
        <v>10</v>
      </c>
      <c r="KA154" s="18">
        <v>11</v>
      </c>
      <c r="KB154" s="20">
        <v>12</v>
      </c>
      <c r="KC154" s="21"/>
      <c r="KD154" s="18">
        <v>13</v>
      </c>
      <c r="KE154" s="19">
        <v>14</v>
      </c>
      <c r="KF154" s="18">
        <v>15</v>
      </c>
      <c r="KG154" s="18">
        <v>16</v>
      </c>
      <c r="KH154" s="18">
        <v>17</v>
      </c>
      <c r="KI154" s="18">
        <v>18</v>
      </c>
      <c r="KJ154" s="18">
        <v>19</v>
      </c>
      <c r="KK154" s="18">
        <v>20</v>
      </c>
      <c r="KL154" s="18">
        <v>21</v>
      </c>
      <c r="KM154" s="18">
        <v>22</v>
      </c>
      <c r="KN154" s="18">
        <v>23</v>
      </c>
      <c r="KO154" s="20">
        <v>24</v>
      </c>
      <c r="KP154" s="49"/>
      <c r="KU154" s="17"/>
      <c r="KV154" s="163" t="s">
        <v>299</v>
      </c>
      <c r="KW154" s="18">
        <v>2</v>
      </c>
      <c r="KX154" s="19">
        <v>3</v>
      </c>
      <c r="KY154" s="18">
        <v>4</v>
      </c>
      <c r="KZ154" s="18">
        <v>5</v>
      </c>
      <c r="LA154" s="18">
        <v>6</v>
      </c>
      <c r="LB154" s="18">
        <v>7</v>
      </c>
      <c r="LC154" s="18">
        <v>8</v>
      </c>
      <c r="LD154" s="18">
        <v>9</v>
      </c>
      <c r="LE154" s="18">
        <v>10</v>
      </c>
      <c r="LF154" s="18">
        <v>11</v>
      </c>
      <c r="LG154" s="20">
        <v>12</v>
      </c>
      <c r="LH154" s="21"/>
      <c r="LI154" s="18">
        <v>13</v>
      </c>
      <c r="LJ154" s="19">
        <v>14</v>
      </c>
      <c r="LK154" s="18">
        <v>15</v>
      </c>
      <c r="LL154" s="18">
        <v>16</v>
      </c>
      <c r="LM154" s="18">
        <v>17</v>
      </c>
      <c r="LN154" s="18">
        <v>18</v>
      </c>
      <c r="LO154" s="18">
        <v>19</v>
      </c>
      <c r="LP154" s="18">
        <v>20</v>
      </c>
      <c r="LQ154" s="18">
        <v>21</v>
      </c>
      <c r="LR154" s="18">
        <v>22</v>
      </c>
      <c r="LS154" s="49"/>
    </row>
    <row r="155" spans="5:331">
      <c r="I155" s="43" t="s">
        <v>110</v>
      </c>
      <c r="J155" s="24" t="str">
        <f>CONCATENATE(J$154,"-",I155)</f>
        <v>B-12-BASE-D</v>
      </c>
      <c r="K155" s="25">
        <v>10</v>
      </c>
      <c r="L155" s="252" t="s">
        <v>84</v>
      </c>
      <c r="M155" s="252"/>
      <c r="N155" s="252"/>
      <c r="O155" s="252"/>
      <c r="P155" s="252"/>
      <c r="Q155" s="252"/>
      <c r="R155" s="252"/>
      <c r="S155" s="252"/>
      <c r="T155" s="252"/>
      <c r="U155" s="253"/>
      <c r="V155" s="27">
        <v>1.1000000000000001</v>
      </c>
      <c r="W155" s="25"/>
      <c r="X155" s="252" t="s">
        <v>84</v>
      </c>
      <c r="Y155" s="252"/>
      <c r="Z155" s="252"/>
      <c r="AA155" s="252"/>
      <c r="AB155" s="252"/>
      <c r="AC155" s="252"/>
      <c r="AD155" s="252"/>
      <c r="AE155" s="252"/>
      <c r="AF155" s="252"/>
      <c r="AL155" s="43" t="s">
        <v>110</v>
      </c>
      <c r="AM155" s="24" t="str">
        <f>CONCATENATE(AM$154,"-",AL155)</f>
        <v>C-18-D</v>
      </c>
      <c r="AN155" s="25">
        <v>9.08</v>
      </c>
      <c r="AO155" s="252" t="s">
        <v>84</v>
      </c>
      <c r="AP155" s="252"/>
      <c r="AQ155" s="252"/>
      <c r="AR155" s="252"/>
      <c r="AS155" s="252"/>
      <c r="AT155" s="252"/>
      <c r="AU155" s="252"/>
      <c r="AV155" s="252"/>
      <c r="AW155" s="252"/>
      <c r="AX155" s="253"/>
      <c r="AY155" s="27">
        <v>1.1000000000000001</v>
      </c>
      <c r="AZ155" s="25"/>
      <c r="BA155" s="252" t="s">
        <v>84</v>
      </c>
      <c r="BB155" s="252"/>
      <c r="BC155" s="252"/>
      <c r="BD155" s="252"/>
      <c r="BE155" s="252"/>
      <c r="BF155" s="252"/>
      <c r="BG155" s="252"/>
      <c r="BH155" s="252"/>
      <c r="BI155" s="252"/>
      <c r="BJ155" s="252"/>
      <c r="BK155" s="58"/>
      <c r="BL155" s="49"/>
      <c r="BQ155" s="43" t="s">
        <v>110</v>
      </c>
      <c r="BR155" s="24" t="str">
        <f>CONCATENATE(BR$154,"-",BQ155)</f>
        <v>C-18-BASE-D</v>
      </c>
      <c r="BS155" s="25">
        <v>9.02</v>
      </c>
      <c r="BT155" s="252" t="s">
        <v>84</v>
      </c>
      <c r="BU155" s="252"/>
      <c r="BV155" s="252"/>
      <c r="BW155" s="252"/>
      <c r="BX155" s="252"/>
      <c r="BY155" s="252"/>
      <c r="BZ155" s="252"/>
      <c r="CA155" s="252"/>
      <c r="CB155" s="252"/>
      <c r="CC155" s="253"/>
      <c r="CD155" s="27">
        <v>100</v>
      </c>
      <c r="CE155" s="25"/>
      <c r="CF155" s="252" t="s">
        <v>84</v>
      </c>
      <c r="CG155" s="252"/>
      <c r="CH155" s="252"/>
      <c r="CI155" s="252"/>
      <c r="CJ155" s="252"/>
      <c r="CK155" s="252"/>
      <c r="CL155" s="252"/>
      <c r="CM155" s="252"/>
      <c r="CN155" s="252"/>
      <c r="CO155" s="252"/>
      <c r="CP155" s="58"/>
      <c r="CQ155" s="49"/>
      <c r="CV155" s="43" t="s">
        <v>110</v>
      </c>
      <c r="CW155" s="24" t="str">
        <f>CONCATENATE(CW$154,"-",CV155)</f>
        <v>B-12-BASE-D</v>
      </c>
      <c r="CX155" s="25">
        <v>9.0399999999999991</v>
      </c>
      <c r="CY155" s="252" t="s">
        <v>84</v>
      </c>
      <c r="CZ155" s="252"/>
      <c r="DA155" s="252"/>
      <c r="DB155" s="252"/>
      <c r="DC155" s="252"/>
      <c r="DD155" s="252"/>
      <c r="DE155" s="252"/>
      <c r="DF155" s="252"/>
      <c r="DG155" s="252"/>
      <c r="DH155" s="253"/>
      <c r="DI155" s="27">
        <v>1.1000000000000001</v>
      </c>
      <c r="DJ155" s="25"/>
      <c r="DK155" s="252" t="s">
        <v>84</v>
      </c>
      <c r="DL155" s="252"/>
      <c r="DM155" s="252"/>
      <c r="DN155" s="252"/>
      <c r="DO155" s="252"/>
      <c r="DP155" s="252"/>
      <c r="DQ155" s="252"/>
      <c r="DR155" s="252"/>
      <c r="DS155" s="252"/>
      <c r="DT155" s="49"/>
      <c r="DY155" s="43" t="s">
        <v>110</v>
      </c>
      <c r="DZ155" s="24" t="str">
        <f>CONCATENATE(DZ$154,"-",DY155)</f>
        <v>B-12-BASE-D</v>
      </c>
      <c r="EA155" s="25">
        <v>9.16</v>
      </c>
      <c r="EB155" s="252" t="s">
        <v>84</v>
      </c>
      <c r="EC155" s="252"/>
      <c r="ED155" s="252"/>
      <c r="EE155" s="252"/>
      <c r="EF155" s="252"/>
      <c r="EG155" s="252"/>
      <c r="EH155" s="252"/>
      <c r="EI155" s="252"/>
      <c r="EJ155" s="252"/>
      <c r="EK155" s="253"/>
      <c r="EL155" s="27">
        <v>1.1000000000000001</v>
      </c>
      <c r="EM155" s="25"/>
      <c r="EN155" s="252" t="s">
        <v>84</v>
      </c>
      <c r="EO155" s="252"/>
      <c r="EP155" s="252"/>
      <c r="EQ155" s="252"/>
      <c r="ER155" s="252"/>
      <c r="ES155" s="252"/>
      <c r="ET155" s="252"/>
      <c r="EU155" s="252"/>
      <c r="EV155" s="252"/>
      <c r="EW155" s="49"/>
      <c r="FB155" s="43" t="s">
        <v>110</v>
      </c>
      <c r="FC155" s="24" t="str">
        <f>CONCATENATE(FC$154,"-",FB155)</f>
        <v>B-12-BASE-D</v>
      </c>
      <c r="FD155" s="25">
        <v>7.62</v>
      </c>
      <c r="FE155" s="252" t="s">
        <v>84</v>
      </c>
      <c r="FF155" s="252"/>
      <c r="FG155" s="252"/>
      <c r="FH155" s="252"/>
      <c r="FI155" s="252"/>
      <c r="FJ155" s="252"/>
      <c r="FK155" s="252"/>
      <c r="FL155" s="252"/>
      <c r="FM155" s="252"/>
      <c r="FN155" s="253"/>
      <c r="FO155" s="27">
        <v>1.1000000000000001</v>
      </c>
      <c r="FP155" s="25"/>
      <c r="FQ155" s="252" t="s">
        <v>84</v>
      </c>
      <c r="FR155" s="252"/>
      <c r="FS155" s="252"/>
      <c r="FT155" s="252"/>
      <c r="FU155" s="252"/>
      <c r="FV155" s="252"/>
      <c r="FW155" s="252"/>
      <c r="FX155" s="252"/>
      <c r="FY155" s="252"/>
      <c r="FZ155" s="49"/>
      <c r="GE155" s="43" t="s">
        <v>110</v>
      </c>
      <c r="GF155" s="24" t="str">
        <f>CONCATENATE(GF$154,"-",GE155)</f>
        <v>C-18-BASE-D</v>
      </c>
      <c r="GG155" s="25">
        <v>7.56</v>
      </c>
      <c r="GH155" s="252" t="s">
        <v>84</v>
      </c>
      <c r="GI155" s="252"/>
      <c r="GJ155" s="252"/>
      <c r="GK155" s="252"/>
      <c r="GL155" s="252"/>
      <c r="GM155" s="252"/>
      <c r="GN155" s="252"/>
      <c r="GO155" s="252"/>
      <c r="GP155" s="252"/>
      <c r="GQ155" s="253"/>
      <c r="GR155" s="27">
        <v>1.1000000000000001</v>
      </c>
      <c r="GS155" s="25"/>
      <c r="GT155" s="252" t="s">
        <v>84</v>
      </c>
      <c r="GU155" s="252"/>
      <c r="GV155" s="252"/>
      <c r="GW155" s="252"/>
      <c r="GX155" s="252"/>
      <c r="GY155" s="252"/>
      <c r="GZ155" s="252"/>
      <c r="HA155" s="252"/>
      <c r="HB155" s="252"/>
      <c r="HC155" s="252"/>
      <c r="HD155" s="58"/>
      <c r="HE155" s="49"/>
      <c r="HJ155" s="43" t="s">
        <v>110</v>
      </c>
      <c r="HK155" s="24" t="str">
        <f>CONCATENATE(HK$154,"-",HJ155)</f>
        <v>B-12-BASE-D</v>
      </c>
      <c r="HL155" s="25">
        <v>8.2799999999999994</v>
      </c>
      <c r="HM155" s="252" t="s">
        <v>84</v>
      </c>
      <c r="HN155" s="252"/>
      <c r="HO155" s="252"/>
      <c r="HP155" s="252"/>
      <c r="HQ155" s="252"/>
      <c r="HR155" s="252"/>
      <c r="HS155" s="252"/>
      <c r="HT155" s="252"/>
      <c r="HU155" s="252"/>
      <c r="HV155" s="253"/>
      <c r="HW155" s="27">
        <v>100</v>
      </c>
      <c r="HX155" s="25"/>
      <c r="HY155" s="252" t="s">
        <v>84</v>
      </c>
      <c r="HZ155" s="252"/>
      <c r="IA155" s="252"/>
      <c r="IB155" s="252"/>
      <c r="IC155" s="252"/>
      <c r="ID155" s="252"/>
      <c r="IE155" s="252"/>
      <c r="IF155" s="252"/>
      <c r="IG155" s="252"/>
      <c r="IH155" s="49"/>
      <c r="IM155" s="43" t="s">
        <v>110</v>
      </c>
      <c r="IN155" s="24" t="str">
        <f>CONCATENATE(IN$154,"-",IM155)</f>
        <v>B-12-BASE-D</v>
      </c>
      <c r="IO155" s="25">
        <v>99999</v>
      </c>
      <c r="IP155" s="252" t="s">
        <v>84</v>
      </c>
      <c r="IQ155" s="252"/>
      <c r="IR155" s="252"/>
      <c r="IS155" s="252"/>
      <c r="IT155" s="252"/>
      <c r="IU155" s="252"/>
      <c r="IV155" s="252"/>
      <c r="IW155" s="252"/>
      <c r="IX155" s="252"/>
      <c r="IY155" s="253"/>
      <c r="IZ155" s="27">
        <v>100</v>
      </c>
      <c r="JA155" s="25"/>
      <c r="JB155" s="252" t="s">
        <v>84</v>
      </c>
      <c r="JC155" s="252"/>
      <c r="JD155" s="252"/>
      <c r="JE155" s="252"/>
      <c r="JF155" s="252"/>
      <c r="JG155" s="252"/>
      <c r="JH155" s="252"/>
      <c r="JI155" s="252"/>
      <c r="JJ155" s="252"/>
      <c r="JK155" s="49"/>
      <c r="JP155" s="43" t="s">
        <v>110</v>
      </c>
      <c r="JQ155" s="24" t="str">
        <f>CONCATENATE(JQ$154,"-",JP155)</f>
        <v>C-18-BASE-D</v>
      </c>
      <c r="JR155" s="25">
        <v>9.08</v>
      </c>
      <c r="JS155" s="252" t="s">
        <v>84</v>
      </c>
      <c r="JT155" s="252"/>
      <c r="JU155" s="252"/>
      <c r="JV155" s="252"/>
      <c r="JW155" s="252"/>
      <c r="JX155" s="252"/>
      <c r="JY155" s="252"/>
      <c r="JZ155" s="252"/>
      <c r="KA155" s="252"/>
      <c r="KB155" s="253"/>
      <c r="KC155" s="27">
        <v>1.1000000000000001</v>
      </c>
      <c r="KD155" s="25"/>
      <c r="KE155" s="252" t="s">
        <v>84</v>
      </c>
      <c r="KF155" s="252"/>
      <c r="KG155" s="252"/>
      <c r="KH155" s="252"/>
      <c r="KI155" s="252"/>
      <c r="KJ155" s="252"/>
      <c r="KK155" s="252"/>
      <c r="KL155" s="252"/>
      <c r="KM155" s="252"/>
      <c r="KN155" s="252"/>
      <c r="KO155" s="58"/>
      <c r="KP155" s="49"/>
      <c r="KU155" s="43" t="s">
        <v>110</v>
      </c>
      <c r="KV155" s="24" t="str">
        <f>CONCATENATE(KV$154,"-",KU155)</f>
        <v>B-12-BASE-D</v>
      </c>
      <c r="KW155" s="25">
        <v>8.2799999999999994</v>
      </c>
      <c r="KX155" s="252" t="s">
        <v>84</v>
      </c>
      <c r="KY155" s="252"/>
      <c r="KZ155" s="252"/>
      <c r="LA155" s="252"/>
      <c r="LB155" s="252"/>
      <c r="LC155" s="252"/>
      <c r="LD155" s="252"/>
      <c r="LE155" s="252"/>
      <c r="LF155" s="252"/>
      <c r="LG155" s="253"/>
      <c r="LH155" s="27">
        <v>100</v>
      </c>
      <c r="LI155" s="25"/>
      <c r="LJ155" s="252" t="s">
        <v>84</v>
      </c>
      <c r="LK155" s="252"/>
      <c r="LL155" s="252"/>
      <c r="LM155" s="252"/>
      <c r="LN155" s="252"/>
      <c r="LO155" s="252"/>
      <c r="LP155" s="252"/>
      <c r="LQ155" s="252"/>
      <c r="LR155" s="252"/>
      <c r="LS155" s="49"/>
    </row>
    <row r="156" spans="5:331" ht="14.4">
      <c r="I156" s="24" t="s">
        <v>91</v>
      </c>
      <c r="J156" s="24" t="str">
        <f t="shared" ref="J156:J165" si="110">CONCATENATE(J$154,"-",I156)</f>
        <v>B-12-BASE-18-29</v>
      </c>
      <c r="K156" s="140">
        <v>22</v>
      </c>
      <c r="L156" s="25">
        <v>33</v>
      </c>
      <c r="M156" s="25">
        <v>44</v>
      </c>
      <c r="N156" s="25">
        <v>55</v>
      </c>
      <c r="O156" s="25">
        <v>66</v>
      </c>
      <c r="P156" s="25">
        <v>77</v>
      </c>
      <c r="Q156" s="25">
        <v>83.6</v>
      </c>
      <c r="R156" s="25">
        <v>94.05</v>
      </c>
      <c r="S156" s="25">
        <v>104.5</v>
      </c>
      <c r="T156" s="25">
        <v>114.95</v>
      </c>
      <c r="U156" s="28">
        <v>125.4</v>
      </c>
      <c r="V156" s="29">
        <v>1.1000000000000001</v>
      </c>
      <c r="W156" s="142">
        <v>135.85</v>
      </c>
      <c r="X156" s="28">
        <v>146.30000000000001</v>
      </c>
      <c r="Y156" s="28">
        <v>156.75</v>
      </c>
      <c r="Z156" s="28">
        <v>167.2</v>
      </c>
      <c r="AA156" s="28">
        <v>177.65</v>
      </c>
      <c r="AB156" s="28">
        <v>188.1</v>
      </c>
      <c r="AC156" s="28">
        <v>198.55</v>
      </c>
      <c r="AD156" s="25">
        <v>209</v>
      </c>
      <c r="AE156" s="25">
        <v>219.45</v>
      </c>
      <c r="AF156" s="25">
        <v>229.9</v>
      </c>
      <c r="AL156" s="24" t="s">
        <v>91</v>
      </c>
      <c r="AM156" s="24" t="str">
        <f t="shared" ref="AM156:AM165" si="111">CONCATENATE(AM$154,"-",AL156)</f>
        <v>C-18-18-29</v>
      </c>
      <c r="AN156" s="25">
        <v>19.88</v>
      </c>
      <c r="AO156" s="25">
        <v>29.82</v>
      </c>
      <c r="AP156" s="25">
        <v>39.76</v>
      </c>
      <c r="AQ156" s="25">
        <v>49.7</v>
      </c>
      <c r="AR156" s="25">
        <v>59.64</v>
      </c>
      <c r="AS156" s="25">
        <v>69.58</v>
      </c>
      <c r="AT156" s="25">
        <v>75.52</v>
      </c>
      <c r="AU156" s="25">
        <v>84.96</v>
      </c>
      <c r="AV156" s="25">
        <v>94.4</v>
      </c>
      <c r="AW156" s="25">
        <v>103.84</v>
      </c>
      <c r="AX156" s="28">
        <v>113.28</v>
      </c>
      <c r="AY156" s="29">
        <v>1.1000000000000001</v>
      </c>
      <c r="AZ156" s="28">
        <v>122.72</v>
      </c>
      <c r="BA156" s="28">
        <v>132.16</v>
      </c>
      <c r="BB156" s="28">
        <v>141.6</v>
      </c>
      <c r="BC156" s="28">
        <v>151.04</v>
      </c>
      <c r="BD156" s="28">
        <v>160.47999999999999</v>
      </c>
      <c r="BE156" s="28">
        <v>169.92</v>
      </c>
      <c r="BF156" s="28">
        <v>179.36</v>
      </c>
      <c r="BG156" s="25">
        <v>188.8</v>
      </c>
      <c r="BH156" s="25">
        <v>198.24</v>
      </c>
      <c r="BI156" s="25">
        <v>207.68</v>
      </c>
      <c r="BJ156" s="25">
        <v>217.12</v>
      </c>
      <c r="BK156" s="25">
        <v>226.56</v>
      </c>
      <c r="BL156" s="49"/>
      <c r="BQ156" s="24" t="s">
        <v>91</v>
      </c>
      <c r="BR156" s="24" t="str">
        <f t="shared" ref="BR156:BR165" si="112">CONCATENATE(BR$154,"-",BQ156)</f>
        <v>C-18-BASE-18-29</v>
      </c>
      <c r="BS156" s="140">
        <v>29.98</v>
      </c>
      <c r="BT156" s="25">
        <v>44.97</v>
      </c>
      <c r="BU156" s="25">
        <v>59.96</v>
      </c>
      <c r="BV156" s="25">
        <v>74.95</v>
      </c>
      <c r="BW156" s="25">
        <v>89.94</v>
      </c>
      <c r="BX156" s="25">
        <v>104.93</v>
      </c>
      <c r="BY156" s="25">
        <v>113.92</v>
      </c>
      <c r="BZ156" s="25">
        <v>128.16</v>
      </c>
      <c r="CA156" s="25">
        <v>142.4</v>
      </c>
      <c r="CB156" s="25">
        <v>156.63999999999999</v>
      </c>
      <c r="CC156" s="28">
        <v>170.88</v>
      </c>
      <c r="CD156" s="29">
        <v>100</v>
      </c>
      <c r="CE156" s="142">
        <v>185.12</v>
      </c>
      <c r="CF156" s="142">
        <v>199.36</v>
      </c>
      <c r="CG156" s="28">
        <v>213.6</v>
      </c>
      <c r="CH156" s="28">
        <v>227.84</v>
      </c>
      <c r="CI156" s="28">
        <v>242.08</v>
      </c>
      <c r="CJ156" s="28">
        <v>256.32</v>
      </c>
      <c r="CK156" s="28">
        <v>270.56</v>
      </c>
      <c r="CL156" s="25">
        <v>284.8</v>
      </c>
      <c r="CM156" s="25">
        <v>299.04000000000002</v>
      </c>
      <c r="CN156" s="25">
        <v>313.27999999999997</v>
      </c>
      <c r="CO156" s="25">
        <v>327.52</v>
      </c>
      <c r="CP156" s="25">
        <v>341.76</v>
      </c>
      <c r="CQ156" s="49"/>
      <c r="CV156" s="24" t="s">
        <v>91</v>
      </c>
      <c r="CW156" s="24" t="str">
        <f t="shared" ref="CW156:CW165" si="113">CONCATENATE(CW$154,"-",CV156)</f>
        <v>B-12-BASE-18-29</v>
      </c>
      <c r="CX156" s="156">
        <v>20</v>
      </c>
      <c r="CY156" s="25">
        <v>30</v>
      </c>
      <c r="CZ156" s="25">
        <v>40</v>
      </c>
      <c r="DA156" s="25">
        <v>50</v>
      </c>
      <c r="DB156" s="25">
        <v>60</v>
      </c>
      <c r="DC156" s="25">
        <v>70</v>
      </c>
      <c r="DD156" s="25">
        <v>76</v>
      </c>
      <c r="DE156" s="25">
        <v>85.5</v>
      </c>
      <c r="DF156" s="25">
        <v>95</v>
      </c>
      <c r="DG156" s="25">
        <v>104.5</v>
      </c>
      <c r="DH156" s="28">
        <v>114</v>
      </c>
      <c r="DI156" s="29">
        <v>1.1000000000000001</v>
      </c>
      <c r="DJ156" s="158">
        <v>123.5</v>
      </c>
      <c r="DK156" s="28">
        <v>133</v>
      </c>
      <c r="DL156" s="28">
        <v>142.5</v>
      </c>
      <c r="DM156" s="28">
        <v>152</v>
      </c>
      <c r="DN156" s="28">
        <v>161.5</v>
      </c>
      <c r="DO156" s="28">
        <v>171</v>
      </c>
      <c r="DP156" s="28">
        <v>180.5</v>
      </c>
      <c r="DQ156" s="25">
        <v>190</v>
      </c>
      <c r="DR156" s="25">
        <v>199.5</v>
      </c>
      <c r="DS156" s="25">
        <v>209</v>
      </c>
      <c r="DT156" s="49"/>
      <c r="DY156" s="24" t="s">
        <v>91</v>
      </c>
      <c r="DZ156" s="24" t="str">
        <f t="shared" ref="DZ156:DZ165" si="114">CONCATENATE(DZ$154,"-",DY156)</f>
        <v>B-12-BASE-18-29</v>
      </c>
      <c r="EA156" s="156">
        <v>20.260000000000002</v>
      </c>
      <c r="EB156" s="25">
        <v>30.39</v>
      </c>
      <c r="EC156" s="25">
        <v>40.520000000000003</v>
      </c>
      <c r="ED156" s="25">
        <v>50.65</v>
      </c>
      <c r="EE156" s="25">
        <v>60.78</v>
      </c>
      <c r="EF156" s="25">
        <v>70.91</v>
      </c>
      <c r="EG156" s="25">
        <v>76.959999999999994</v>
      </c>
      <c r="EH156" s="25">
        <v>86.58</v>
      </c>
      <c r="EI156" s="25">
        <v>96.2</v>
      </c>
      <c r="EJ156" s="25">
        <v>105.82</v>
      </c>
      <c r="EK156" s="28">
        <v>115.44</v>
      </c>
      <c r="EL156" s="29">
        <v>1.1000000000000001</v>
      </c>
      <c r="EM156" s="158">
        <v>125.06</v>
      </c>
      <c r="EN156" s="28">
        <v>134.68</v>
      </c>
      <c r="EO156" s="28">
        <v>144.30000000000001</v>
      </c>
      <c r="EP156" s="28">
        <v>153.91999999999999</v>
      </c>
      <c r="EQ156" s="28">
        <v>163.54</v>
      </c>
      <c r="ER156" s="28">
        <v>173.16</v>
      </c>
      <c r="ES156" s="28">
        <v>182.78</v>
      </c>
      <c r="ET156" s="25">
        <v>192.4</v>
      </c>
      <c r="EU156" s="25">
        <v>202.02</v>
      </c>
      <c r="EV156" s="25">
        <v>211.64</v>
      </c>
      <c r="EW156" s="49"/>
      <c r="FB156" s="24" t="s">
        <v>91</v>
      </c>
      <c r="FC156" s="24" t="str">
        <f t="shared" ref="FC156:FC165" si="115">CONCATENATE(FC$154,"-",FB156)</f>
        <v>B-12-BASE-18-29</v>
      </c>
      <c r="FD156" s="156">
        <v>18</v>
      </c>
      <c r="FE156" s="25">
        <v>27</v>
      </c>
      <c r="FF156" s="25">
        <v>36</v>
      </c>
      <c r="FG156" s="25">
        <v>45</v>
      </c>
      <c r="FH156" s="25">
        <v>54</v>
      </c>
      <c r="FI156" s="25">
        <v>63</v>
      </c>
      <c r="FJ156" s="25">
        <v>68.400000000000006</v>
      </c>
      <c r="FK156" s="25">
        <v>76.95</v>
      </c>
      <c r="FL156" s="25">
        <v>85.5</v>
      </c>
      <c r="FM156" s="25">
        <v>94.05</v>
      </c>
      <c r="FN156" s="28">
        <v>102.6</v>
      </c>
      <c r="FO156" s="29">
        <v>1.1000000000000001</v>
      </c>
      <c r="FP156" s="158">
        <v>111.15</v>
      </c>
      <c r="FQ156" s="28">
        <v>119.7</v>
      </c>
      <c r="FR156" s="28">
        <v>128.25</v>
      </c>
      <c r="FS156" s="28">
        <v>136.80000000000001</v>
      </c>
      <c r="FT156" s="28">
        <v>145.35</v>
      </c>
      <c r="FU156" s="28">
        <v>153.9</v>
      </c>
      <c r="FV156" s="28">
        <v>162.44999999999999</v>
      </c>
      <c r="FW156" s="25">
        <v>171</v>
      </c>
      <c r="FX156" s="25">
        <v>179.55</v>
      </c>
      <c r="FY156" s="25">
        <v>188.1</v>
      </c>
      <c r="FZ156" s="49"/>
      <c r="GE156" s="24" t="s">
        <v>91</v>
      </c>
      <c r="GF156" s="24" t="str">
        <f t="shared" ref="GF156:GF165" si="116">CONCATENATE(GF$154,"-",GE156)</f>
        <v>C-18-BASE-18-29</v>
      </c>
      <c r="GG156" s="156">
        <v>17.04</v>
      </c>
      <c r="GH156" s="25">
        <v>25.56</v>
      </c>
      <c r="GI156" s="25">
        <v>34.08</v>
      </c>
      <c r="GJ156" s="25">
        <v>42.6</v>
      </c>
      <c r="GK156" s="25">
        <v>51.12</v>
      </c>
      <c r="GL156" s="25">
        <v>59.64</v>
      </c>
      <c r="GM156" s="25">
        <v>64.72</v>
      </c>
      <c r="GN156" s="25">
        <v>72.81</v>
      </c>
      <c r="GO156" s="25">
        <v>80.900000000000006</v>
      </c>
      <c r="GP156" s="25">
        <v>88.99</v>
      </c>
      <c r="GQ156" s="28">
        <v>97.08</v>
      </c>
      <c r="GR156" s="29">
        <v>1.1000000000000001</v>
      </c>
      <c r="GS156" s="158">
        <v>105.17</v>
      </c>
      <c r="GT156" s="158">
        <v>113.26</v>
      </c>
      <c r="GU156" s="28">
        <v>121.35</v>
      </c>
      <c r="GV156" s="28">
        <v>129.44</v>
      </c>
      <c r="GW156" s="28">
        <v>137.53</v>
      </c>
      <c r="GX156" s="28">
        <v>145.62</v>
      </c>
      <c r="GY156" s="28">
        <v>153.71</v>
      </c>
      <c r="GZ156" s="25">
        <v>161.80000000000001</v>
      </c>
      <c r="HA156" s="25">
        <v>169.89</v>
      </c>
      <c r="HB156" s="25">
        <v>177.98</v>
      </c>
      <c r="HC156" s="25">
        <v>186.07</v>
      </c>
      <c r="HD156" s="25">
        <v>194.16</v>
      </c>
      <c r="HE156" s="49"/>
      <c r="HJ156" s="24" t="s">
        <v>91</v>
      </c>
      <c r="HK156" s="24" t="str">
        <f t="shared" ref="HK156:HK165" si="117">CONCATENATE(HK$154,"-",HJ156)</f>
        <v>B-12-BASE-18-29</v>
      </c>
      <c r="HL156" s="162">
        <v>18</v>
      </c>
      <c r="HM156" s="25">
        <v>27</v>
      </c>
      <c r="HN156" s="25">
        <v>36</v>
      </c>
      <c r="HO156" s="25">
        <v>45</v>
      </c>
      <c r="HP156" s="25">
        <v>54</v>
      </c>
      <c r="HQ156" s="25">
        <v>63</v>
      </c>
      <c r="HR156" s="25">
        <v>68.400000000000006</v>
      </c>
      <c r="HS156" s="25">
        <v>76.95</v>
      </c>
      <c r="HT156" s="25">
        <v>85.5</v>
      </c>
      <c r="HU156" s="25">
        <v>94.05</v>
      </c>
      <c r="HV156" s="28">
        <v>102.6</v>
      </c>
      <c r="HW156" s="29">
        <v>100</v>
      </c>
      <c r="HX156" s="164">
        <v>111.15</v>
      </c>
      <c r="HY156" s="28">
        <v>119.7</v>
      </c>
      <c r="HZ156" s="28">
        <v>128.25</v>
      </c>
      <c r="IA156" s="28">
        <v>136.80000000000001</v>
      </c>
      <c r="IB156" s="28">
        <v>145.35</v>
      </c>
      <c r="IC156" s="28">
        <v>153.9</v>
      </c>
      <c r="ID156" s="28">
        <v>162.44999999999999</v>
      </c>
      <c r="IE156" s="25">
        <v>171</v>
      </c>
      <c r="IF156" s="25">
        <v>179.55</v>
      </c>
      <c r="IG156" s="25">
        <v>188.1</v>
      </c>
      <c r="IH156" s="49"/>
      <c r="IM156" s="24" t="s">
        <v>91</v>
      </c>
      <c r="IN156" s="24" t="str">
        <f t="shared" ref="IN156:IN165" si="118">CONCATENATE(IN$154,"-",IM156)</f>
        <v>B-12-BASE-18-29</v>
      </c>
      <c r="IO156" s="165">
        <v>99999</v>
      </c>
      <c r="IP156" s="25">
        <v>99999</v>
      </c>
      <c r="IQ156" s="25">
        <v>99999</v>
      </c>
      <c r="IR156" s="25">
        <v>99999</v>
      </c>
      <c r="IS156" s="25">
        <v>99999</v>
      </c>
      <c r="IT156" s="25">
        <v>99999</v>
      </c>
      <c r="IU156" s="25">
        <v>99999</v>
      </c>
      <c r="IV156" s="25">
        <v>99999</v>
      </c>
      <c r="IW156" s="25">
        <v>99999</v>
      </c>
      <c r="IX156" s="25">
        <v>99999</v>
      </c>
      <c r="IY156" s="28">
        <v>99999</v>
      </c>
      <c r="IZ156" s="29">
        <v>100</v>
      </c>
      <c r="JA156" s="165">
        <v>99999</v>
      </c>
      <c r="JB156" s="25">
        <v>99999</v>
      </c>
      <c r="JC156" s="25">
        <v>99999</v>
      </c>
      <c r="JD156" s="25">
        <v>99999</v>
      </c>
      <c r="JE156" s="25">
        <v>99999</v>
      </c>
      <c r="JF156" s="25">
        <v>99999</v>
      </c>
      <c r="JG156" s="25">
        <v>99999</v>
      </c>
      <c r="JH156" s="25">
        <v>99999</v>
      </c>
      <c r="JI156" s="25">
        <v>99999</v>
      </c>
      <c r="JJ156" s="25">
        <v>99999</v>
      </c>
      <c r="JK156" s="49"/>
      <c r="JP156" s="24" t="s">
        <v>91</v>
      </c>
      <c r="JQ156" s="24" t="str">
        <f t="shared" ref="JQ156:JQ165" si="119">CONCATENATE(JQ$154,"-",JP156)</f>
        <v>C-18-BASE-18-29</v>
      </c>
      <c r="JR156" s="140">
        <v>19.88</v>
      </c>
      <c r="JS156" s="25">
        <v>29.82</v>
      </c>
      <c r="JT156" s="25">
        <v>39.76</v>
      </c>
      <c r="JU156" s="25">
        <v>49.7</v>
      </c>
      <c r="JV156" s="25">
        <v>59.64</v>
      </c>
      <c r="JW156" s="25">
        <v>69.58</v>
      </c>
      <c r="JX156" s="25">
        <v>75.52</v>
      </c>
      <c r="JY156" s="25">
        <v>84.96</v>
      </c>
      <c r="JZ156" s="25">
        <v>94.4</v>
      </c>
      <c r="KA156" s="25">
        <v>103.84</v>
      </c>
      <c r="KB156" s="28">
        <v>113.28</v>
      </c>
      <c r="KC156" s="29">
        <v>1.1000000000000001</v>
      </c>
      <c r="KD156" s="142">
        <v>122.72</v>
      </c>
      <c r="KE156" s="142">
        <v>132.16</v>
      </c>
      <c r="KF156" s="28">
        <v>141.6</v>
      </c>
      <c r="KG156" s="28">
        <v>151.04</v>
      </c>
      <c r="KH156" s="28">
        <v>160.47999999999999</v>
      </c>
      <c r="KI156" s="28">
        <v>169.92</v>
      </c>
      <c r="KJ156" s="28">
        <v>179.36</v>
      </c>
      <c r="KK156" s="25">
        <v>188.8</v>
      </c>
      <c r="KL156" s="25">
        <v>198.24</v>
      </c>
      <c r="KM156" s="25">
        <v>207.68</v>
      </c>
      <c r="KN156" s="25">
        <v>217.12</v>
      </c>
      <c r="KO156" s="25">
        <v>226.56</v>
      </c>
      <c r="KP156" s="49"/>
      <c r="KU156" s="24" t="s">
        <v>91</v>
      </c>
      <c r="KV156" s="24" t="str">
        <f t="shared" ref="KV156:KV165" si="120">CONCATENATE(KV$154,"-",KU156)</f>
        <v>B-12-BASE-18-29</v>
      </c>
      <c r="KW156" s="162">
        <v>18</v>
      </c>
      <c r="KX156" s="25">
        <v>27</v>
      </c>
      <c r="KY156" s="25">
        <v>36</v>
      </c>
      <c r="KZ156" s="25">
        <v>45</v>
      </c>
      <c r="LA156" s="25">
        <v>54</v>
      </c>
      <c r="LB156" s="25">
        <v>63</v>
      </c>
      <c r="LC156" s="25">
        <v>68.400000000000006</v>
      </c>
      <c r="LD156" s="25">
        <v>76.95</v>
      </c>
      <c r="LE156" s="25">
        <v>85.5</v>
      </c>
      <c r="LF156" s="25">
        <v>94.05</v>
      </c>
      <c r="LG156" s="28">
        <v>102.6</v>
      </c>
      <c r="LH156" s="29">
        <v>100</v>
      </c>
      <c r="LI156" s="164">
        <v>111.15</v>
      </c>
      <c r="LJ156" s="28">
        <v>119.7</v>
      </c>
      <c r="LK156" s="28">
        <v>128.25</v>
      </c>
      <c r="LL156" s="28">
        <v>136.80000000000001</v>
      </c>
      <c r="LM156" s="28">
        <v>145.35</v>
      </c>
      <c r="LN156" s="28">
        <v>153.9</v>
      </c>
      <c r="LO156" s="28">
        <v>162.44999999999999</v>
      </c>
      <c r="LP156" s="25">
        <v>171</v>
      </c>
      <c r="LQ156" s="25">
        <v>179.55</v>
      </c>
      <c r="LR156" s="25">
        <v>188.1</v>
      </c>
      <c r="LS156" s="49"/>
    </row>
    <row r="157" spans="5:331" ht="14.4">
      <c r="I157" s="24" t="s">
        <v>92</v>
      </c>
      <c r="J157" s="24" t="str">
        <f t="shared" si="110"/>
        <v>B-12-BASE-30-39</v>
      </c>
      <c r="K157" s="25">
        <v>32</v>
      </c>
      <c r="L157" s="25">
        <v>48</v>
      </c>
      <c r="M157" s="25">
        <v>64</v>
      </c>
      <c r="N157" s="25">
        <v>80</v>
      </c>
      <c r="O157" s="25">
        <v>96</v>
      </c>
      <c r="P157" s="25">
        <v>112</v>
      </c>
      <c r="Q157" s="25">
        <v>121.6</v>
      </c>
      <c r="R157" s="25">
        <v>136.80000000000001</v>
      </c>
      <c r="S157" s="25">
        <v>152</v>
      </c>
      <c r="T157" s="25">
        <v>167.2</v>
      </c>
      <c r="U157" s="28">
        <v>182.4</v>
      </c>
      <c r="V157" s="29">
        <v>1.1000000000000001</v>
      </c>
      <c r="W157" s="28">
        <v>197.6</v>
      </c>
      <c r="X157" s="28">
        <v>212.8</v>
      </c>
      <c r="Y157" s="28">
        <v>228</v>
      </c>
      <c r="Z157" s="28">
        <v>243.2</v>
      </c>
      <c r="AA157" s="28">
        <v>258.39999999999998</v>
      </c>
      <c r="AB157" s="28">
        <v>273.60000000000002</v>
      </c>
      <c r="AC157" s="28">
        <v>288.8</v>
      </c>
      <c r="AD157" s="25">
        <v>304</v>
      </c>
      <c r="AE157" s="25">
        <v>319.2</v>
      </c>
      <c r="AF157" s="25">
        <v>334.4</v>
      </c>
      <c r="AL157" s="24" t="s">
        <v>92</v>
      </c>
      <c r="AM157" s="24" t="str">
        <f t="shared" si="111"/>
        <v>C-18-30-39</v>
      </c>
      <c r="AN157" s="25">
        <v>31.24</v>
      </c>
      <c r="AO157" s="25">
        <v>46.86</v>
      </c>
      <c r="AP157" s="25">
        <v>62.48</v>
      </c>
      <c r="AQ157" s="25">
        <v>78.099999999999994</v>
      </c>
      <c r="AR157" s="25">
        <v>93.72</v>
      </c>
      <c r="AS157" s="25">
        <v>109.34</v>
      </c>
      <c r="AT157" s="25">
        <v>118.72</v>
      </c>
      <c r="AU157" s="25">
        <v>133.56</v>
      </c>
      <c r="AV157" s="25">
        <v>148.4</v>
      </c>
      <c r="AW157" s="25">
        <v>163.24</v>
      </c>
      <c r="AX157" s="28">
        <v>178.08</v>
      </c>
      <c r="AY157" s="29">
        <v>1.1000000000000001</v>
      </c>
      <c r="AZ157" s="28">
        <v>192.92</v>
      </c>
      <c r="BA157" s="28">
        <v>207.76</v>
      </c>
      <c r="BB157" s="28">
        <v>222.6</v>
      </c>
      <c r="BC157" s="28">
        <v>237.44</v>
      </c>
      <c r="BD157" s="28">
        <v>252.28</v>
      </c>
      <c r="BE157" s="28">
        <v>267.12</v>
      </c>
      <c r="BF157" s="28">
        <v>281.95999999999998</v>
      </c>
      <c r="BG157" s="25">
        <v>296.8</v>
      </c>
      <c r="BH157" s="25">
        <v>311.64</v>
      </c>
      <c r="BI157" s="25">
        <v>326.48</v>
      </c>
      <c r="BJ157" s="25">
        <v>341.32</v>
      </c>
      <c r="BK157" s="25">
        <v>356.16</v>
      </c>
      <c r="BL157" s="49"/>
      <c r="BQ157" s="24" t="s">
        <v>92</v>
      </c>
      <c r="BR157" s="24" t="str">
        <f t="shared" si="112"/>
        <v>C-18-BASE-30-39</v>
      </c>
      <c r="BS157" s="25">
        <v>67.66</v>
      </c>
      <c r="BT157" s="25">
        <v>101.49</v>
      </c>
      <c r="BU157" s="25">
        <v>135.32</v>
      </c>
      <c r="BV157" s="25">
        <v>169.15</v>
      </c>
      <c r="BW157" s="25">
        <v>202.98</v>
      </c>
      <c r="BX157" s="25">
        <v>236.81</v>
      </c>
      <c r="BY157" s="25">
        <v>257.12</v>
      </c>
      <c r="BZ157" s="25">
        <v>289.26</v>
      </c>
      <c r="CA157" s="25">
        <v>321.39999999999998</v>
      </c>
      <c r="CB157" s="25">
        <v>353.54</v>
      </c>
      <c r="CC157" s="28">
        <v>385.68</v>
      </c>
      <c r="CD157" s="29">
        <v>100</v>
      </c>
      <c r="CE157" s="28">
        <v>417.82</v>
      </c>
      <c r="CF157" s="28">
        <v>449.96</v>
      </c>
      <c r="CG157" s="28">
        <v>482.1</v>
      </c>
      <c r="CH157" s="28">
        <v>514.24</v>
      </c>
      <c r="CI157" s="28">
        <v>546.38</v>
      </c>
      <c r="CJ157" s="28">
        <v>578.52</v>
      </c>
      <c r="CK157" s="28">
        <v>610.66</v>
      </c>
      <c r="CL157" s="25">
        <v>642.79999999999995</v>
      </c>
      <c r="CM157" s="25">
        <v>674.94</v>
      </c>
      <c r="CN157" s="25">
        <v>707.08</v>
      </c>
      <c r="CO157" s="25">
        <v>739.22</v>
      </c>
      <c r="CP157" s="25">
        <v>771.36</v>
      </c>
      <c r="CQ157" s="49"/>
      <c r="CV157" s="24" t="s">
        <v>92</v>
      </c>
      <c r="CW157" s="24" t="str">
        <f t="shared" si="113"/>
        <v>B-12-BASE-30-39</v>
      </c>
      <c r="CX157" s="25">
        <v>28</v>
      </c>
      <c r="CY157" s="25">
        <v>42</v>
      </c>
      <c r="CZ157" s="25">
        <v>56</v>
      </c>
      <c r="DA157" s="25">
        <v>70</v>
      </c>
      <c r="DB157" s="25">
        <v>84</v>
      </c>
      <c r="DC157" s="25">
        <v>98</v>
      </c>
      <c r="DD157" s="25">
        <v>106.4</v>
      </c>
      <c r="DE157" s="25">
        <v>119.7</v>
      </c>
      <c r="DF157" s="25">
        <v>133</v>
      </c>
      <c r="DG157" s="25">
        <v>146.30000000000001</v>
      </c>
      <c r="DH157" s="28">
        <v>159.6</v>
      </c>
      <c r="DI157" s="29">
        <v>1.1000000000000001</v>
      </c>
      <c r="DJ157" s="28">
        <v>172.9</v>
      </c>
      <c r="DK157" s="28">
        <v>186.2</v>
      </c>
      <c r="DL157" s="28">
        <v>199.5</v>
      </c>
      <c r="DM157" s="28">
        <v>212.8</v>
      </c>
      <c r="DN157" s="28">
        <v>226.1</v>
      </c>
      <c r="DO157" s="28">
        <v>239.4</v>
      </c>
      <c r="DP157" s="28">
        <v>252.7</v>
      </c>
      <c r="DQ157" s="25">
        <v>266</v>
      </c>
      <c r="DR157" s="25">
        <v>279.3</v>
      </c>
      <c r="DS157" s="25">
        <v>292.60000000000002</v>
      </c>
      <c r="DT157" s="49"/>
      <c r="DY157" s="24" t="s">
        <v>92</v>
      </c>
      <c r="DZ157" s="24" t="str">
        <f t="shared" si="114"/>
        <v>B-12-BASE-30-39</v>
      </c>
      <c r="EA157" s="25">
        <v>28.36</v>
      </c>
      <c r="EB157" s="25">
        <v>42.54</v>
      </c>
      <c r="EC157" s="25">
        <v>56.72</v>
      </c>
      <c r="ED157" s="25">
        <v>70.900000000000006</v>
      </c>
      <c r="EE157" s="25">
        <v>85.08</v>
      </c>
      <c r="EF157" s="25">
        <v>99.26</v>
      </c>
      <c r="EG157" s="25">
        <v>107.76</v>
      </c>
      <c r="EH157" s="25">
        <v>121.23</v>
      </c>
      <c r="EI157" s="25">
        <v>134.69999999999999</v>
      </c>
      <c r="EJ157" s="25">
        <v>148.16999999999999</v>
      </c>
      <c r="EK157" s="28">
        <v>161.63999999999999</v>
      </c>
      <c r="EL157" s="29">
        <v>1.1000000000000001</v>
      </c>
      <c r="EM157" s="28">
        <v>175.11</v>
      </c>
      <c r="EN157" s="28">
        <v>188.58</v>
      </c>
      <c r="EO157" s="28">
        <v>202.05</v>
      </c>
      <c r="EP157" s="28">
        <v>215.52</v>
      </c>
      <c r="EQ157" s="28">
        <v>228.99</v>
      </c>
      <c r="ER157" s="28">
        <v>242.46</v>
      </c>
      <c r="ES157" s="28">
        <v>255.93</v>
      </c>
      <c r="ET157" s="25">
        <v>269.39999999999998</v>
      </c>
      <c r="EU157" s="25">
        <v>282.87</v>
      </c>
      <c r="EV157" s="25">
        <v>296.33999999999997</v>
      </c>
      <c r="EW157" s="49"/>
      <c r="FB157" s="24" t="s">
        <v>92</v>
      </c>
      <c r="FC157" s="24" t="str">
        <f t="shared" si="115"/>
        <v>B-12-BASE-30-39</v>
      </c>
      <c r="FD157" s="25">
        <v>24</v>
      </c>
      <c r="FE157" s="25">
        <v>36</v>
      </c>
      <c r="FF157" s="25">
        <v>48</v>
      </c>
      <c r="FG157" s="25">
        <v>60</v>
      </c>
      <c r="FH157" s="25">
        <v>72</v>
      </c>
      <c r="FI157" s="25">
        <v>84</v>
      </c>
      <c r="FJ157" s="25">
        <v>91.2</v>
      </c>
      <c r="FK157" s="25">
        <v>102.6</v>
      </c>
      <c r="FL157" s="25">
        <v>114</v>
      </c>
      <c r="FM157" s="25">
        <v>125.4</v>
      </c>
      <c r="FN157" s="28">
        <v>136.80000000000001</v>
      </c>
      <c r="FO157" s="29">
        <v>1.1000000000000001</v>
      </c>
      <c r="FP157" s="28">
        <v>148.19999999999999</v>
      </c>
      <c r="FQ157" s="28">
        <v>159.6</v>
      </c>
      <c r="FR157" s="28">
        <v>171</v>
      </c>
      <c r="FS157" s="28">
        <v>182.4</v>
      </c>
      <c r="FT157" s="28">
        <v>193.8</v>
      </c>
      <c r="FU157" s="28">
        <v>205.2</v>
      </c>
      <c r="FV157" s="28">
        <v>216.6</v>
      </c>
      <c r="FW157" s="25">
        <v>228</v>
      </c>
      <c r="FX157" s="25">
        <v>239.4</v>
      </c>
      <c r="FY157" s="25">
        <v>250.8</v>
      </c>
      <c r="FZ157" s="49"/>
      <c r="GE157" s="24" t="s">
        <v>92</v>
      </c>
      <c r="GF157" s="24" t="str">
        <f t="shared" si="116"/>
        <v>C-18-BASE-30-39</v>
      </c>
      <c r="GG157" s="25">
        <v>25.56</v>
      </c>
      <c r="GH157" s="25">
        <v>38.340000000000003</v>
      </c>
      <c r="GI157" s="25">
        <v>51.12</v>
      </c>
      <c r="GJ157" s="25">
        <v>63.9</v>
      </c>
      <c r="GK157" s="25">
        <v>76.680000000000007</v>
      </c>
      <c r="GL157" s="25">
        <v>89.46</v>
      </c>
      <c r="GM157" s="25">
        <v>97.12</v>
      </c>
      <c r="GN157" s="25">
        <v>109.26</v>
      </c>
      <c r="GO157" s="25">
        <v>121.4</v>
      </c>
      <c r="GP157" s="25">
        <v>133.54</v>
      </c>
      <c r="GQ157" s="28">
        <v>145.68</v>
      </c>
      <c r="GR157" s="29">
        <v>1.1000000000000001</v>
      </c>
      <c r="GS157" s="28">
        <v>157.82</v>
      </c>
      <c r="GT157" s="28">
        <v>169.96</v>
      </c>
      <c r="GU157" s="28">
        <v>182.1</v>
      </c>
      <c r="GV157" s="28">
        <v>194.24</v>
      </c>
      <c r="GW157" s="28">
        <v>206.38</v>
      </c>
      <c r="GX157" s="28">
        <v>218.52</v>
      </c>
      <c r="GY157" s="28">
        <v>230.66</v>
      </c>
      <c r="GZ157" s="25">
        <v>242.8</v>
      </c>
      <c r="HA157" s="25">
        <v>254.94</v>
      </c>
      <c r="HB157" s="25">
        <v>267.08</v>
      </c>
      <c r="HC157" s="25">
        <v>279.22000000000003</v>
      </c>
      <c r="HD157" s="25">
        <v>291.36</v>
      </c>
      <c r="HE157" s="49"/>
      <c r="HJ157" s="24" t="s">
        <v>92</v>
      </c>
      <c r="HK157" s="24" t="str">
        <f t="shared" si="117"/>
        <v>B-12-BASE-30-39</v>
      </c>
      <c r="HL157" s="25">
        <v>26</v>
      </c>
      <c r="HM157" s="25">
        <v>39</v>
      </c>
      <c r="HN157" s="25">
        <v>52</v>
      </c>
      <c r="HO157" s="25">
        <v>65</v>
      </c>
      <c r="HP157" s="25">
        <v>78</v>
      </c>
      <c r="HQ157" s="25">
        <v>91</v>
      </c>
      <c r="HR157" s="25">
        <v>98.8</v>
      </c>
      <c r="HS157" s="25">
        <v>111.15</v>
      </c>
      <c r="HT157" s="25">
        <v>123.5</v>
      </c>
      <c r="HU157" s="25">
        <v>135.85</v>
      </c>
      <c r="HV157" s="28">
        <v>148.19999999999999</v>
      </c>
      <c r="HW157" s="29">
        <v>100</v>
      </c>
      <c r="HX157" s="28">
        <v>160.55000000000001</v>
      </c>
      <c r="HY157" s="28">
        <v>172.9</v>
      </c>
      <c r="HZ157" s="28">
        <v>185.25</v>
      </c>
      <c r="IA157" s="28">
        <v>197.6</v>
      </c>
      <c r="IB157" s="28">
        <v>209.95</v>
      </c>
      <c r="IC157" s="28">
        <v>222.3</v>
      </c>
      <c r="ID157" s="28">
        <v>234.65</v>
      </c>
      <c r="IE157" s="25">
        <v>247</v>
      </c>
      <c r="IF157" s="25">
        <v>259.35000000000002</v>
      </c>
      <c r="IG157" s="25">
        <v>271.7</v>
      </c>
      <c r="IH157" s="49"/>
      <c r="IM157" s="24" t="s">
        <v>92</v>
      </c>
      <c r="IN157" s="24" t="str">
        <f t="shared" si="118"/>
        <v>B-12-BASE-30-39</v>
      </c>
      <c r="IO157" s="165">
        <v>99999</v>
      </c>
      <c r="IP157" s="25">
        <v>99999</v>
      </c>
      <c r="IQ157" s="25">
        <v>99999</v>
      </c>
      <c r="IR157" s="25">
        <v>99999</v>
      </c>
      <c r="IS157" s="25">
        <v>99999</v>
      </c>
      <c r="IT157" s="25">
        <v>99999</v>
      </c>
      <c r="IU157" s="25">
        <v>99999</v>
      </c>
      <c r="IV157" s="25">
        <v>99999</v>
      </c>
      <c r="IW157" s="25">
        <v>99999</v>
      </c>
      <c r="IX157" s="25">
        <v>99999</v>
      </c>
      <c r="IY157" s="28">
        <v>99999</v>
      </c>
      <c r="IZ157" s="29">
        <v>100</v>
      </c>
      <c r="JA157" s="165">
        <v>99999</v>
      </c>
      <c r="JB157" s="25">
        <v>99999</v>
      </c>
      <c r="JC157" s="25">
        <v>99999</v>
      </c>
      <c r="JD157" s="25">
        <v>99999</v>
      </c>
      <c r="JE157" s="25">
        <v>99999</v>
      </c>
      <c r="JF157" s="25">
        <v>99999</v>
      </c>
      <c r="JG157" s="25">
        <v>99999</v>
      </c>
      <c r="JH157" s="25">
        <v>99999</v>
      </c>
      <c r="JI157" s="25">
        <v>99999</v>
      </c>
      <c r="JJ157" s="25">
        <v>99999</v>
      </c>
      <c r="JK157" s="49"/>
      <c r="JP157" s="24" t="s">
        <v>92</v>
      </c>
      <c r="JQ157" s="24" t="str">
        <f t="shared" si="119"/>
        <v>C-18-BASE-30-39</v>
      </c>
      <c r="JR157" s="25">
        <v>31.24</v>
      </c>
      <c r="JS157" s="25">
        <v>46.86</v>
      </c>
      <c r="JT157" s="25">
        <v>62.48</v>
      </c>
      <c r="JU157" s="25">
        <v>78.099999999999994</v>
      </c>
      <c r="JV157" s="25">
        <v>93.72</v>
      </c>
      <c r="JW157" s="25">
        <v>109.34</v>
      </c>
      <c r="JX157" s="25">
        <v>118.72</v>
      </c>
      <c r="JY157" s="25">
        <v>133.56</v>
      </c>
      <c r="JZ157" s="25">
        <v>148.4</v>
      </c>
      <c r="KA157" s="25">
        <v>163.24</v>
      </c>
      <c r="KB157" s="28">
        <v>178.08</v>
      </c>
      <c r="KC157" s="29">
        <v>1.1000000000000001</v>
      </c>
      <c r="KD157" s="28">
        <v>192.92</v>
      </c>
      <c r="KE157" s="28">
        <v>207.76</v>
      </c>
      <c r="KF157" s="28">
        <v>222.6</v>
      </c>
      <c r="KG157" s="28">
        <v>237.44</v>
      </c>
      <c r="KH157" s="28">
        <v>252.28</v>
      </c>
      <c r="KI157" s="28">
        <v>267.12</v>
      </c>
      <c r="KJ157" s="28">
        <v>281.95999999999998</v>
      </c>
      <c r="KK157" s="25">
        <v>296.8</v>
      </c>
      <c r="KL157" s="25">
        <v>311.64</v>
      </c>
      <c r="KM157" s="25">
        <v>326.48</v>
      </c>
      <c r="KN157" s="25">
        <v>341.32</v>
      </c>
      <c r="KO157" s="25">
        <v>356.16</v>
      </c>
      <c r="KP157" s="49"/>
      <c r="KU157" s="24" t="s">
        <v>92</v>
      </c>
      <c r="KV157" s="24" t="str">
        <f t="shared" si="120"/>
        <v>B-12-BASE-30-39</v>
      </c>
      <c r="KW157" s="25">
        <v>26</v>
      </c>
      <c r="KX157" s="25">
        <v>39</v>
      </c>
      <c r="KY157" s="25">
        <v>52</v>
      </c>
      <c r="KZ157" s="25">
        <v>65</v>
      </c>
      <c r="LA157" s="25">
        <v>78</v>
      </c>
      <c r="LB157" s="25">
        <v>91</v>
      </c>
      <c r="LC157" s="25">
        <v>98.8</v>
      </c>
      <c r="LD157" s="25">
        <v>111.15</v>
      </c>
      <c r="LE157" s="25">
        <v>123.5</v>
      </c>
      <c r="LF157" s="25">
        <v>135.85</v>
      </c>
      <c r="LG157" s="28">
        <v>148.19999999999999</v>
      </c>
      <c r="LH157" s="29">
        <v>100</v>
      </c>
      <c r="LI157" s="28">
        <v>160.55000000000001</v>
      </c>
      <c r="LJ157" s="28">
        <v>172.9</v>
      </c>
      <c r="LK157" s="28">
        <v>185.25</v>
      </c>
      <c r="LL157" s="28">
        <v>197.6</v>
      </c>
      <c r="LM157" s="28">
        <v>209.95</v>
      </c>
      <c r="LN157" s="28">
        <v>222.3</v>
      </c>
      <c r="LO157" s="28">
        <v>234.65</v>
      </c>
      <c r="LP157" s="25">
        <v>247</v>
      </c>
      <c r="LQ157" s="25">
        <v>259.35000000000002</v>
      </c>
      <c r="LR157" s="25">
        <v>271.7</v>
      </c>
      <c r="LS157" s="49"/>
    </row>
    <row r="158" spans="5:331" ht="14.4">
      <c r="I158" s="24" t="s">
        <v>93</v>
      </c>
      <c r="J158" s="24" t="str">
        <f t="shared" si="110"/>
        <v>B-12-BASE-40-49</v>
      </c>
      <c r="K158" s="25">
        <v>76</v>
      </c>
      <c r="L158" s="25">
        <v>114</v>
      </c>
      <c r="M158" s="25">
        <v>152</v>
      </c>
      <c r="N158" s="25">
        <v>190</v>
      </c>
      <c r="O158" s="25">
        <v>228</v>
      </c>
      <c r="P158" s="25">
        <v>266</v>
      </c>
      <c r="Q158" s="25">
        <v>288.8</v>
      </c>
      <c r="R158" s="25">
        <v>324.89999999999998</v>
      </c>
      <c r="S158" s="25">
        <v>361</v>
      </c>
      <c r="T158" s="25">
        <v>397.1</v>
      </c>
      <c r="U158" s="28">
        <v>433.2</v>
      </c>
      <c r="V158" s="29">
        <v>1.1499999999999999</v>
      </c>
      <c r="W158" s="28">
        <v>469.3</v>
      </c>
      <c r="X158" s="28">
        <v>505.4</v>
      </c>
      <c r="Y158" s="28">
        <v>541.5</v>
      </c>
      <c r="Z158" s="28">
        <v>577.6</v>
      </c>
      <c r="AA158" s="28">
        <v>613.70000000000005</v>
      </c>
      <c r="AB158" s="28">
        <v>649.79999999999995</v>
      </c>
      <c r="AC158" s="28">
        <v>685.9</v>
      </c>
      <c r="AD158" s="25">
        <v>722</v>
      </c>
      <c r="AE158" s="25">
        <v>758.1</v>
      </c>
      <c r="AF158" s="25">
        <v>794.2</v>
      </c>
      <c r="AL158" s="24" t="s">
        <v>93</v>
      </c>
      <c r="AM158" s="24" t="str">
        <f t="shared" si="111"/>
        <v>C-18-40-49</v>
      </c>
      <c r="AN158" s="25">
        <v>68.16</v>
      </c>
      <c r="AO158" s="25">
        <v>102.24</v>
      </c>
      <c r="AP158" s="25">
        <v>136.32</v>
      </c>
      <c r="AQ158" s="25">
        <v>170.4</v>
      </c>
      <c r="AR158" s="25">
        <v>204.48</v>
      </c>
      <c r="AS158" s="25">
        <v>238.56</v>
      </c>
      <c r="AT158" s="25">
        <v>259.04000000000002</v>
      </c>
      <c r="AU158" s="25">
        <v>291.42</v>
      </c>
      <c r="AV158" s="25">
        <v>323.8</v>
      </c>
      <c r="AW158" s="25">
        <v>356.18</v>
      </c>
      <c r="AX158" s="28">
        <v>388.56</v>
      </c>
      <c r="AY158" s="29">
        <v>1.1499999999999999</v>
      </c>
      <c r="AZ158" s="28">
        <v>420.94</v>
      </c>
      <c r="BA158" s="28">
        <v>453.32</v>
      </c>
      <c r="BB158" s="28">
        <v>485.7</v>
      </c>
      <c r="BC158" s="28">
        <v>518.08000000000004</v>
      </c>
      <c r="BD158" s="28">
        <v>550.46</v>
      </c>
      <c r="BE158" s="28">
        <v>582.84</v>
      </c>
      <c r="BF158" s="28">
        <v>615.22</v>
      </c>
      <c r="BG158" s="25">
        <v>647.6</v>
      </c>
      <c r="BH158" s="25">
        <v>679.98</v>
      </c>
      <c r="BI158" s="25">
        <v>712.36</v>
      </c>
      <c r="BJ158" s="25">
        <v>744.74</v>
      </c>
      <c r="BK158" s="25">
        <v>777.12</v>
      </c>
      <c r="BL158" s="49"/>
      <c r="BQ158" s="24" t="s">
        <v>93</v>
      </c>
      <c r="BR158" s="24" t="str">
        <f t="shared" si="112"/>
        <v>C-18-BASE-40-49</v>
      </c>
      <c r="BS158" s="25">
        <v>135.08000000000001</v>
      </c>
      <c r="BT158" s="25">
        <v>202.62</v>
      </c>
      <c r="BU158" s="25">
        <v>270.16000000000003</v>
      </c>
      <c r="BV158" s="25">
        <v>337.7</v>
      </c>
      <c r="BW158" s="25">
        <v>405.24</v>
      </c>
      <c r="BX158" s="25">
        <v>472.78</v>
      </c>
      <c r="BY158" s="25">
        <v>513.28</v>
      </c>
      <c r="BZ158" s="25">
        <v>577.44000000000005</v>
      </c>
      <c r="CA158" s="25">
        <v>641.6</v>
      </c>
      <c r="CB158" s="25">
        <v>705.76</v>
      </c>
      <c r="CC158" s="28">
        <v>769.92</v>
      </c>
      <c r="CD158" s="29">
        <v>100</v>
      </c>
      <c r="CE158" s="28">
        <v>834.08</v>
      </c>
      <c r="CF158" s="28">
        <v>898.24</v>
      </c>
      <c r="CG158" s="28">
        <v>962.4</v>
      </c>
      <c r="CH158" s="28">
        <v>1026.56</v>
      </c>
      <c r="CI158" s="28">
        <v>1090.72</v>
      </c>
      <c r="CJ158" s="28">
        <v>1154.8800000000001</v>
      </c>
      <c r="CK158" s="28">
        <v>1219.04</v>
      </c>
      <c r="CL158" s="25">
        <v>1283.2</v>
      </c>
      <c r="CM158" s="25">
        <v>1347.36</v>
      </c>
      <c r="CN158" s="25">
        <v>1411.52</v>
      </c>
      <c r="CO158" s="25">
        <v>1475.68</v>
      </c>
      <c r="CP158" s="25">
        <v>1539.84</v>
      </c>
      <c r="CQ158" s="49"/>
      <c r="CV158" s="24" t="s">
        <v>93</v>
      </c>
      <c r="CW158" s="24" t="str">
        <f t="shared" si="113"/>
        <v>B-12-BASE-40-49</v>
      </c>
      <c r="CX158" s="25">
        <v>68</v>
      </c>
      <c r="CY158" s="25">
        <v>102</v>
      </c>
      <c r="CZ158" s="25">
        <v>136</v>
      </c>
      <c r="DA158" s="25">
        <v>170</v>
      </c>
      <c r="DB158" s="25">
        <v>204</v>
      </c>
      <c r="DC158" s="25">
        <v>238</v>
      </c>
      <c r="DD158" s="25">
        <v>258.39999999999998</v>
      </c>
      <c r="DE158" s="25">
        <v>290.7</v>
      </c>
      <c r="DF158" s="25">
        <v>323</v>
      </c>
      <c r="DG158" s="25">
        <v>355.3</v>
      </c>
      <c r="DH158" s="28">
        <v>387.6</v>
      </c>
      <c r="DI158" s="29">
        <v>1.1499999999999999</v>
      </c>
      <c r="DJ158" s="28">
        <v>419.9</v>
      </c>
      <c r="DK158" s="28">
        <v>452.2</v>
      </c>
      <c r="DL158" s="28">
        <v>484.5</v>
      </c>
      <c r="DM158" s="28">
        <v>516.79999999999995</v>
      </c>
      <c r="DN158" s="28">
        <v>549.1</v>
      </c>
      <c r="DO158" s="28">
        <v>581.4</v>
      </c>
      <c r="DP158" s="28">
        <v>613.70000000000005</v>
      </c>
      <c r="DQ158" s="25">
        <v>646</v>
      </c>
      <c r="DR158" s="25">
        <v>678.3</v>
      </c>
      <c r="DS158" s="25">
        <v>710.6</v>
      </c>
      <c r="DT158" s="49"/>
      <c r="DY158" s="24" t="s">
        <v>93</v>
      </c>
      <c r="DZ158" s="24" t="str">
        <f t="shared" si="114"/>
        <v>B-12-BASE-40-49</v>
      </c>
      <c r="EA158" s="25">
        <v>68.86</v>
      </c>
      <c r="EB158" s="25">
        <v>103.29</v>
      </c>
      <c r="EC158" s="25">
        <v>137.72</v>
      </c>
      <c r="ED158" s="25">
        <v>172.15</v>
      </c>
      <c r="EE158" s="25">
        <v>206.58</v>
      </c>
      <c r="EF158" s="25">
        <v>241.01</v>
      </c>
      <c r="EG158" s="25">
        <v>261.68</v>
      </c>
      <c r="EH158" s="25">
        <v>294.39</v>
      </c>
      <c r="EI158" s="25">
        <v>327.10000000000002</v>
      </c>
      <c r="EJ158" s="25">
        <v>359.81</v>
      </c>
      <c r="EK158" s="28">
        <v>392.52</v>
      </c>
      <c r="EL158" s="29">
        <v>1.1499999999999999</v>
      </c>
      <c r="EM158" s="28">
        <v>425.23</v>
      </c>
      <c r="EN158" s="28">
        <v>457.94</v>
      </c>
      <c r="EO158" s="28">
        <v>490.65</v>
      </c>
      <c r="EP158" s="28">
        <v>523.36</v>
      </c>
      <c r="EQ158" s="28">
        <v>556.07000000000005</v>
      </c>
      <c r="ER158" s="28">
        <v>588.78</v>
      </c>
      <c r="ES158" s="28">
        <v>621.49</v>
      </c>
      <c r="ET158" s="25">
        <v>654.20000000000005</v>
      </c>
      <c r="EU158" s="25">
        <v>686.91</v>
      </c>
      <c r="EV158" s="25">
        <v>719.62</v>
      </c>
      <c r="EW158" s="49"/>
      <c r="FB158" s="24" t="s">
        <v>93</v>
      </c>
      <c r="FC158" s="24" t="str">
        <f t="shared" si="115"/>
        <v>B-12-BASE-40-49</v>
      </c>
      <c r="FD158" s="25">
        <v>58</v>
      </c>
      <c r="FE158" s="25">
        <v>87</v>
      </c>
      <c r="FF158" s="25">
        <v>116</v>
      </c>
      <c r="FG158" s="25">
        <v>145</v>
      </c>
      <c r="FH158" s="25">
        <v>174</v>
      </c>
      <c r="FI158" s="25">
        <v>203</v>
      </c>
      <c r="FJ158" s="25">
        <v>220.4</v>
      </c>
      <c r="FK158" s="25">
        <v>247.95</v>
      </c>
      <c r="FL158" s="25">
        <v>275.5</v>
      </c>
      <c r="FM158" s="25">
        <v>303.05</v>
      </c>
      <c r="FN158" s="28">
        <v>330.6</v>
      </c>
      <c r="FO158" s="29">
        <v>1.1499999999999999</v>
      </c>
      <c r="FP158" s="28">
        <v>358.15</v>
      </c>
      <c r="FQ158" s="28">
        <v>385.7</v>
      </c>
      <c r="FR158" s="28">
        <v>413.25</v>
      </c>
      <c r="FS158" s="28">
        <v>440.8</v>
      </c>
      <c r="FT158" s="28">
        <v>468.35</v>
      </c>
      <c r="FU158" s="28">
        <v>495.9</v>
      </c>
      <c r="FV158" s="28">
        <v>523.45000000000005</v>
      </c>
      <c r="FW158" s="25">
        <v>551</v>
      </c>
      <c r="FX158" s="25">
        <v>578.54999999999995</v>
      </c>
      <c r="FY158" s="25">
        <v>606.1</v>
      </c>
      <c r="FZ158" s="49"/>
      <c r="GE158" s="24" t="s">
        <v>93</v>
      </c>
      <c r="GF158" s="24" t="str">
        <f t="shared" si="116"/>
        <v>C-18-BASE-40-49</v>
      </c>
      <c r="GG158" s="25">
        <v>56.8</v>
      </c>
      <c r="GH158" s="25">
        <v>85.2</v>
      </c>
      <c r="GI158" s="25">
        <v>113.6</v>
      </c>
      <c r="GJ158" s="25">
        <v>142</v>
      </c>
      <c r="GK158" s="25">
        <v>170.4</v>
      </c>
      <c r="GL158" s="25">
        <v>198.8</v>
      </c>
      <c r="GM158" s="25">
        <v>215.84</v>
      </c>
      <c r="GN158" s="25">
        <v>242.82</v>
      </c>
      <c r="GO158" s="25">
        <v>269.8</v>
      </c>
      <c r="GP158" s="25">
        <v>296.77999999999997</v>
      </c>
      <c r="GQ158" s="28">
        <v>323.76</v>
      </c>
      <c r="GR158" s="29">
        <v>1.1499999999999999</v>
      </c>
      <c r="GS158" s="28">
        <v>350.74</v>
      </c>
      <c r="GT158" s="28">
        <v>377.72</v>
      </c>
      <c r="GU158" s="28">
        <v>404.7</v>
      </c>
      <c r="GV158" s="28">
        <v>431.68</v>
      </c>
      <c r="GW158" s="28">
        <v>458.66</v>
      </c>
      <c r="GX158" s="28">
        <v>485.64</v>
      </c>
      <c r="GY158" s="28">
        <v>512.62</v>
      </c>
      <c r="GZ158" s="25">
        <v>539.6</v>
      </c>
      <c r="HA158" s="25">
        <v>566.58000000000004</v>
      </c>
      <c r="HB158" s="25">
        <v>593.55999999999995</v>
      </c>
      <c r="HC158" s="25">
        <v>620.54</v>
      </c>
      <c r="HD158" s="25">
        <v>647.52</v>
      </c>
      <c r="HE158" s="49"/>
      <c r="HJ158" s="24" t="s">
        <v>93</v>
      </c>
      <c r="HK158" s="24" t="str">
        <f t="shared" si="117"/>
        <v>B-12-BASE-40-49</v>
      </c>
      <c r="HL158" s="25">
        <v>62</v>
      </c>
      <c r="HM158" s="25">
        <v>93</v>
      </c>
      <c r="HN158" s="25">
        <v>124</v>
      </c>
      <c r="HO158" s="25">
        <v>155</v>
      </c>
      <c r="HP158" s="25">
        <v>186</v>
      </c>
      <c r="HQ158" s="25">
        <v>217</v>
      </c>
      <c r="HR158" s="25">
        <v>235.6</v>
      </c>
      <c r="HS158" s="25">
        <v>265.05</v>
      </c>
      <c r="HT158" s="25">
        <v>294.5</v>
      </c>
      <c r="HU158" s="25">
        <v>323.95</v>
      </c>
      <c r="HV158" s="28">
        <v>353.4</v>
      </c>
      <c r="HW158" s="29">
        <v>100</v>
      </c>
      <c r="HX158" s="28">
        <v>382.85</v>
      </c>
      <c r="HY158" s="28">
        <v>412.3</v>
      </c>
      <c r="HZ158" s="28">
        <v>441.75</v>
      </c>
      <c r="IA158" s="28">
        <v>471.2</v>
      </c>
      <c r="IB158" s="28">
        <v>500.65</v>
      </c>
      <c r="IC158" s="28">
        <v>530.1</v>
      </c>
      <c r="ID158" s="28">
        <v>559.54999999999995</v>
      </c>
      <c r="IE158" s="25">
        <v>589</v>
      </c>
      <c r="IF158" s="25">
        <v>618.45000000000005</v>
      </c>
      <c r="IG158" s="25">
        <v>647.9</v>
      </c>
      <c r="IH158" s="49"/>
      <c r="IM158" s="24" t="s">
        <v>93</v>
      </c>
      <c r="IN158" s="24" t="str">
        <f t="shared" si="118"/>
        <v>B-12-BASE-40-49</v>
      </c>
      <c r="IO158" s="165">
        <v>99999</v>
      </c>
      <c r="IP158" s="25">
        <v>99999</v>
      </c>
      <c r="IQ158" s="25">
        <v>99999</v>
      </c>
      <c r="IR158" s="25">
        <v>99999</v>
      </c>
      <c r="IS158" s="25">
        <v>99999</v>
      </c>
      <c r="IT158" s="25">
        <v>99999</v>
      </c>
      <c r="IU158" s="25">
        <v>99999</v>
      </c>
      <c r="IV158" s="25">
        <v>99999</v>
      </c>
      <c r="IW158" s="25">
        <v>99999</v>
      </c>
      <c r="IX158" s="25">
        <v>99999</v>
      </c>
      <c r="IY158" s="28">
        <v>99999</v>
      </c>
      <c r="IZ158" s="29">
        <v>100</v>
      </c>
      <c r="JA158" s="165">
        <v>99999</v>
      </c>
      <c r="JB158" s="25">
        <v>99999</v>
      </c>
      <c r="JC158" s="25">
        <v>99999</v>
      </c>
      <c r="JD158" s="25">
        <v>99999</v>
      </c>
      <c r="JE158" s="25">
        <v>99999</v>
      </c>
      <c r="JF158" s="25">
        <v>99999</v>
      </c>
      <c r="JG158" s="25">
        <v>99999</v>
      </c>
      <c r="JH158" s="25">
        <v>99999</v>
      </c>
      <c r="JI158" s="25">
        <v>99999</v>
      </c>
      <c r="JJ158" s="25">
        <v>99999</v>
      </c>
      <c r="JK158" s="49"/>
      <c r="JP158" s="24" t="s">
        <v>93</v>
      </c>
      <c r="JQ158" s="24" t="str">
        <f t="shared" si="119"/>
        <v>C-18-BASE-40-49</v>
      </c>
      <c r="JR158" s="25">
        <v>68.16</v>
      </c>
      <c r="JS158" s="25">
        <v>102.24</v>
      </c>
      <c r="JT158" s="25">
        <v>136.32</v>
      </c>
      <c r="JU158" s="25">
        <v>170.4</v>
      </c>
      <c r="JV158" s="25">
        <v>204.48</v>
      </c>
      <c r="JW158" s="25">
        <v>238.56</v>
      </c>
      <c r="JX158" s="25">
        <v>259.04000000000002</v>
      </c>
      <c r="JY158" s="25">
        <v>291.42</v>
      </c>
      <c r="JZ158" s="25">
        <v>323.8</v>
      </c>
      <c r="KA158" s="25">
        <v>356.18</v>
      </c>
      <c r="KB158" s="28">
        <v>388.56</v>
      </c>
      <c r="KC158" s="29">
        <v>1.1499999999999999</v>
      </c>
      <c r="KD158" s="28">
        <v>420.94</v>
      </c>
      <c r="KE158" s="28">
        <v>453.32</v>
      </c>
      <c r="KF158" s="28">
        <v>485.7</v>
      </c>
      <c r="KG158" s="28">
        <v>518.08000000000004</v>
      </c>
      <c r="KH158" s="28">
        <v>550.46</v>
      </c>
      <c r="KI158" s="28">
        <v>582.84</v>
      </c>
      <c r="KJ158" s="28">
        <v>615.22</v>
      </c>
      <c r="KK158" s="25">
        <v>647.6</v>
      </c>
      <c r="KL158" s="25">
        <v>679.98</v>
      </c>
      <c r="KM158" s="25">
        <v>712.36</v>
      </c>
      <c r="KN158" s="25">
        <v>744.74</v>
      </c>
      <c r="KO158" s="25">
        <v>777.12</v>
      </c>
      <c r="KP158" s="49"/>
      <c r="KU158" s="24" t="s">
        <v>93</v>
      </c>
      <c r="KV158" s="24" t="str">
        <f t="shared" si="120"/>
        <v>B-12-BASE-40-49</v>
      </c>
      <c r="KW158" s="25">
        <v>62</v>
      </c>
      <c r="KX158" s="25">
        <v>93</v>
      </c>
      <c r="KY158" s="25">
        <v>124</v>
      </c>
      <c r="KZ158" s="25">
        <v>155</v>
      </c>
      <c r="LA158" s="25">
        <v>186</v>
      </c>
      <c r="LB158" s="25">
        <v>217</v>
      </c>
      <c r="LC158" s="25">
        <v>235.6</v>
      </c>
      <c r="LD158" s="25">
        <v>265.05</v>
      </c>
      <c r="LE158" s="25">
        <v>294.5</v>
      </c>
      <c r="LF158" s="25">
        <v>323.95</v>
      </c>
      <c r="LG158" s="28">
        <v>353.4</v>
      </c>
      <c r="LH158" s="29">
        <v>100</v>
      </c>
      <c r="LI158" s="28">
        <v>382.85</v>
      </c>
      <c r="LJ158" s="28">
        <v>412.3</v>
      </c>
      <c r="LK158" s="28">
        <v>441.75</v>
      </c>
      <c r="LL158" s="28">
        <v>471.2</v>
      </c>
      <c r="LM158" s="28">
        <v>500.65</v>
      </c>
      <c r="LN158" s="28">
        <v>530.1</v>
      </c>
      <c r="LO158" s="28">
        <v>559.54999999999995</v>
      </c>
      <c r="LP158" s="25">
        <v>589</v>
      </c>
      <c r="LQ158" s="25">
        <v>618.45000000000005</v>
      </c>
      <c r="LR158" s="25">
        <v>647.9</v>
      </c>
      <c r="LS158" s="49"/>
    </row>
    <row r="159" spans="5:331" ht="14.4">
      <c r="I159" s="24" t="s">
        <v>94</v>
      </c>
      <c r="J159" s="24" t="str">
        <f t="shared" si="110"/>
        <v>B-12-BASE-50-54</v>
      </c>
      <c r="K159" s="25">
        <v>124</v>
      </c>
      <c r="L159" s="25">
        <v>186</v>
      </c>
      <c r="M159" s="25">
        <v>248</v>
      </c>
      <c r="N159" s="25">
        <v>310</v>
      </c>
      <c r="O159" s="25">
        <v>372</v>
      </c>
      <c r="P159" s="25">
        <v>434</v>
      </c>
      <c r="Q159" s="25">
        <v>471.2</v>
      </c>
      <c r="R159" s="25">
        <v>530.1</v>
      </c>
      <c r="S159" s="25">
        <v>589</v>
      </c>
      <c r="T159" s="25">
        <v>647.9</v>
      </c>
      <c r="U159" s="28">
        <v>706.8</v>
      </c>
      <c r="V159" s="29">
        <v>1.1499999999999999</v>
      </c>
      <c r="W159" s="28">
        <v>765.7</v>
      </c>
      <c r="X159" s="28">
        <v>824.6</v>
      </c>
      <c r="Y159" s="28">
        <v>883.5</v>
      </c>
      <c r="Z159" s="28">
        <v>942.4</v>
      </c>
      <c r="AA159" s="28">
        <v>1001.3</v>
      </c>
      <c r="AB159" s="28">
        <v>1060.2</v>
      </c>
      <c r="AC159" s="28">
        <v>1119.0999999999999</v>
      </c>
      <c r="AD159" s="25">
        <v>1178</v>
      </c>
      <c r="AE159" s="25">
        <v>1236.9000000000001</v>
      </c>
      <c r="AF159" s="25">
        <v>1295.8</v>
      </c>
      <c r="AL159" s="24" t="s">
        <v>94</v>
      </c>
      <c r="AM159" s="24" t="str">
        <f t="shared" si="111"/>
        <v>C-18-50-54</v>
      </c>
      <c r="AN159" s="25">
        <v>116.44</v>
      </c>
      <c r="AO159" s="25">
        <v>174.66</v>
      </c>
      <c r="AP159" s="25">
        <v>232.88</v>
      </c>
      <c r="AQ159" s="25">
        <v>291.10000000000002</v>
      </c>
      <c r="AR159" s="25">
        <v>349.32</v>
      </c>
      <c r="AS159" s="25">
        <v>407.54</v>
      </c>
      <c r="AT159" s="25">
        <v>442.48</v>
      </c>
      <c r="AU159" s="25">
        <v>497.79</v>
      </c>
      <c r="AV159" s="25">
        <v>553.1</v>
      </c>
      <c r="AW159" s="25">
        <v>608.41</v>
      </c>
      <c r="AX159" s="28">
        <v>663.72</v>
      </c>
      <c r="AY159" s="29">
        <v>1.1499999999999999</v>
      </c>
      <c r="AZ159" s="28">
        <v>719.03</v>
      </c>
      <c r="BA159" s="28">
        <v>774.34</v>
      </c>
      <c r="BB159" s="28">
        <v>829.65</v>
      </c>
      <c r="BC159" s="28">
        <v>884.96</v>
      </c>
      <c r="BD159" s="28">
        <v>940.27</v>
      </c>
      <c r="BE159" s="28">
        <v>995.58</v>
      </c>
      <c r="BF159" s="28">
        <v>1050.8900000000001</v>
      </c>
      <c r="BG159" s="25">
        <v>1106.2</v>
      </c>
      <c r="BH159" s="25">
        <v>1161.51</v>
      </c>
      <c r="BI159" s="25">
        <v>1216.82</v>
      </c>
      <c r="BJ159" s="25">
        <v>1272.1300000000001</v>
      </c>
      <c r="BK159" s="25">
        <v>1327.44</v>
      </c>
      <c r="BL159" s="49"/>
      <c r="BQ159" s="24" t="s">
        <v>94</v>
      </c>
      <c r="BR159" s="24" t="str">
        <f t="shared" si="112"/>
        <v>C-18-BASE-50-54</v>
      </c>
      <c r="BS159" s="25">
        <v>195.8</v>
      </c>
      <c r="BT159" s="25">
        <v>293.7</v>
      </c>
      <c r="BU159" s="25">
        <v>391.6</v>
      </c>
      <c r="BV159" s="25">
        <v>489.5</v>
      </c>
      <c r="BW159" s="25">
        <v>587.4</v>
      </c>
      <c r="BX159" s="25">
        <v>685.3</v>
      </c>
      <c r="BY159" s="25">
        <v>744.08</v>
      </c>
      <c r="BZ159" s="25">
        <v>837.09</v>
      </c>
      <c r="CA159" s="25">
        <v>930.1</v>
      </c>
      <c r="CB159" s="25">
        <v>1023.11</v>
      </c>
      <c r="CC159" s="28">
        <v>1116.1199999999999</v>
      </c>
      <c r="CD159" s="29">
        <v>100</v>
      </c>
      <c r="CE159" s="28">
        <v>1209.1300000000001</v>
      </c>
      <c r="CF159" s="28">
        <v>1302.1400000000001</v>
      </c>
      <c r="CG159" s="28">
        <v>1395.15</v>
      </c>
      <c r="CH159" s="28">
        <v>1488.16</v>
      </c>
      <c r="CI159" s="28">
        <v>1581.17</v>
      </c>
      <c r="CJ159" s="28">
        <v>1674.18</v>
      </c>
      <c r="CK159" s="28">
        <v>1767.19</v>
      </c>
      <c r="CL159" s="25">
        <v>1860.2</v>
      </c>
      <c r="CM159" s="25">
        <v>1953.21</v>
      </c>
      <c r="CN159" s="25">
        <v>2046.22</v>
      </c>
      <c r="CO159" s="25">
        <v>2139.23</v>
      </c>
      <c r="CP159" s="25">
        <v>2232.2399999999998</v>
      </c>
      <c r="CQ159" s="49"/>
      <c r="CV159" s="24" t="s">
        <v>94</v>
      </c>
      <c r="CW159" s="24" t="str">
        <f t="shared" si="113"/>
        <v>B-12-BASE-50-54</v>
      </c>
      <c r="CX159" s="25">
        <v>112</v>
      </c>
      <c r="CY159" s="25">
        <v>168</v>
      </c>
      <c r="CZ159" s="25">
        <v>224</v>
      </c>
      <c r="DA159" s="25">
        <v>280</v>
      </c>
      <c r="DB159" s="25">
        <v>336</v>
      </c>
      <c r="DC159" s="25">
        <v>392</v>
      </c>
      <c r="DD159" s="25">
        <v>425.6</v>
      </c>
      <c r="DE159" s="25">
        <v>478.8</v>
      </c>
      <c r="DF159" s="25">
        <v>532</v>
      </c>
      <c r="DG159" s="25">
        <v>585.20000000000005</v>
      </c>
      <c r="DH159" s="28">
        <v>638.4</v>
      </c>
      <c r="DI159" s="29">
        <v>1.1499999999999999</v>
      </c>
      <c r="DJ159" s="28">
        <v>691.6</v>
      </c>
      <c r="DK159" s="28">
        <v>744.8</v>
      </c>
      <c r="DL159" s="28">
        <v>798</v>
      </c>
      <c r="DM159" s="28">
        <v>851.2</v>
      </c>
      <c r="DN159" s="28">
        <v>904.4</v>
      </c>
      <c r="DO159" s="28">
        <v>957.6</v>
      </c>
      <c r="DP159" s="28">
        <v>1010.8</v>
      </c>
      <c r="DQ159" s="25">
        <v>1064</v>
      </c>
      <c r="DR159" s="25">
        <v>1117.2</v>
      </c>
      <c r="DS159" s="25">
        <v>1170.4000000000001</v>
      </c>
      <c r="DT159" s="49"/>
      <c r="DY159" s="24" t="s">
        <v>94</v>
      </c>
      <c r="DZ159" s="24" t="str">
        <f t="shared" si="114"/>
        <v>B-12-BASE-50-54</v>
      </c>
      <c r="EA159" s="25">
        <v>113.4</v>
      </c>
      <c r="EB159" s="25">
        <v>170.1</v>
      </c>
      <c r="EC159" s="25">
        <v>226.8</v>
      </c>
      <c r="ED159" s="25">
        <v>283.5</v>
      </c>
      <c r="EE159" s="25">
        <v>340.2</v>
      </c>
      <c r="EF159" s="25">
        <v>396.9</v>
      </c>
      <c r="EG159" s="25">
        <v>430.96</v>
      </c>
      <c r="EH159" s="25">
        <v>484.83</v>
      </c>
      <c r="EI159" s="25">
        <v>538.70000000000005</v>
      </c>
      <c r="EJ159" s="25">
        <v>592.57000000000005</v>
      </c>
      <c r="EK159" s="28">
        <v>646.44000000000005</v>
      </c>
      <c r="EL159" s="29">
        <v>1.1499999999999999</v>
      </c>
      <c r="EM159" s="28">
        <v>700.31</v>
      </c>
      <c r="EN159" s="28">
        <v>754.18</v>
      </c>
      <c r="EO159" s="28">
        <v>808.05</v>
      </c>
      <c r="EP159" s="28">
        <v>861.92</v>
      </c>
      <c r="EQ159" s="28">
        <v>915.79</v>
      </c>
      <c r="ER159" s="28">
        <v>969.66</v>
      </c>
      <c r="ES159" s="28">
        <v>1023.53</v>
      </c>
      <c r="ET159" s="25">
        <v>1077.4000000000001</v>
      </c>
      <c r="EU159" s="25">
        <v>1131.27</v>
      </c>
      <c r="EV159" s="25">
        <v>1185.1400000000001</v>
      </c>
      <c r="EW159" s="49"/>
      <c r="FB159" s="24" t="s">
        <v>94</v>
      </c>
      <c r="FC159" s="24" t="str">
        <f t="shared" si="115"/>
        <v>B-12-BASE-50-54</v>
      </c>
      <c r="FD159" s="25">
        <v>94</v>
      </c>
      <c r="FE159" s="25">
        <v>141</v>
      </c>
      <c r="FF159" s="25">
        <v>188</v>
      </c>
      <c r="FG159" s="25">
        <v>235</v>
      </c>
      <c r="FH159" s="25">
        <v>282</v>
      </c>
      <c r="FI159" s="25">
        <v>329</v>
      </c>
      <c r="FJ159" s="25">
        <v>357.2</v>
      </c>
      <c r="FK159" s="25">
        <v>401.85</v>
      </c>
      <c r="FL159" s="25">
        <v>446.5</v>
      </c>
      <c r="FM159" s="25">
        <v>491.15</v>
      </c>
      <c r="FN159" s="28">
        <v>535.79999999999995</v>
      </c>
      <c r="FO159" s="29">
        <v>1.1499999999999999</v>
      </c>
      <c r="FP159" s="28">
        <v>580.45000000000005</v>
      </c>
      <c r="FQ159" s="28">
        <v>625.1</v>
      </c>
      <c r="FR159" s="28">
        <v>669.75</v>
      </c>
      <c r="FS159" s="28">
        <v>714.4</v>
      </c>
      <c r="FT159" s="28">
        <v>759.05</v>
      </c>
      <c r="FU159" s="28">
        <v>803.7</v>
      </c>
      <c r="FV159" s="28">
        <v>848.35</v>
      </c>
      <c r="FW159" s="25">
        <v>893</v>
      </c>
      <c r="FX159" s="25">
        <v>937.65</v>
      </c>
      <c r="FY159" s="25">
        <v>982.3</v>
      </c>
      <c r="FZ159" s="49"/>
      <c r="GE159" s="24" t="s">
        <v>94</v>
      </c>
      <c r="GF159" s="24" t="str">
        <f t="shared" si="116"/>
        <v>C-18-BASE-50-54</v>
      </c>
      <c r="GG159" s="25">
        <v>96.56</v>
      </c>
      <c r="GH159" s="25">
        <v>144.84</v>
      </c>
      <c r="GI159" s="25">
        <v>193.12</v>
      </c>
      <c r="GJ159" s="25">
        <v>241.4</v>
      </c>
      <c r="GK159" s="25">
        <v>289.68</v>
      </c>
      <c r="GL159" s="25">
        <v>337.96</v>
      </c>
      <c r="GM159" s="25">
        <v>366.96</v>
      </c>
      <c r="GN159" s="25">
        <v>412.83</v>
      </c>
      <c r="GO159" s="25">
        <v>458.7</v>
      </c>
      <c r="GP159" s="25">
        <v>504.57</v>
      </c>
      <c r="GQ159" s="28">
        <v>550.44000000000005</v>
      </c>
      <c r="GR159" s="29">
        <v>1.1499999999999999</v>
      </c>
      <c r="GS159" s="28">
        <v>596.30999999999995</v>
      </c>
      <c r="GT159" s="28">
        <v>642.17999999999995</v>
      </c>
      <c r="GU159" s="28">
        <v>688.05</v>
      </c>
      <c r="GV159" s="28">
        <v>733.92</v>
      </c>
      <c r="GW159" s="28">
        <v>779.79</v>
      </c>
      <c r="GX159" s="28">
        <v>825.66</v>
      </c>
      <c r="GY159" s="28">
        <v>871.53</v>
      </c>
      <c r="GZ159" s="25">
        <v>917.4</v>
      </c>
      <c r="HA159" s="25">
        <v>963.27</v>
      </c>
      <c r="HB159" s="25">
        <v>1009.14</v>
      </c>
      <c r="HC159" s="25">
        <v>1055.01</v>
      </c>
      <c r="HD159" s="25">
        <v>1100.8800000000001</v>
      </c>
      <c r="HE159" s="49"/>
      <c r="HJ159" s="24" t="s">
        <v>94</v>
      </c>
      <c r="HK159" s="24" t="str">
        <f t="shared" si="117"/>
        <v>B-12-BASE-50-54</v>
      </c>
      <c r="HL159" s="25">
        <v>102</v>
      </c>
      <c r="HM159" s="25">
        <v>153</v>
      </c>
      <c r="HN159" s="25">
        <v>204</v>
      </c>
      <c r="HO159" s="25">
        <v>255</v>
      </c>
      <c r="HP159" s="25">
        <v>306</v>
      </c>
      <c r="HQ159" s="25">
        <v>357</v>
      </c>
      <c r="HR159" s="25">
        <v>387.6</v>
      </c>
      <c r="HS159" s="25">
        <v>436.05</v>
      </c>
      <c r="HT159" s="25">
        <v>484.5</v>
      </c>
      <c r="HU159" s="25">
        <v>532.95000000000005</v>
      </c>
      <c r="HV159" s="28">
        <v>581.4</v>
      </c>
      <c r="HW159" s="29">
        <v>100</v>
      </c>
      <c r="HX159" s="28">
        <v>629.85</v>
      </c>
      <c r="HY159" s="28">
        <v>678.3</v>
      </c>
      <c r="HZ159" s="28">
        <v>726.75</v>
      </c>
      <c r="IA159" s="28">
        <v>775.2</v>
      </c>
      <c r="IB159" s="28">
        <v>823.65</v>
      </c>
      <c r="IC159" s="28">
        <v>872.1</v>
      </c>
      <c r="ID159" s="28">
        <v>920.55</v>
      </c>
      <c r="IE159" s="25">
        <v>969</v>
      </c>
      <c r="IF159" s="25">
        <v>1017.45</v>
      </c>
      <c r="IG159" s="25">
        <v>1065.9000000000001</v>
      </c>
      <c r="IH159" s="49"/>
      <c r="IM159" s="24" t="s">
        <v>94</v>
      </c>
      <c r="IN159" s="24" t="str">
        <f t="shared" si="118"/>
        <v>B-12-BASE-50-54</v>
      </c>
      <c r="IO159" s="165">
        <v>99999</v>
      </c>
      <c r="IP159" s="25">
        <v>99999</v>
      </c>
      <c r="IQ159" s="25">
        <v>99999</v>
      </c>
      <c r="IR159" s="25">
        <v>99999</v>
      </c>
      <c r="IS159" s="25">
        <v>99999</v>
      </c>
      <c r="IT159" s="25">
        <v>99999</v>
      </c>
      <c r="IU159" s="25">
        <v>99999</v>
      </c>
      <c r="IV159" s="25">
        <v>99999</v>
      </c>
      <c r="IW159" s="25">
        <v>99999</v>
      </c>
      <c r="IX159" s="25">
        <v>99999</v>
      </c>
      <c r="IY159" s="28">
        <v>99999</v>
      </c>
      <c r="IZ159" s="29">
        <v>100</v>
      </c>
      <c r="JA159" s="165">
        <v>99999</v>
      </c>
      <c r="JB159" s="25">
        <v>99999</v>
      </c>
      <c r="JC159" s="25">
        <v>99999</v>
      </c>
      <c r="JD159" s="25">
        <v>99999</v>
      </c>
      <c r="JE159" s="25">
        <v>99999</v>
      </c>
      <c r="JF159" s="25">
        <v>99999</v>
      </c>
      <c r="JG159" s="25">
        <v>99999</v>
      </c>
      <c r="JH159" s="25">
        <v>99999</v>
      </c>
      <c r="JI159" s="25">
        <v>99999</v>
      </c>
      <c r="JJ159" s="25">
        <v>99999</v>
      </c>
      <c r="JK159" s="49"/>
      <c r="JP159" s="24" t="s">
        <v>94</v>
      </c>
      <c r="JQ159" s="24" t="str">
        <f t="shared" si="119"/>
        <v>C-18-BASE-50-54</v>
      </c>
      <c r="JR159" s="25">
        <v>116.44</v>
      </c>
      <c r="JS159" s="25">
        <v>174.66</v>
      </c>
      <c r="JT159" s="25">
        <v>232.88</v>
      </c>
      <c r="JU159" s="25">
        <v>291.10000000000002</v>
      </c>
      <c r="JV159" s="25">
        <v>349.32</v>
      </c>
      <c r="JW159" s="25">
        <v>407.54</v>
      </c>
      <c r="JX159" s="25">
        <v>442.48</v>
      </c>
      <c r="JY159" s="25">
        <v>497.79</v>
      </c>
      <c r="JZ159" s="25">
        <v>553.1</v>
      </c>
      <c r="KA159" s="25">
        <v>608.41</v>
      </c>
      <c r="KB159" s="28">
        <v>663.72</v>
      </c>
      <c r="KC159" s="29">
        <v>1.1499999999999999</v>
      </c>
      <c r="KD159" s="28">
        <v>719.03</v>
      </c>
      <c r="KE159" s="28">
        <v>774.34</v>
      </c>
      <c r="KF159" s="28">
        <v>829.65</v>
      </c>
      <c r="KG159" s="28">
        <v>884.96</v>
      </c>
      <c r="KH159" s="28">
        <v>940.27</v>
      </c>
      <c r="KI159" s="28">
        <v>995.58</v>
      </c>
      <c r="KJ159" s="28">
        <v>1050.8900000000001</v>
      </c>
      <c r="KK159" s="25">
        <v>1106.2</v>
      </c>
      <c r="KL159" s="25">
        <v>1161.51</v>
      </c>
      <c r="KM159" s="25">
        <v>1216.82</v>
      </c>
      <c r="KN159" s="25">
        <v>1272.1300000000001</v>
      </c>
      <c r="KO159" s="25">
        <v>1327.44</v>
      </c>
      <c r="KP159" s="49"/>
      <c r="KU159" s="24" t="s">
        <v>94</v>
      </c>
      <c r="KV159" s="24" t="str">
        <f t="shared" si="120"/>
        <v>B-12-BASE-50-54</v>
      </c>
      <c r="KW159" s="25">
        <v>102</v>
      </c>
      <c r="KX159" s="25">
        <v>153</v>
      </c>
      <c r="KY159" s="25">
        <v>204</v>
      </c>
      <c r="KZ159" s="25">
        <v>255</v>
      </c>
      <c r="LA159" s="25">
        <v>306</v>
      </c>
      <c r="LB159" s="25">
        <v>357</v>
      </c>
      <c r="LC159" s="25">
        <v>387.6</v>
      </c>
      <c r="LD159" s="25">
        <v>436.05</v>
      </c>
      <c r="LE159" s="25">
        <v>484.5</v>
      </c>
      <c r="LF159" s="25">
        <v>532.95000000000005</v>
      </c>
      <c r="LG159" s="28">
        <v>581.4</v>
      </c>
      <c r="LH159" s="29">
        <v>100</v>
      </c>
      <c r="LI159" s="28">
        <v>629.85</v>
      </c>
      <c r="LJ159" s="28">
        <v>678.3</v>
      </c>
      <c r="LK159" s="28">
        <v>726.75</v>
      </c>
      <c r="LL159" s="28">
        <v>775.2</v>
      </c>
      <c r="LM159" s="28">
        <v>823.65</v>
      </c>
      <c r="LN159" s="28">
        <v>872.1</v>
      </c>
      <c r="LO159" s="28">
        <v>920.55</v>
      </c>
      <c r="LP159" s="25">
        <v>969</v>
      </c>
      <c r="LQ159" s="25">
        <v>1017.45</v>
      </c>
      <c r="LR159" s="25">
        <v>1065.9000000000001</v>
      </c>
      <c r="LS159" s="49"/>
    </row>
    <row r="160" spans="5:331" ht="14.4">
      <c r="I160" s="24" t="s">
        <v>95</v>
      </c>
      <c r="J160" s="24" t="str">
        <f t="shared" si="110"/>
        <v>B-12-BASE-55-59</v>
      </c>
      <c r="K160" s="25">
        <v>170</v>
      </c>
      <c r="L160" s="25">
        <v>255</v>
      </c>
      <c r="M160" s="25">
        <v>340</v>
      </c>
      <c r="N160" s="25">
        <v>425</v>
      </c>
      <c r="O160" s="25">
        <v>510</v>
      </c>
      <c r="P160" s="25">
        <v>595</v>
      </c>
      <c r="Q160" s="25">
        <v>646</v>
      </c>
      <c r="R160" s="25">
        <v>726.75</v>
      </c>
      <c r="S160" s="25">
        <v>807.5</v>
      </c>
      <c r="T160" s="25">
        <v>888.25</v>
      </c>
      <c r="U160" s="28">
        <v>969</v>
      </c>
      <c r="V160" s="29">
        <v>1.2</v>
      </c>
      <c r="W160" s="28">
        <v>1049.75</v>
      </c>
      <c r="X160" s="28">
        <v>1130.5</v>
      </c>
      <c r="Y160" s="28">
        <v>1211.25</v>
      </c>
      <c r="Z160" s="28">
        <v>1292</v>
      </c>
      <c r="AA160" s="28">
        <v>1372.75</v>
      </c>
      <c r="AB160" s="28">
        <v>1453.5</v>
      </c>
      <c r="AC160" s="28">
        <v>1534.25</v>
      </c>
      <c r="AD160" s="25">
        <v>1615</v>
      </c>
      <c r="AE160" s="25">
        <v>1695.75</v>
      </c>
      <c r="AF160" s="25">
        <v>1776.5</v>
      </c>
      <c r="AL160" s="24" t="s">
        <v>95</v>
      </c>
      <c r="AM160" s="24" t="str">
        <f t="shared" si="111"/>
        <v>C-18-55-59</v>
      </c>
      <c r="AN160" s="25">
        <v>167.56</v>
      </c>
      <c r="AO160" s="25">
        <v>251.34</v>
      </c>
      <c r="AP160" s="25">
        <v>335.12</v>
      </c>
      <c r="AQ160" s="25">
        <v>418.9</v>
      </c>
      <c r="AR160" s="25">
        <v>502.68</v>
      </c>
      <c r="AS160" s="25">
        <v>586.46</v>
      </c>
      <c r="AT160" s="25">
        <v>636.72</v>
      </c>
      <c r="AU160" s="25">
        <v>716.31</v>
      </c>
      <c r="AV160" s="25">
        <v>795.9</v>
      </c>
      <c r="AW160" s="25">
        <v>875.49</v>
      </c>
      <c r="AX160" s="28">
        <v>955.08</v>
      </c>
      <c r="AY160" s="29">
        <v>1.2</v>
      </c>
      <c r="AZ160" s="28">
        <v>1034.67</v>
      </c>
      <c r="BA160" s="28">
        <v>1114.26</v>
      </c>
      <c r="BB160" s="28">
        <v>1193.8499999999999</v>
      </c>
      <c r="BC160" s="28">
        <v>1273.44</v>
      </c>
      <c r="BD160" s="28">
        <v>1353.03</v>
      </c>
      <c r="BE160" s="28">
        <v>1432.62</v>
      </c>
      <c r="BF160" s="28">
        <v>1512.21</v>
      </c>
      <c r="BG160" s="25">
        <v>1591.8</v>
      </c>
      <c r="BH160" s="25">
        <v>1671.39</v>
      </c>
      <c r="BI160" s="25">
        <v>1750.98</v>
      </c>
      <c r="BJ160" s="25">
        <v>1830.57</v>
      </c>
      <c r="BK160" s="25">
        <v>1910.16</v>
      </c>
      <c r="BL160" s="49"/>
      <c r="BQ160" s="24" t="s">
        <v>95</v>
      </c>
      <c r="BR160" s="24" t="str">
        <f t="shared" si="112"/>
        <v>C-18-BASE-55-59</v>
      </c>
      <c r="BS160" s="25">
        <v>244.12</v>
      </c>
      <c r="BT160" s="25">
        <v>366.18</v>
      </c>
      <c r="BU160" s="25">
        <v>488.24</v>
      </c>
      <c r="BV160" s="25">
        <v>610.29999999999995</v>
      </c>
      <c r="BW160" s="25">
        <v>732.36</v>
      </c>
      <c r="BX160" s="25">
        <v>854.42</v>
      </c>
      <c r="BY160" s="25">
        <v>927.68</v>
      </c>
      <c r="BZ160" s="25">
        <v>1043.6400000000001</v>
      </c>
      <c r="CA160" s="25">
        <v>1159.5999999999999</v>
      </c>
      <c r="CB160" s="25">
        <v>1275.56</v>
      </c>
      <c r="CC160" s="28">
        <v>1391.52</v>
      </c>
      <c r="CD160" s="29">
        <v>100</v>
      </c>
      <c r="CE160" s="28">
        <v>1507.48</v>
      </c>
      <c r="CF160" s="28">
        <v>1623.44</v>
      </c>
      <c r="CG160" s="28">
        <v>1739.4</v>
      </c>
      <c r="CH160" s="28">
        <v>1855.36</v>
      </c>
      <c r="CI160" s="28">
        <v>1971.32</v>
      </c>
      <c r="CJ160" s="28">
        <v>2087.2800000000002</v>
      </c>
      <c r="CK160" s="28">
        <v>2203.2399999999998</v>
      </c>
      <c r="CL160" s="25">
        <v>2319.1999999999998</v>
      </c>
      <c r="CM160" s="25">
        <v>2435.16</v>
      </c>
      <c r="CN160" s="25">
        <v>2551.12</v>
      </c>
      <c r="CO160" s="25">
        <v>2667.08</v>
      </c>
      <c r="CP160" s="25">
        <v>2783.04</v>
      </c>
      <c r="CQ160" s="49"/>
      <c r="CV160" s="24" t="s">
        <v>95</v>
      </c>
      <c r="CW160" s="24" t="str">
        <f t="shared" si="113"/>
        <v>B-12-BASE-55-59</v>
      </c>
      <c r="CX160" s="25">
        <v>154</v>
      </c>
      <c r="CY160" s="25">
        <v>231</v>
      </c>
      <c r="CZ160" s="25">
        <v>308</v>
      </c>
      <c r="DA160" s="25">
        <v>385</v>
      </c>
      <c r="DB160" s="25">
        <v>462</v>
      </c>
      <c r="DC160" s="25">
        <v>539</v>
      </c>
      <c r="DD160" s="25">
        <v>585.20000000000005</v>
      </c>
      <c r="DE160" s="25">
        <v>658.35</v>
      </c>
      <c r="DF160" s="25">
        <v>731.5</v>
      </c>
      <c r="DG160" s="25">
        <v>804.65</v>
      </c>
      <c r="DH160" s="28">
        <v>877.8</v>
      </c>
      <c r="DI160" s="29">
        <v>1.2</v>
      </c>
      <c r="DJ160" s="28">
        <v>950.95</v>
      </c>
      <c r="DK160" s="28">
        <v>1024.0999999999999</v>
      </c>
      <c r="DL160" s="28">
        <v>1097.25</v>
      </c>
      <c r="DM160" s="28">
        <v>1170.4000000000001</v>
      </c>
      <c r="DN160" s="28">
        <v>1243.55</v>
      </c>
      <c r="DO160" s="28">
        <v>1316.7</v>
      </c>
      <c r="DP160" s="28">
        <v>1389.85</v>
      </c>
      <c r="DQ160" s="25">
        <v>1463</v>
      </c>
      <c r="DR160" s="25">
        <v>1536.15</v>
      </c>
      <c r="DS160" s="25">
        <v>1609.3</v>
      </c>
      <c r="DT160" s="49"/>
      <c r="DY160" s="24" t="s">
        <v>95</v>
      </c>
      <c r="DZ160" s="24" t="str">
        <f t="shared" si="114"/>
        <v>B-12-BASE-55-59</v>
      </c>
      <c r="EA160" s="25">
        <v>155.91999999999999</v>
      </c>
      <c r="EB160" s="25">
        <v>233.88</v>
      </c>
      <c r="EC160" s="25">
        <v>311.83999999999997</v>
      </c>
      <c r="ED160" s="25">
        <v>389.8</v>
      </c>
      <c r="EE160" s="25">
        <v>467.76</v>
      </c>
      <c r="EF160" s="25">
        <v>545.72</v>
      </c>
      <c r="EG160" s="25">
        <v>592.48</v>
      </c>
      <c r="EH160" s="25">
        <v>666.54</v>
      </c>
      <c r="EI160" s="25">
        <v>740.6</v>
      </c>
      <c r="EJ160" s="25">
        <v>814.66</v>
      </c>
      <c r="EK160" s="28">
        <v>888.72</v>
      </c>
      <c r="EL160" s="29">
        <v>1.2</v>
      </c>
      <c r="EM160" s="28">
        <v>962.78</v>
      </c>
      <c r="EN160" s="28">
        <v>1036.8399999999999</v>
      </c>
      <c r="EO160" s="28">
        <v>1110.9000000000001</v>
      </c>
      <c r="EP160" s="28">
        <v>1184.96</v>
      </c>
      <c r="EQ160" s="28">
        <v>1259.02</v>
      </c>
      <c r="ER160" s="28">
        <v>1333.08</v>
      </c>
      <c r="ES160" s="28">
        <v>1407.14</v>
      </c>
      <c r="ET160" s="25">
        <v>1481.2</v>
      </c>
      <c r="EU160" s="25">
        <v>1555.26</v>
      </c>
      <c r="EV160" s="25">
        <v>1629.32</v>
      </c>
      <c r="EW160" s="49"/>
      <c r="FB160" s="24" t="s">
        <v>95</v>
      </c>
      <c r="FC160" s="24" t="str">
        <f t="shared" si="115"/>
        <v>B-12-BASE-55-59</v>
      </c>
      <c r="FD160" s="25">
        <v>130</v>
      </c>
      <c r="FE160" s="25">
        <v>195</v>
      </c>
      <c r="FF160" s="25">
        <v>260</v>
      </c>
      <c r="FG160" s="25">
        <v>325</v>
      </c>
      <c r="FH160" s="25">
        <v>390</v>
      </c>
      <c r="FI160" s="25">
        <v>455</v>
      </c>
      <c r="FJ160" s="25">
        <v>494</v>
      </c>
      <c r="FK160" s="25">
        <v>555.75</v>
      </c>
      <c r="FL160" s="25">
        <v>617.5</v>
      </c>
      <c r="FM160" s="25">
        <v>679.25</v>
      </c>
      <c r="FN160" s="28">
        <v>741</v>
      </c>
      <c r="FO160" s="29">
        <v>1.2</v>
      </c>
      <c r="FP160" s="28">
        <v>802.75</v>
      </c>
      <c r="FQ160" s="28">
        <v>864.5</v>
      </c>
      <c r="FR160" s="28">
        <v>926.25</v>
      </c>
      <c r="FS160" s="28">
        <v>988</v>
      </c>
      <c r="FT160" s="28">
        <v>1049.75</v>
      </c>
      <c r="FU160" s="28">
        <v>1111.5</v>
      </c>
      <c r="FV160" s="28">
        <v>1173.25</v>
      </c>
      <c r="FW160" s="25">
        <v>1235</v>
      </c>
      <c r="FX160" s="25">
        <v>1296.75</v>
      </c>
      <c r="FY160" s="25">
        <v>1358.5</v>
      </c>
      <c r="FZ160" s="49"/>
      <c r="GE160" s="24" t="s">
        <v>95</v>
      </c>
      <c r="GF160" s="24" t="str">
        <f t="shared" si="116"/>
        <v>C-18-BASE-55-59</v>
      </c>
      <c r="GG160" s="25">
        <v>139.16</v>
      </c>
      <c r="GH160" s="25">
        <v>208.74</v>
      </c>
      <c r="GI160" s="25">
        <v>278.32</v>
      </c>
      <c r="GJ160" s="25">
        <v>347.9</v>
      </c>
      <c r="GK160" s="25">
        <v>417.48</v>
      </c>
      <c r="GL160" s="25">
        <v>487.06</v>
      </c>
      <c r="GM160" s="25">
        <v>528.79999999999995</v>
      </c>
      <c r="GN160" s="25">
        <v>594.9</v>
      </c>
      <c r="GO160" s="25">
        <v>661</v>
      </c>
      <c r="GP160" s="25">
        <v>727.1</v>
      </c>
      <c r="GQ160" s="28">
        <v>793.2</v>
      </c>
      <c r="GR160" s="29">
        <v>1.2</v>
      </c>
      <c r="GS160" s="28">
        <v>859.3</v>
      </c>
      <c r="GT160" s="28">
        <v>925.4</v>
      </c>
      <c r="GU160" s="28">
        <v>991.5</v>
      </c>
      <c r="GV160" s="28">
        <v>1057.5999999999999</v>
      </c>
      <c r="GW160" s="28">
        <v>1123.7</v>
      </c>
      <c r="GX160" s="28">
        <v>1189.8</v>
      </c>
      <c r="GY160" s="28">
        <v>1255.9000000000001</v>
      </c>
      <c r="GZ160" s="25">
        <v>1322</v>
      </c>
      <c r="HA160" s="25">
        <v>1388.1</v>
      </c>
      <c r="HB160" s="25">
        <v>1454.2</v>
      </c>
      <c r="HC160" s="25">
        <v>1520.3</v>
      </c>
      <c r="HD160" s="25">
        <v>1586.4</v>
      </c>
      <c r="HE160" s="49"/>
      <c r="HJ160" s="24" t="s">
        <v>95</v>
      </c>
      <c r="HK160" s="24" t="str">
        <f t="shared" si="117"/>
        <v>B-12-BASE-55-59</v>
      </c>
      <c r="HL160" s="25">
        <v>142</v>
      </c>
      <c r="HM160" s="25">
        <v>213</v>
      </c>
      <c r="HN160" s="25">
        <v>284</v>
      </c>
      <c r="HO160" s="25">
        <v>355</v>
      </c>
      <c r="HP160" s="25">
        <v>426</v>
      </c>
      <c r="HQ160" s="25">
        <v>497</v>
      </c>
      <c r="HR160" s="25">
        <v>539.6</v>
      </c>
      <c r="HS160" s="25">
        <v>607.04999999999995</v>
      </c>
      <c r="HT160" s="25">
        <v>674.5</v>
      </c>
      <c r="HU160" s="25">
        <v>741.95</v>
      </c>
      <c r="HV160" s="28">
        <v>809.4</v>
      </c>
      <c r="HW160" s="29">
        <v>100</v>
      </c>
      <c r="HX160" s="28">
        <v>876.85</v>
      </c>
      <c r="HY160" s="28">
        <v>944.3</v>
      </c>
      <c r="HZ160" s="28">
        <v>1011.75</v>
      </c>
      <c r="IA160" s="28">
        <v>1079.2</v>
      </c>
      <c r="IB160" s="28">
        <v>1146.6500000000001</v>
      </c>
      <c r="IC160" s="28">
        <v>1214.0999999999999</v>
      </c>
      <c r="ID160" s="28">
        <v>1281.55</v>
      </c>
      <c r="IE160" s="25">
        <v>1349</v>
      </c>
      <c r="IF160" s="25">
        <v>1416.45</v>
      </c>
      <c r="IG160" s="25">
        <v>1483.9</v>
      </c>
      <c r="IH160" s="49"/>
      <c r="IM160" s="24" t="s">
        <v>95</v>
      </c>
      <c r="IN160" s="24" t="str">
        <f t="shared" si="118"/>
        <v>B-12-BASE-55-59</v>
      </c>
      <c r="IO160" s="165">
        <v>99999</v>
      </c>
      <c r="IP160" s="25">
        <v>99999</v>
      </c>
      <c r="IQ160" s="25">
        <v>99999</v>
      </c>
      <c r="IR160" s="25">
        <v>99999</v>
      </c>
      <c r="IS160" s="25">
        <v>99999</v>
      </c>
      <c r="IT160" s="25">
        <v>99999</v>
      </c>
      <c r="IU160" s="25">
        <v>99999</v>
      </c>
      <c r="IV160" s="25">
        <v>99999</v>
      </c>
      <c r="IW160" s="25">
        <v>99999</v>
      </c>
      <c r="IX160" s="25">
        <v>99999</v>
      </c>
      <c r="IY160" s="28">
        <v>99999</v>
      </c>
      <c r="IZ160" s="29">
        <v>100</v>
      </c>
      <c r="JA160" s="165">
        <v>99999</v>
      </c>
      <c r="JB160" s="25">
        <v>99999</v>
      </c>
      <c r="JC160" s="25">
        <v>99999</v>
      </c>
      <c r="JD160" s="25">
        <v>99999</v>
      </c>
      <c r="JE160" s="25">
        <v>99999</v>
      </c>
      <c r="JF160" s="25">
        <v>99999</v>
      </c>
      <c r="JG160" s="25">
        <v>99999</v>
      </c>
      <c r="JH160" s="25">
        <v>99999</v>
      </c>
      <c r="JI160" s="25">
        <v>99999</v>
      </c>
      <c r="JJ160" s="25">
        <v>99999</v>
      </c>
      <c r="JK160" s="49"/>
      <c r="JP160" s="24" t="s">
        <v>95</v>
      </c>
      <c r="JQ160" s="24" t="str">
        <f t="shared" si="119"/>
        <v>C-18-BASE-55-59</v>
      </c>
      <c r="JR160" s="25">
        <v>167.56</v>
      </c>
      <c r="JS160" s="25">
        <v>251.34</v>
      </c>
      <c r="JT160" s="25">
        <v>335.12</v>
      </c>
      <c r="JU160" s="25">
        <v>418.9</v>
      </c>
      <c r="JV160" s="25">
        <v>502.68</v>
      </c>
      <c r="JW160" s="25">
        <v>586.46</v>
      </c>
      <c r="JX160" s="25">
        <v>636.72</v>
      </c>
      <c r="JY160" s="25">
        <v>716.31</v>
      </c>
      <c r="JZ160" s="25">
        <v>795.9</v>
      </c>
      <c r="KA160" s="25">
        <v>875.49</v>
      </c>
      <c r="KB160" s="28">
        <v>955.08</v>
      </c>
      <c r="KC160" s="29">
        <v>1.2</v>
      </c>
      <c r="KD160" s="28">
        <v>1034.67</v>
      </c>
      <c r="KE160" s="28">
        <v>1114.26</v>
      </c>
      <c r="KF160" s="28">
        <v>1193.8499999999999</v>
      </c>
      <c r="KG160" s="28">
        <v>1273.44</v>
      </c>
      <c r="KH160" s="28">
        <v>1353.03</v>
      </c>
      <c r="KI160" s="28">
        <v>1432.62</v>
      </c>
      <c r="KJ160" s="28">
        <v>1512.21</v>
      </c>
      <c r="KK160" s="25">
        <v>1591.8</v>
      </c>
      <c r="KL160" s="25">
        <v>1671.39</v>
      </c>
      <c r="KM160" s="25">
        <v>1750.98</v>
      </c>
      <c r="KN160" s="25">
        <v>1830.57</v>
      </c>
      <c r="KO160" s="25">
        <v>1910.16</v>
      </c>
      <c r="KP160" s="49"/>
      <c r="KU160" s="24" t="s">
        <v>95</v>
      </c>
      <c r="KV160" s="24" t="str">
        <f t="shared" si="120"/>
        <v>B-12-BASE-55-59</v>
      </c>
      <c r="KW160" s="25">
        <v>142</v>
      </c>
      <c r="KX160" s="25">
        <v>213</v>
      </c>
      <c r="KY160" s="25">
        <v>284</v>
      </c>
      <c r="KZ160" s="25">
        <v>355</v>
      </c>
      <c r="LA160" s="25">
        <v>426</v>
      </c>
      <c r="LB160" s="25">
        <v>497</v>
      </c>
      <c r="LC160" s="25">
        <v>539.6</v>
      </c>
      <c r="LD160" s="25">
        <v>607.04999999999995</v>
      </c>
      <c r="LE160" s="25">
        <v>674.5</v>
      </c>
      <c r="LF160" s="25">
        <v>741.95</v>
      </c>
      <c r="LG160" s="28">
        <v>809.4</v>
      </c>
      <c r="LH160" s="29">
        <v>100</v>
      </c>
      <c r="LI160" s="28">
        <v>876.85</v>
      </c>
      <c r="LJ160" s="28">
        <v>944.3</v>
      </c>
      <c r="LK160" s="28">
        <v>1011.75</v>
      </c>
      <c r="LL160" s="28">
        <v>1079.2</v>
      </c>
      <c r="LM160" s="28">
        <v>1146.6500000000001</v>
      </c>
      <c r="LN160" s="28">
        <v>1214.0999999999999</v>
      </c>
      <c r="LO160" s="28">
        <v>1281.55</v>
      </c>
      <c r="LP160" s="25">
        <v>1349</v>
      </c>
      <c r="LQ160" s="25">
        <v>1416.45</v>
      </c>
      <c r="LR160" s="25">
        <v>1483.9</v>
      </c>
      <c r="LS160" s="49"/>
    </row>
    <row r="161" spans="5:331" ht="14.4">
      <c r="I161" s="24" t="s">
        <v>96</v>
      </c>
      <c r="J161" s="24" t="str">
        <f t="shared" si="110"/>
        <v>B-12-BASE-60-64</v>
      </c>
      <c r="K161" s="25">
        <v>222</v>
      </c>
      <c r="L161" s="25">
        <v>333</v>
      </c>
      <c r="M161" s="25">
        <v>444</v>
      </c>
      <c r="N161" s="25">
        <v>555</v>
      </c>
      <c r="O161" s="25">
        <v>666</v>
      </c>
      <c r="P161" s="25">
        <v>777</v>
      </c>
      <c r="Q161" s="25">
        <v>843.6</v>
      </c>
      <c r="R161" s="25">
        <v>949.05</v>
      </c>
      <c r="S161" s="25">
        <v>1054.5</v>
      </c>
      <c r="T161" s="25">
        <v>1159.95</v>
      </c>
      <c r="U161" s="28">
        <v>1265.4000000000001</v>
      </c>
      <c r="V161" s="29">
        <v>1.25</v>
      </c>
      <c r="W161" s="28">
        <v>1370.85</v>
      </c>
      <c r="X161" s="28">
        <v>1476.3</v>
      </c>
      <c r="Y161" s="28">
        <v>1581.75</v>
      </c>
      <c r="Z161" s="28">
        <v>1687.2</v>
      </c>
      <c r="AA161" s="28">
        <v>1792.65</v>
      </c>
      <c r="AB161" s="28">
        <v>1898.1</v>
      </c>
      <c r="AC161" s="28">
        <v>2003.55</v>
      </c>
      <c r="AD161" s="25">
        <v>2109</v>
      </c>
      <c r="AE161" s="25">
        <v>2214.4499999999998</v>
      </c>
      <c r="AF161" s="25">
        <v>2319.9</v>
      </c>
      <c r="AL161" s="24" t="s">
        <v>96</v>
      </c>
      <c r="AM161" s="24" t="str">
        <f t="shared" si="111"/>
        <v>C-18-60-64</v>
      </c>
      <c r="AN161" s="25">
        <v>238.56</v>
      </c>
      <c r="AO161" s="25">
        <v>357.84</v>
      </c>
      <c r="AP161" s="25">
        <v>477.12</v>
      </c>
      <c r="AQ161" s="25">
        <v>596.4</v>
      </c>
      <c r="AR161" s="25">
        <v>715.68</v>
      </c>
      <c r="AS161" s="25">
        <v>834.96</v>
      </c>
      <c r="AT161" s="25">
        <v>906.56</v>
      </c>
      <c r="AU161" s="25">
        <v>1019.88</v>
      </c>
      <c r="AV161" s="25">
        <v>1133.2</v>
      </c>
      <c r="AW161" s="25">
        <v>1246.52</v>
      </c>
      <c r="AX161" s="28">
        <v>1359.84</v>
      </c>
      <c r="AY161" s="29">
        <v>1.25</v>
      </c>
      <c r="AZ161" s="28">
        <v>1473.16</v>
      </c>
      <c r="BA161" s="28">
        <v>1586.48</v>
      </c>
      <c r="BB161" s="28">
        <v>1699.8</v>
      </c>
      <c r="BC161" s="28">
        <v>1813.12</v>
      </c>
      <c r="BD161" s="28">
        <v>1926.44</v>
      </c>
      <c r="BE161" s="28">
        <v>2039.76</v>
      </c>
      <c r="BF161" s="28">
        <v>2153.08</v>
      </c>
      <c r="BG161" s="25">
        <v>2266.4</v>
      </c>
      <c r="BH161" s="25">
        <v>2379.7199999999998</v>
      </c>
      <c r="BI161" s="25">
        <v>2493.04</v>
      </c>
      <c r="BJ161" s="25">
        <v>2606.36</v>
      </c>
      <c r="BK161" s="25">
        <v>2719.68</v>
      </c>
      <c r="BL161" s="49"/>
      <c r="BQ161" s="24" t="s">
        <v>96</v>
      </c>
      <c r="BR161" s="24" t="str">
        <f t="shared" si="112"/>
        <v>C-18-BASE-60-64</v>
      </c>
      <c r="BS161" s="25">
        <v>300.64</v>
      </c>
      <c r="BT161" s="25">
        <v>450.96</v>
      </c>
      <c r="BU161" s="25">
        <v>601.28</v>
      </c>
      <c r="BV161" s="25">
        <v>751.6</v>
      </c>
      <c r="BW161" s="25">
        <v>901.92</v>
      </c>
      <c r="BX161" s="25">
        <v>1052.24</v>
      </c>
      <c r="BY161" s="25">
        <v>1142.4000000000001</v>
      </c>
      <c r="BZ161" s="25">
        <v>1285.2</v>
      </c>
      <c r="CA161" s="25">
        <v>1428</v>
      </c>
      <c r="CB161" s="25">
        <v>1570.8</v>
      </c>
      <c r="CC161" s="28">
        <v>1713.6</v>
      </c>
      <c r="CD161" s="29">
        <v>100</v>
      </c>
      <c r="CE161" s="28">
        <v>1856.4</v>
      </c>
      <c r="CF161" s="28">
        <v>1999.2</v>
      </c>
      <c r="CG161" s="28">
        <v>2142</v>
      </c>
      <c r="CH161" s="28">
        <v>2284.8000000000002</v>
      </c>
      <c r="CI161" s="28">
        <v>2427.6</v>
      </c>
      <c r="CJ161" s="28">
        <v>2570.4</v>
      </c>
      <c r="CK161" s="28">
        <v>2713.2</v>
      </c>
      <c r="CL161" s="25">
        <v>2856</v>
      </c>
      <c r="CM161" s="25">
        <v>2998.8</v>
      </c>
      <c r="CN161" s="25">
        <v>3141.6</v>
      </c>
      <c r="CO161" s="25">
        <v>3284.4</v>
      </c>
      <c r="CP161" s="25">
        <v>3427.2</v>
      </c>
      <c r="CQ161" s="49"/>
      <c r="CV161" s="24" t="s">
        <v>96</v>
      </c>
      <c r="CW161" s="24" t="str">
        <f t="shared" si="113"/>
        <v>B-12-BASE-60-64</v>
      </c>
      <c r="CX161" s="25">
        <v>200</v>
      </c>
      <c r="CY161" s="25">
        <v>300</v>
      </c>
      <c r="CZ161" s="25">
        <v>400</v>
      </c>
      <c r="DA161" s="25">
        <v>500</v>
      </c>
      <c r="DB161" s="25">
        <v>600</v>
      </c>
      <c r="DC161" s="25">
        <v>700</v>
      </c>
      <c r="DD161" s="25">
        <v>760</v>
      </c>
      <c r="DE161" s="25">
        <v>855</v>
      </c>
      <c r="DF161" s="25">
        <v>950</v>
      </c>
      <c r="DG161" s="25">
        <v>1045</v>
      </c>
      <c r="DH161" s="28">
        <v>1140</v>
      </c>
      <c r="DI161" s="29">
        <v>1.25</v>
      </c>
      <c r="DJ161" s="28">
        <v>1235</v>
      </c>
      <c r="DK161" s="28">
        <v>1330</v>
      </c>
      <c r="DL161" s="28">
        <v>1425</v>
      </c>
      <c r="DM161" s="28">
        <v>1520</v>
      </c>
      <c r="DN161" s="28">
        <v>1615</v>
      </c>
      <c r="DO161" s="28">
        <v>1710</v>
      </c>
      <c r="DP161" s="28">
        <v>1805</v>
      </c>
      <c r="DQ161" s="25">
        <v>1900</v>
      </c>
      <c r="DR161" s="25">
        <v>1995</v>
      </c>
      <c r="DS161" s="25">
        <v>2090</v>
      </c>
      <c r="DT161" s="49"/>
      <c r="DY161" s="24" t="s">
        <v>96</v>
      </c>
      <c r="DZ161" s="24" t="str">
        <f t="shared" si="114"/>
        <v>B-12-BASE-60-64</v>
      </c>
      <c r="EA161" s="25">
        <v>202.5</v>
      </c>
      <c r="EB161" s="25">
        <v>303.75</v>
      </c>
      <c r="EC161" s="25">
        <v>405</v>
      </c>
      <c r="ED161" s="25">
        <v>506.25</v>
      </c>
      <c r="EE161" s="25">
        <v>607.5</v>
      </c>
      <c r="EF161" s="25">
        <v>708.75</v>
      </c>
      <c r="EG161" s="25">
        <v>769.52</v>
      </c>
      <c r="EH161" s="25">
        <v>865.71</v>
      </c>
      <c r="EI161" s="25">
        <v>961.9</v>
      </c>
      <c r="EJ161" s="25">
        <v>1058.0899999999999</v>
      </c>
      <c r="EK161" s="28">
        <v>1154.28</v>
      </c>
      <c r="EL161" s="29">
        <v>1.25</v>
      </c>
      <c r="EM161" s="28">
        <v>1250.47</v>
      </c>
      <c r="EN161" s="28">
        <v>1346.66</v>
      </c>
      <c r="EO161" s="28">
        <v>1442.85</v>
      </c>
      <c r="EP161" s="28">
        <v>1539.04</v>
      </c>
      <c r="EQ161" s="28">
        <v>1635.23</v>
      </c>
      <c r="ER161" s="28">
        <v>1731.42</v>
      </c>
      <c r="ES161" s="28">
        <v>1827.61</v>
      </c>
      <c r="ET161" s="25">
        <v>1923.8</v>
      </c>
      <c r="EU161" s="25">
        <v>2019.99</v>
      </c>
      <c r="EV161" s="25">
        <v>2116.1799999999998</v>
      </c>
      <c r="EW161" s="49"/>
      <c r="FB161" s="24" t="s">
        <v>96</v>
      </c>
      <c r="FC161" s="24" t="str">
        <f t="shared" si="115"/>
        <v>B-12-BASE-60-64</v>
      </c>
      <c r="FD161" s="25">
        <v>168</v>
      </c>
      <c r="FE161" s="25">
        <v>252</v>
      </c>
      <c r="FF161" s="25">
        <v>336</v>
      </c>
      <c r="FG161" s="25">
        <v>420</v>
      </c>
      <c r="FH161" s="25">
        <v>504</v>
      </c>
      <c r="FI161" s="25">
        <v>588</v>
      </c>
      <c r="FJ161" s="25">
        <v>638.4</v>
      </c>
      <c r="FK161" s="25">
        <v>718.2</v>
      </c>
      <c r="FL161" s="25">
        <v>798</v>
      </c>
      <c r="FM161" s="25">
        <v>877.8</v>
      </c>
      <c r="FN161" s="28">
        <v>957.6</v>
      </c>
      <c r="FO161" s="29">
        <v>1.25</v>
      </c>
      <c r="FP161" s="28">
        <v>1037.4000000000001</v>
      </c>
      <c r="FQ161" s="28">
        <v>1117.2</v>
      </c>
      <c r="FR161" s="28">
        <v>1197</v>
      </c>
      <c r="FS161" s="28">
        <v>1276.8</v>
      </c>
      <c r="FT161" s="28">
        <v>1356.6</v>
      </c>
      <c r="FU161" s="28">
        <v>1436.4</v>
      </c>
      <c r="FV161" s="28">
        <v>1516.2</v>
      </c>
      <c r="FW161" s="25">
        <v>1596</v>
      </c>
      <c r="FX161" s="25">
        <v>1675.8</v>
      </c>
      <c r="FY161" s="25">
        <v>1755.6</v>
      </c>
      <c r="FZ161" s="49"/>
      <c r="GE161" s="24" t="s">
        <v>96</v>
      </c>
      <c r="GF161" s="24" t="str">
        <f t="shared" si="116"/>
        <v>C-18-BASE-60-64</v>
      </c>
      <c r="GG161" s="25">
        <v>198.8</v>
      </c>
      <c r="GH161" s="25">
        <v>298.2</v>
      </c>
      <c r="GI161" s="25">
        <v>397.6</v>
      </c>
      <c r="GJ161" s="25">
        <v>497</v>
      </c>
      <c r="GK161" s="25">
        <v>596.4</v>
      </c>
      <c r="GL161" s="25">
        <v>695.8</v>
      </c>
      <c r="GM161" s="25">
        <v>755.44</v>
      </c>
      <c r="GN161" s="25">
        <v>849.87</v>
      </c>
      <c r="GO161" s="25">
        <v>944.3</v>
      </c>
      <c r="GP161" s="25">
        <v>1038.73</v>
      </c>
      <c r="GQ161" s="28">
        <v>1133.1600000000001</v>
      </c>
      <c r="GR161" s="29">
        <v>1.25</v>
      </c>
      <c r="GS161" s="28">
        <v>1227.5899999999999</v>
      </c>
      <c r="GT161" s="28">
        <v>1322.02</v>
      </c>
      <c r="GU161" s="28">
        <v>1416.45</v>
      </c>
      <c r="GV161" s="28">
        <v>1510.88</v>
      </c>
      <c r="GW161" s="28">
        <v>1605.31</v>
      </c>
      <c r="GX161" s="28">
        <v>1699.74</v>
      </c>
      <c r="GY161" s="28">
        <v>1794.17</v>
      </c>
      <c r="GZ161" s="25">
        <v>1888.6</v>
      </c>
      <c r="HA161" s="25">
        <v>1983.03</v>
      </c>
      <c r="HB161" s="25">
        <v>2077.46</v>
      </c>
      <c r="HC161" s="25">
        <v>2171.89</v>
      </c>
      <c r="HD161" s="25">
        <v>2266.3200000000002</v>
      </c>
      <c r="HE161" s="49"/>
      <c r="HJ161" s="24" t="s">
        <v>96</v>
      </c>
      <c r="HK161" s="24" t="str">
        <f t="shared" si="117"/>
        <v>B-12-BASE-60-64</v>
      </c>
      <c r="HL161" s="25">
        <v>184</v>
      </c>
      <c r="HM161" s="25">
        <v>276</v>
      </c>
      <c r="HN161" s="25">
        <v>368</v>
      </c>
      <c r="HO161" s="25">
        <v>460</v>
      </c>
      <c r="HP161" s="25">
        <v>552</v>
      </c>
      <c r="HQ161" s="25">
        <v>644</v>
      </c>
      <c r="HR161" s="25">
        <v>699.2</v>
      </c>
      <c r="HS161" s="25">
        <v>786.6</v>
      </c>
      <c r="HT161" s="25">
        <v>874</v>
      </c>
      <c r="HU161" s="25">
        <v>961.4</v>
      </c>
      <c r="HV161" s="28">
        <v>1048.8</v>
      </c>
      <c r="HW161" s="29">
        <v>100</v>
      </c>
      <c r="HX161" s="28">
        <v>1136.2</v>
      </c>
      <c r="HY161" s="28">
        <v>1223.5999999999999</v>
      </c>
      <c r="HZ161" s="28">
        <v>1311</v>
      </c>
      <c r="IA161" s="28">
        <v>1398.4</v>
      </c>
      <c r="IB161" s="28">
        <v>1485.8</v>
      </c>
      <c r="IC161" s="28">
        <v>1573.2</v>
      </c>
      <c r="ID161" s="28">
        <v>1660.6</v>
      </c>
      <c r="IE161" s="25">
        <v>1748</v>
      </c>
      <c r="IF161" s="25">
        <v>1835.4</v>
      </c>
      <c r="IG161" s="25">
        <v>1922.8</v>
      </c>
      <c r="IH161" s="49"/>
      <c r="IM161" s="24" t="s">
        <v>96</v>
      </c>
      <c r="IN161" s="24" t="str">
        <f t="shared" si="118"/>
        <v>B-12-BASE-60-64</v>
      </c>
      <c r="IO161" s="162">
        <v>225.4</v>
      </c>
      <c r="IP161" s="25">
        <v>338.1</v>
      </c>
      <c r="IQ161" s="25">
        <v>450.8</v>
      </c>
      <c r="IR161" s="25">
        <v>563.5</v>
      </c>
      <c r="IS161" s="25">
        <v>676.2</v>
      </c>
      <c r="IT161" s="25">
        <v>788.9</v>
      </c>
      <c r="IU161" s="25">
        <v>856.56</v>
      </c>
      <c r="IV161" s="25">
        <v>963.63</v>
      </c>
      <c r="IW161" s="25">
        <v>1070.7</v>
      </c>
      <c r="IX161" s="25">
        <v>1177.77</v>
      </c>
      <c r="IY161" s="28">
        <v>1284.8399999999999</v>
      </c>
      <c r="IZ161" s="29">
        <v>1.25</v>
      </c>
      <c r="JA161" s="164">
        <v>1391.91</v>
      </c>
      <c r="JB161" s="28">
        <v>1498.98</v>
      </c>
      <c r="JC161" s="28">
        <v>1606.05</v>
      </c>
      <c r="JD161" s="28">
        <v>1713.12</v>
      </c>
      <c r="JE161" s="28">
        <v>1820.19</v>
      </c>
      <c r="JF161" s="28">
        <v>1927.26</v>
      </c>
      <c r="JG161" s="28">
        <v>2034.33</v>
      </c>
      <c r="JH161" s="25">
        <v>2141.4</v>
      </c>
      <c r="JI161" s="25">
        <v>2248.4699999999998</v>
      </c>
      <c r="JJ161" s="25">
        <v>2355.54</v>
      </c>
      <c r="JK161" s="49"/>
      <c r="JP161" s="24" t="s">
        <v>96</v>
      </c>
      <c r="JQ161" s="24" t="str">
        <f t="shared" si="119"/>
        <v>C-18-BASE-60-64</v>
      </c>
      <c r="JR161" s="25">
        <v>238.56</v>
      </c>
      <c r="JS161" s="25">
        <v>357.84</v>
      </c>
      <c r="JT161" s="25">
        <v>477.12</v>
      </c>
      <c r="JU161" s="25">
        <v>596.4</v>
      </c>
      <c r="JV161" s="25">
        <v>715.68</v>
      </c>
      <c r="JW161" s="25">
        <v>834.96</v>
      </c>
      <c r="JX161" s="25">
        <v>906.56</v>
      </c>
      <c r="JY161" s="25">
        <v>1019.88</v>
      </c>
      <c r="JZ161" s="25">
        <v>1133.2</v>
      </c>
      <c r="KA161" s="25">
        <v>1246.52</v>
      </c>
      <c r="KB161" s="28">
        <v>1359.84</v>
      </c>
      <c r="KC161" s="29">
        <v>1.25</v>
      </c>
      <c r="KD161" s="28">
        <v>1473.16</v>
      </c>
      <c r="KE161" s="28">
        <v>1586.48</v>
      </c>
      <c r="KF161" s="28">
        <v>1699.8</v>
      </c>
      <c r="KG161" s="28">
        <v>1813.12</v>
      </c>
      <c r="KH161" s="28">
        <v>1926.44</v>
      </c>
      <c r="KI161" s="28">
        <v>2039.76</v>
      </c>
      <c r="KJ161" s="28">
        <v>2153.08</v>
      </c>
      <c r="KK161" s="25">
        <v>2266.4</v>
      </c>
      <c r="KL161" s="25">
        <v>2379.7199999999998</v>
      </c>
      <c r="KM161" s="25">
        <v>2493.04</v>
      </c>
      <c r="KN161" s="25">
        <v>2606.36</v>
      </c>
      <c r="KO161" s="25">
        <v>2719.68</v>
      </c>
      <c r="KP161" s="49"/>
      <c r="KU161" s="24" t="s">
        <v>96</v>
      </c>
      <c r="KV161" s="24" t="str">
        <f t="shared" si="120"/>
        <v>B-12-BASE-60-64</v>
      </c>
      <c r="KW161" s="25">
        <v>184</v>
      </c>
      <c r="KX161" s="25">
        <v>276</v>
      </c>
      <c r="KY161" s="25">
        <v>368</v>
      </c>
      <c r="KZ161" s="25">
        <v>460</v>
      </c>
      <c r="LA161" s="25">
        <v>552</v>
      </c>
      <c r="LB161" s="25">
        <v>644</v>
      </c>
      <c r="LC161" s="25">
        <v>699.2</v>
      </c>
      <c r="LD161" s="25">
        <v>786.6</v>
      </c>
      <c r="LE161" s="25">
        <v>874</v>
      </c>
      <c r="LF161" s="25">
        <v>961.4</v>
      </c>
      <c r="LG161" s="28">
        <v>1048.8</v>
      </c>
      <c r="LH161" s="29">
        <v>100</v>
      </c>
      <c r="LI161" s="28">
        <v>1136.2</v>
      </c>
      <c r="LJ161" s="28">
        <v>1223.5999999999999</v>
      </c>
      <c r="LK161" s="28">
        <v>1311</v>
      </c>
      <c r="LL161" s="28">
        <v>1398.4</v>
      </c>
      <c r="LM161" s="28">
        <v>1485.8</v>
      </c>
      <c r="LN161" s="28">
        <v>1573.2</v>
      </c>
      <c r="LO161" s="28">
        <v>1660.6</v>
      </c>
      <c r="LP161" s="25">
        <v>1748</v>
      </c>
      <c r="LQ161" s="25">
        <v>1835.4</v>
      </c>
      <c r="LR161" s="25">
        <v>1922.8</v>
      </c>
      <c r="LS161" s="49"/>
    </row>
    <row r="162" spans="5:331" ht="14.4">
      <c r="I162" s="24" t="s">
        <v>97</v>
      </c>
      <c r="J162" s="24" t="str">
        <f t="shared" si="110"/>
        <v>B-12-BASE-65-69</v>
      </c>
      <c r="K162" s="25">
        <v>272</v>
      </c>
      <c r="L162" s="25">
        <v>408</v>
      </c>
      <c r="M162" s="25">
        <v>544</v>
      </c>
      <c r="N162" s="25">
        <v>680</v>
      </c>
      <c r="O162" s="25">
        <v>816</v>
      </c>
      <c r="P162" s="25">
        <v>952</v>
      </c>
      <c r="Q162" s="25">
        <v>1033.5999999999999</v>
      </c>
      <c r="R162" s="25">
        <v>1162.8</v>
      </c>
      <c r="S162" s="25">
        <v>1292</v>
      </c>
      <c r="T162" s="25">
        <v>1421.2</v>
      </c>
      <c r="U162" s="28">
        <v>1550.4</v>
      </c>
      <c r="V162" s="29">
        <v>1.25</v>
      </c>
      <c r="W162" s="28">
        <v>1679.6</v>
      </c>
      <c r="X162" s="28">
        <v>1808.8</v>
      </c>
      <c r="Y162" s="28">
        <v>1938</v>
      </c>
      <c r="Z162" s="28">
        <v>2067.1999999999998</v>
      </c>
      <c r="AA162" s="28">
        <v>2196.4</v>
      </c>
      <c r="AB162" s="28">
        <v>2325.6</v>
      </c>
      <c r="AC162" s="28">
        <v>2454.8000000000002</v>
      </c>
      <c r="AD162" s="25">
        <v>2584</v>
      </c>
      <c r="AE162" s="25">
        <v>2713.2</v>
      </c>
      <c r="AF162" s="25">
        <v>2842.4</v>
      </c>
      <c r="AL162" s="24" t="s">
        <v>97</v>
      </c>
      <c r="AM162" s="24" t="str">
        <f t="shared" si="111"/>
        <v>C-18-65-69</v>
      </c>
      <c r="AN162" s="25">
        <v>329.44</v>
      </c>
      <c r="AO162" s="25">
        <v>494.16</v>
      </c>
      <c r="AP162" s="25">
        <v>658.88</v>
      </c>
      <c r="AQ162" s="25">
        <v>823.6</v>
      </c>
      <c r="AR162" s="25">
        <v>988.32</v>
      </c>
      <c r="AS162" s="25">
        <v>1153.04</v>
      </c>
      <c r="AT162" s="25">
        <v>1251.8399999999999</v>
      </c>
      <c r="AU162" s="25">
        <v>1408.32</v>
      </c>
      <c r="AV162" s="25">
        <v>1564.8</v>
      </c>
      <c r="AW162" s="25">
        <v>1721.28</v>
      </c>
      <c r="AX162" s="28">
        <v>1877.76</v>
      </c>
      <c r="AY162" s="29">
        <v>1.25</v>
      </c>
      <c r="AZ162" s="28">
        <v>2034.24</v>
      </c>
      <c r="BA162" s="28">
        <v>2190.7199999999998</v>
      </c>
      <c r="BB162" s="28">
        <v>2347.1999999999998</v>
      </c>
      <c r="BC162" s="28">
        <v>2503.6799999999998</v>
      </c>
      <c r="BD162" s="28">
        <v>2660.16</v>
      </c>
      <c r="BE162" s="28">
        <v>2816.64</v>
      </c>
      <c r="BF162" s="28">
        <v>2973.12</v>
      </c>
      <c r="BG162" s="25">
        <v>3129.6</v>
      </c>
      <c r="BH162" s="25">
        <v>3286.08</v>
      </c>
      <c r="BI162" s="25">
        <v>3442.56</v>
      </c>
      <c r="BJ162" s="25">
        <v>3599.04</v>
      </c>
      <c r="BK162" s="25">
        <v>3755.52</v>
      </c>
      <c r="BL162" s="49"/>
      <c r="BQ162" s="24" t="s">
        <v>97</v>
      </c>
      <c r="BR162" s="24" t="str">
        <f t="shared" si="112"/>
        <v>C-18-BASE-65-69</v>
      </c>
      <c r="BS162" s="25">
        <v>345.24</v>
      </c>
      <c r="BT162" s="25">
        <v>517.86</v>
      </c>
      <c r="BU162" s="25">
        <v>690.48</v>
      </c>
      <c r="BV162" s="25">
        <v>863.1</v>
      </c>
      <c r="BW162" s="25">
        <v>1035.72</v>
      </c>
      <c r="BX162" s="25">
        <v>1208.3399999999999</v>
      </c>
      <c r="BY162" s="25">
        <v>1311.92</v>
      </c>
      <c r="BZ162" s="25">
        <v>1475.91</v>
      </c>
      <c r="CA162" s="25">
        <v>1639.9</v>
      </c>
      <c r="CB162" s="25">
        <v>1803.89</v>
      </c>
      <c r="CC162" s="28">
        <v>1967.88</v>
      </c>
      <c r="CD162" s="29">
        <v>100</v>
      </c>
      <c r="CE162" s="28">
        <v>2131.87</v>
      </c>
      <c r="CF162" s="28">
        <v>2295.86</v>
      </c>
      <c r="CG162" s="28">
        <v>2459.85</v>
      </c>
      <c r="CH162" s="28">
        <v>2623.84</v>
      </c>
      <c r="CI162" s="28">
        <v>2787.83</v>
      </c>
      <c r="CJ162" s="28">
        <v>2951.82</v>
      </c>
      <c r="CK162" s="28">
        <v>3115.81</v>
      </c>
      <c r="CL162" s="25">
        <v>3279.8</v>
      </c>
      <c r="CM162" s="25">
        <v>3443.79</v>
      </c>
      <c r="CN162" s="25">
        <v>3607.78</v>
      </c>
      <c r="CO162" s="25">
        <v>3771.77</v>
      </c>
      <c r="CP162" s="25">
        <v>3935.76</v>
      </c>
      <c r="CQ162" s="49"/>
      <c r="CV162" s="24" t="s">
        <v>97</v>
      </c>
      <c r="CW162" s="24" t="str">
        <f t="shared" si="113"/>
        <v>B-12-BASE-65-69</v>
      </c>
      <c r="CX162" s="25">
        <v>246</v>
      </c>
      <c r="CY162" s="25">
        <v>369</v>
      </c>
      <c r="CZ162" s="25">
        <v>492</v>
      </c>
      <c r="DA162" s="25">
        <v>615</v>
      </c>
      <c r="DB162" s="25">
        <v>738</v>
      </c>
      <c r="DC162" s="25">
        <v>861</v>
      </c>
      <c r="DD162" s="25">
        <v>934.8</v>
      </c>
      <c r="DE162" s="25">
        <v>1051.6500000000001</v>
      </c>
      <c r="DF162" s="25">
        <v>1168.5</v>
      </c>
      <c r="DG162" s="25">
        <v>1285.3499999999999</v>
      </c>
      <c r="DH162" s="28">
        <v>1402.2</v>
      </c>
      <c r="DI162" s="29">
        <v>1.25</v>
      </c>
      <c r="DJ162" s="28">
        <v>1519.05</v>
      </c>
      <c r="DK162" s="28">
        <v>1635.9</v>
      </c>
      <c r="DL162" s="28">
        <v>1752.75</v>
      </c>
      <c r="DM162" s="28">
        <v>1869.6</v>
      </c>
      <c r="DN162" s="28">
        <v>1986.45</v>
      </c>
      <c r="DO162" s="28">
        <v>2103.3000000000002</v>
      </c>
      <c r="DP162" s="28">
        <v>2220.15</v>
      </c>
      <c r="DQ162" s="25">
        <v>2337</v>
      </c>
      <c r="DR162" s="25">
        <v>2453.85</v>
      </c>
      <c r="DS162" s="25">
        <v>2570.6999999999998</v>
      </c>
      <c r="DT162" s="49"/>
      <c r="DY162" s="24" t="s">
        <v>97</v>
      </c>
      <c r="DZ162" s="24" t="str">
        <f t="shared" si="114"/>
        <v>B-12-BASE-65-69</v>
      </c>
      <c r="EA162" s="25">
        <v>249.08</v>
      </c>
      <c r="EB162" s="25">
        <v>373.62</v>
      </c>
      <c r="EC162" s="25">
        <v>498.16</v>
      </c>
      <c r="ED162" s="25">
        <v>622.70000000000005</v>
      </c>
      <c r="EE162" s="25">
        <v>747.24</v>
      </c>
      <c r="EF162" s="25">
        <v>871.78</v>
      </c>
      <c r="EG162" s="25">
        <v>946.48</v>
      </c>
      <c r="EH162" s="25">
        <v>1064.79</v>
      </c>
      <c r="EI162" s="25">
        <v>1183.0999999999999</v>
      </c>
      <c r="EJ162" s="25">
        <v>1301.4100000000001</v>
      </c>
      <c r="EK162" s="28">
        <v>1419.72</v>
      </c>
      <c r="EL162" s="29">
        <v>1.25</v>
      </c>
      <c r="EM162" s="28">
        <v>1538.03</v>
      </c>
      <c r="EN162" s="28">
        <v>1656.34</v>
      </c>
      <c r="EO162" s="28">
        <v>1774.65</v>
      </c>
      <c r="EP162" s="28">
        <v>1892.96</v>
      </c>
      <c r="EQ162" s="28">
        <v>2011.27</v>
      </c>
      <c r="ER162" s="28">
        <v>2129.58</v>
      </c>
      <c r="ES162" s="28">
        <v>2247.89</v>
      </c>
      <c r="ET162" s="25">
        <v>2366.1999999999998</v>
      </c>
      <c r="EU162" s="25">
        <v>2484.5100000000002</v>
      </c>
      <c r="EV162" s="25">
        <v>2602.8200000000002</v>
      </c>
      <c r="EW162" s="49"/>
      <c r="FB162" s="24" t="s">
        <v>97</v>
      </c>
      <c r="FC162" s="24" t="str">
        <f t="shared" si="115"/>
        <v>B-12-BASE-65-69</v>
      </c>
      <c r="FD162" s="25">
        <v>206</v>
      </c>
      <c r="FE162" s="25">
        <v>309</v>
      </c>
      <c r="FF162" s="25">
        <v>412</v>
      </c>
      <c r="FG162" s="25">
        <v>515</v>
      </c>
      <c r="FH162" s="25">
        <v>618</v>
      </c>
      <c r="FI162" s="25">
        <v>721</v>
      </c>
      <c r="FJ162" s="25">
        <v>782.8</v>
      </c>
      <c r="FK162" s="25">
        <v>880.65</v>
      </c>
      <c r="FL162" s="25">
        <v>978.5</v>
      </c>
      <c r="FM162" s="25">
        <v>1076.3499999999999</v>
      </c>
      <c r="FN162" s="28">
        <v>1174.2</v>
      </c>
      <c r="FO162" s="29">
        <v>1.25</v>
      </c>
      <c r="FP162" s="28">
        <v>1272.05</v>
      </c>
      <c r="FQ162" s="28">
        <v>1369.9</v>
      </c>
      <c r="FR162" s="28">
        <v>1467.75</v>
      </c>
      <c r="FS162" s="28">
        <v>1565.6</v>
      </c>
      <c r="FT162" s="28">
        <v>1663.45</v>
      </c>
      <c r="FU162" s="28">
        <v>1761.3</v>
      </c>
      <c r="FV162" s="28">
        <v>1859.15</v>
      </c>
      <c r="FW162" s="25">
        <v>1957</v>
      </c>
      <c r="FX162" s="25">
        <v>2054.85</v>
      </c>
      <c r="FY162" s="25">
        <v>2152.6999999999998</v>
      </c>
      <c r="FZ162" s="49"/>
      <c r="GE162" s="24" t="s">
        <v>97</v>
      </c>
      <c r="GF162" s="24" t="str">
        <f t="shared" si="116"/>
        <v>C-18-BASE-65-69</v>
      </c>
      <c r="GG162" s="25">
        <v>272.64</v>
      </c>
      <c r="GH162" s="25">
        <v>408.96</v>
      </c>
      <c r="GI162" s="25">
        <v>545.28</v>
      </c>
      <c r="GJ162" s="25">
        <v>681.6</v>
      </c>
      <c r="GK162" s="25">
        <v>817.92</v>
      </c>
      <c r="GL162" s="25">
        <v>954.24</v>
      </c>
      <c r="GM162" s="25">
        <v>1036</v>
      </c>
      <c r="GN162" s="25">
        <v>1165.5</v>
      </c>
      <c r="GO162" s="25">
        <v>1295</v>
      </c>
      <c r="GP162" s="25">
        <v>1424.5</v>
      </c>
      <c r="GQ162" s="28">
        <v>1554</v>
      </c>
      <c r="GR162" s="29">
        <v>1.25</v>
      </c>
      <c r="GS162" s="28">
        <v>1683.5</v>
      </c>
      <c r="GT162" s="28">
        <v>1813</v>
      </c>
      <c r="GU162" s="28">
        <v>1942.5</v>
      </c>
      <c r="GV162" s="28">
        <v>2072</v>
      </c>
      <c r="GW162" s="28">
        <v>2201.5</v>
      </c>
      <c r="GX162" s="28">
        <v>2331</v>
      </c>
      <c r="GY162" s="28">
        <v>2460.5</v>
      </c>
      <c r="GZ162" s="25">
        <v>2590</v>
      </c>
      <c r="HA162" s="25">
        <v>2719.5</v>
      </c>
      <c r="HB162" s="25">
        <v>2849</v>
      </c>
      <c r="HC162" s="25">
        <v>2978.5</v>
      </c>
      <c r="HD162" s="25">
        <v>3108</v>
      </c>
      <c r="HE162" s="49"/>
      <c r="HJ162" s="24" t="s">
        <v>97</v>
      </c>
      <c r="HK162" s="24" t="str">
        <f t="shared" si="117"/>
        <v>B-12-BASE-65-69</v>
      </c>
      <c r="HL162" s="25">
        <v>224</v>
      </c>
      <c r="HM162" s="25">
        <v>336</v>
      </c>
      <c r="HN162" s="25">
        <v>448</v>
      </c>
      <c r="HO162" s="25">
        <v>560</v>
      </c>
      <c r="HP162" s="25">
        <v>672</v>
      </c>
      <c r="HQ162" s="25">
        <v>784</v>
      </c>
      <c r="HR162" s="25">
        <v>851.2</v>
      </c>
      <c r="HS162" s="25">
        <v>957.6</v>
      </c>
      <c r="HT162" s="25">
        <v>1064</v>
      </c>
      <c r="HU162" s="25">
        <v>1170.4000000000001</v>
      </c>
      <c r="HV162" s="28">
        <v>1276.8</v>
      </c>
      <c r="HW162" s="29">
        <v>100</v>
      </c>
      <c r="HX162" s="28">
        <v>1383.2</v>
      </c>
      <c r="HY162" s="28">
        <v>1489.6</v>
      </c>
      <c r="HZ162" s="28">
        <v>1596</v>
      </c>
      <c r="IA162" s="28">
        <v>1702.4</v>
      </c>
      <c r="IB162" s="28">
        <v>1808.8</v>
      </c>
      <c r="IC162" s="28">
        <v>1915.2</v>
      </c>
      <c r="ID162" s="28">
        <v>2021.6</v>
      </c>
      <c r="IE162" s="25">
        <v>2128</v>
      </c>
      <c r="IF162" s="25">
        <v>2234.4</v>
      </c>
      <c r="IG162" s="25">
        <v>2340.8000000000002</v>
      </c>
      <c r="IH162" s="49"/>
      <c r="IM162" s="24" t="s">
        <v>97</v>
      </c>
      <c r="IN162" s="24" t="str">
        <f t="shared" si="118"/>
        <v>B-12-BASE-65-69</v>
      </c>
      <c r="IO162" s="25">
        <v>276.22000000000003</v>
      </c>
      <c r="IP162" s="25">
        <v>414.33</v>
      </c>
      <c r="IQ162" s="25">
        <v>552.44000000000005</v>
      </c>
      <c r="IR162" s="25">
        <v>690.55</v>
      </c>
      <c r="IS162" s="25">
        <v>828.66</v>
      </c>
      <c r="IT162" s="25">
        <v>966.77</v>
      </c>
      <c r="IU162" s="25">
        <v>1049.5999999999999</v>
      </c>
      <c r="IV162" s="25">
        <v>1180.8</v>
      </c>
      <c r="IW162" s="25">
        <v>1312</v>
      </c>
      <c r="IX162" s="25">
        <v>1443.2</v>
      </c>
      <c r="IY162" s="28">
        <v>1574.4</v>
      </c>
      <c r="IZ162" s="29">
        <v>1.25</v>
      </c>
      <c r="JA162" s="28">
        <v>1705.6</v>
      </c>
      <c r="JB162" s="28">
        <v>1836.8</v>
      </c>
      <c r="JC162" s="28">
        <v>1968</v>
      </c>
      <c r="JD162" s="28">
        <v>2099.1999999999998</v>
      </c>
      <c r="JE162" s="28">
        <v>2230.4</v>
      </c>
      <c r="JF162" s="28">
        <v>2361.6</v>
      </c>
      <c r="JG162" s="28">
        <v>2492.8000000000002</v>
      </c>
      <c r="JH162" s="25">
        <v>2624</v>
      </c>
      <c r="JI162" s="25">
        <v>2755.2</v>
      </c>
      <c r="JJ162" s="25">
        <v>2886.4</v>
      </c>
      <c r="JK162" s="49"/>
      <c r="JP162" s="24" t="s">
        <v>97</v>
      </c>
      <c r="JQ162" s="24" t="str">
        <f t="shared" si="119"/>
        <v>C-18-BASE-65-69</v>
      </c>
      <c r="JR162" s="25">
        <v>329.44</v>
      </c>
      <c r="JS162" s="25">
        <v>494.16</v>
      </c>
      <c r="JT162" s="25">
        <v>658.88</v>
      </c>
      <c r="JU162" s="25">
        <v>823.6</v>
      </c>
      <c r="JV162" s="25">
        <v>988.32</v>
      </c>
      <c r="JW162" s="25">
        <v>1153.04</v>
      </c>
      <c r="JX162" s="25">
        <v>1251.8399999999999</v>
      </c>
      <c r="JY162" s="25">
        <v>1408.32</v>
      </c>
      <c r="JZ162" s="25">
        <v>1564.8</v>
      </c>
      <c r="KA162" s="25">
        <v>1721.28</v>
      </c>
      <c r="KB162" s="28">
        <v>1877.76</v>
      </c>
      <c r="KC162" s="29">
        <v>1.25</v>
      </c>
      <c r="KD162" s="28">
        <v>2034.24</v>
      </c>
      <c r="KE162" s="28">
        <v>2190.7199999999998</v>
      </c>
      <c r="KF162" s="28">
        <v>2347.1999999999998</v>
      </c>
      <c r="KG162" s="28">
        <v>2503.6799999999998</v>
      </c>
      <c r="KH162" s="28">
        <v>2660.16</v>
      </c>
      <c r="KI162" s="28">
        <v>2816.64</v>
      </c>
      <c r="KJ162" s="28">
        <v>2973.12</v>
      </c>
      <c r="KK162" s="25">
        <v>3129.6</v>
      </c>
      <c r="KL162" s="25">
        <v>3286.08</v>
      </c>
      <c r="KM162" s="25">
        <v>3442.56</v>
      </c>
      <c r="KN162" s="25">
        <v>3599.04</v>
      </c>
      <c r="KO162" s="25">
        <v>3755.52</v>
      </c>
      <c r="KP162" s="49"/>
      <c r="KU162" s="24" t="s">
        <v>97</v>
      </c>
      <c r="KV162" s="24" t="str">
        <f t="shared" si="120"/>
        <v>B-12-BASE-65-69</v>
      </c>
      <c r="KW162" s="25">
        <v>224</v>
      </c>
      <c r="KX162" s="25">
        <v>336</v>
      </c>
      <c r="KY162" s="25">
        <v>448</v>
      </c>
      <c r="KZ162" s="25">
        <v>560</v>
      </c>
      <c r="LA162" s="25">
        <v>672</v>
      </c>
      <c r="LB162" s="25">
        <v>784</v>
      </c>
      <c r="LC162" s="25">
        <v>851.2</v>
      </c>
      <c r="LD162" s="25">
        <v>957.6</v>
      </c>
      <c r="LE162" s="25">
        <v>1064</v>
      </c>
      <c r="LF162" s="25">
        <v>1170.4000000000001</v>
      </c>
      <c r="LG162" s="28">
        <v>1276.8</v>
      </c>
      <c r="LH162" s="29">
        <v>100</v>
      </c>
      <c r="LI162" s="28">
        <v>1383.2</v>
      </c>
      <c r="LJ162" s="28">
        <v>1489.6</v>
      </c>
      <c r="LK162" s="28">
        <v>1596</v>
      </c>
      <c r="LL162" s="28">
        <v>1702.4</v>
      </c>
      <c r="LM162" s="28">
        <v>1808.8</v>
      </c>
      <c r="LN162" s="28">
        <v>1915.2</v>
      </c>
      <c r="LO162" s="28">
        <v>2021.6</v>
      </c>
      <c r="LP162" s="25">
        <v>2128</v>
      </c>
      <c r="LQ162" s="25">
        <v>2234.4</v>
      </c>
      <c r="LR162" s="25">
        <v>2340.8000000000002</v>
      </c>
      <c r="LS162" s="49"/>
    </row>
    <row r="163" spans="5:331">
      <c r="I163" s="24" t="s">
        <v>98</v>
      </c>
      <c r="J163" s="24" t="str">
        <f t="shared" si="110"/>
        <v>B-12-BASE-70-74</v>
      </c>
      <c r="K163" s="25">
        <v>320</v>
      </c>
      <c r="L163" s="25">
        <v>480</v>
      </c>
      <c r="M163" s="25">
        <v>640</v>
      </c>
      <c r="N163" s="25">
        <v>800</v>
      </c>
      <c r="O163" s="25">
        <v>960</v>
      </c>
      <c r="P163" s="25">
        <v>1120</v>
      </c>
      <c r="Q163" s="25">
        <v>1216</v>
      </c>
      <c r="R163" s="25">
        <v>1368</v>
      </c>
      <c r="S163" s="25">
        <v>1520</v>
      </c>
      <c r="T163" s="25">
        <v>1672</v>
      </c>
      <c r="U163" s="28">
        <v>1824</v>
      </c>
      <c r="V163" s="30" t="s">
        <v>265</v>
      </c>
      <c r="W163" s="28">
        <v>1976</v>
      </c>
      <c r="X163" s="28">
        <v>2128</v>
      </c>
      <c r="Y163" s="28">
        <v>2280</v>
      </c>
      <c r="Z163" s="28">
        <v>2432</v>
      </c>
      <c r="AA163" s="28">
        <v>2584</v>
      </c>
      <c r="AB163" s="28">
        <v>2736</v>
      </c>
      <c r="AC163" s="28">
        <v>2888</v>
      </c>
      <c r="AD163" s="25">
        <v>3040</v>
      </c>
      <c r="AE163" s="25">
        <v>3192</v>
      </c>
      <c r="AF163" s="25">
        <v>3344</v>
      </c>
      <c r="AL163" s="24" t="s">
        <v>98</v>
      </c>
      <c r="AM163" s="24" t="str">
        <f t="shared" si="111"/>
        <v>C-18-70-74</v>
      </c>
      <c r="AN163" s="25">
        <v>426</v>
      </c>
      <c r="AO163" s="25">
        <v>639</v>
      </c>
      <c r="AP163" s="25">
        <v>852</v>
      </c>
      <c r="AQ163" s="25">
        <v>1065</v>
      </c>
      <c r="AR163" s="25">
        <v>1278</v>
      </c>
      <c r="AS163" s="25">
        <v>1491</v>
      </c>
      <c r="AT163" s="25">
        <v>1618.8</v>
      </c>
      <c r="AU163" s="25">
        <v>1821.15</v>
      </c>
      <c r="AV163" s="25">
        <v>2023.5</v>
      </c>
      <c r="AW163" s="25">
        <v>2225.85</v>
      </c>
      <c r="AX163" s="28">
        <v>2428.1999999999998</v>
      </c>
      <c r="AY163" s="30" t="s">
        <v>265</v>
      </c>
      <c r="AZ163" s="28">
        <v>2630.55</v>
      </c>
      <c r="BA163" s="28">
        <v>2832.9</v>
      </c>
      <c r="BB163" s="28">
        <v>3035.25</v>
      </c>
      <c r="BC163" s="28">
        <v>3237.6</v>
      </c>
      <c r="BD163" s="28">
        <v>3439.95</v>
      </c>
      <c r="BE163" s="28">
        <v>3642.3</v>
      </c>
      <c r="BF163" s="28">
        <v>3844.65</v>
      </c>
      <c r="BG163" s="25">
        <v>4047</v>
      </c>
      <c r="BH163" s="25">
        <v>4249.3500000000004</v>
      </c>
      <c r="BI163" s="25">
        <v>4451.7</v>
      </c>
      <c r="BJ163" s="25">
        <v>4654.05</v>
      </c>
      <c r="BK163" s="25">
        <v>4856.3999999999996</v>
      </c>
      <c r="BL163" s="49"/>
      <c r="BQ163" s="24" t="s">
        <v>98</v>
      </c>
      <c r="BR163" s="24" t="str">
        <f t="shared" si="112"/>
        <v>C-18-BASE-70-74</v>
      </c>
      <c r="BS163" s="25">
        <v>376.48</v>
      </c>
      <c r="BT163" s="25">
        <v>564.72</v>
      </c>
      <c r="BU163" s="25">
        <v>752.96</v>
      </c>
      <c r="BV163" s="25">
        <v>941.2</v>
      </c>
      <c r="BW163" s="25">
        <v>1129.44</v>
      </c>
      <c r="BX163" s="25">
        <v>1317.68</v>
      </c>
      <c r="BY163" s="25">
        <v>1430.64</v>
      </c>
      <c r="BZ163" s="25">
        <v>1609.47</v>
      </c>
      <c r="CA163" s="25">
        <v>1788.3</v>
      </c>
      <c r="CB163" s="25">
        <v>1967.13</v>
      </c>
      <c r="CC163" s="28">
        <v>2145.96</v>
      </c>
      <c r="CD163" s="30" t="s">
        <v>265</v>
      </c>
      <c r="CE163" s="28">
        <v>2324.79</v>
      </c>
      <c r="CF163" s="28">
        <v>2503.62</v>
      </c>
      <c r="CG163" s="28">
        <v>2682.45</v>
      </c>
      <c r="CH163" s="28">
        <v>2861.28</v>
      </c>
      <c r="CI163" s="28">
        <v>3040.11</v>
      </c>
      <c r="CJ163" s="28">
        <v>3218.94</v>
      </c>
      <c r="CK163" s="28">
        <v>3397.77</v>
      </c>
      <c r="CL163" s="25">
        <v>3576.6</v>
      </c>
      <c r="CM163" s="25">
        <v>3755.43</v>
      </c>
      <c r="CN163" s="25">
        <v>3934.26</v>
      </c>
      <c r="CO163" s="25">
        <v>4113.09</v>
      </c>
      <c r="CP163" s="25">
        <v>4291.92</v>
      </c>
      <c r="CQ163" s="49"/>
      <c r="CV163" s="24" t="s">
        <v>98</v>
      </c>
      <c r="CW163" s="24" t="str">
        <f t="shared" si="113"/>
        <v>B-12-BASE-70-74</v>
      </c>
      <c r="CX163" s="25">
        <v>288</v>
      </c>
      <c r="CY163" s="25">
        <v>432</v>
      </c>
      <c r="CZ163" s="25">
        <v>576</v>
      </c>
      <c r="DA163" s="25">
        <v>720</v>
      </c>
      <c r="DB163" s="25">
        <v>864</v>
      </c>
      <c r="DC163" s="25">
        <v>1008</v>
      </c>
      <c r="DD163" s="25">
        <v>1094.4000000000001</v>
      </c>
      <c r="DE163" s="25">
        <v>1231.2</v>
      </c>
      <c r="DF163" s="25">
        <v>1368</v>
      </c>
      <c r="DG163" s="25">
        <v>1504.8</v>
      </c>
      <c r="DH163" s="28">
        <v>1641.6</v>
      </c>
      <c r="DI163" s="30" t="s">
        <v>265</v>
      </c>
      <c r="DJ163" s="28">
        <v>1778.4</v>
      </c>
      <c r="DK163" s="28">
        <v>1915.2</v>
      </c>
      <c r="DL163" s="28">
        <v>2052</v>
      </c>
      <c r="DM163" s="28">
        <v>2188.8000000000002</v>
      </c>
      <c r="DN163" s="28">
        <v>2325.6</v>
      </c>
      <c r="DO163" s="28">
        <v>2462.4</v>
      </c>
      <c r="DP163" s="28">
        <v>2599.1999999999998</v>
      </c>
      <c r="DQ163" s="25">
        <v>2736</v>
      </c>
      <c r="DR163" s="25">
        <v>2872.8</v>
      </c>
      <c r="DS163" s="25">
        <v>3009.6</v>
      </c>
      <c r="DT163" s="49"/>
      <c r="DY163" s="24" t="s">
        <v>98</v>
      </c>
      <c r="DZ163" s="24" t="str">
        <f t="shared" si="114"/>
        <v>B-12-BASE-70-74</v>
      </c>
      <c r="EA163" s="25">
        <v>291.60000000000002</v>
      </c>
      <c r="EB163" s="25">
        <v>437.4</v>
      </c>
      <c r="EC163" s="25">
        <v>583.20000000000005</v>
      </c>
      <c r="ED163" s="25">
        <v>729</v>
      </c>
      <c r="EE163" s="25">
        <v>874.8</v>
      </c>
      <c r="EF163" s="25">
        <v>1020.6</v>
      </c>
      <c r="EG163" s="25">
        <v>1108.08</v>
      </c>
      <c r="EH163" s="25">
        <v>1246.5899999999999</v>
      </c>
      <c r="EI163" s="25">
        <v>1385.1</v>
      </c>
      <c r="EJ163" s="25">
        <v>1523.61</v>
      </c>
      <c r="EK163" s="28">
        <v>1662.12</v>
      </c>
      <c r="EL163" s="30" t="s">
        <v>265</v>
      </c>
      <c r="EM163" s="28">
        <v>1800.63</v>
      </c>
      <c r="EN163" s="28">
        <v>1939.14</v>
      </c>
      <c r="EO163" s="28">
        <v>2077.65</v>
      </c>
      <c r="EP163" s="28">
        <v>2216.16</v>
      </c>
      <c r="EQ163" s="28">
        <v>2354.67</v>
      </c>
      <c r="ER163" s="28">
        <v>2493.1799999999998</v>
      </c>
      <c r="ES163" s="28">
        <v>2631.69</v>
      </c>
      <c r="ET163" s="25">
        <v>2770.2</v>
      </c>
      <c r="EU163" s="25">
        <v>2908.71</v>
      </c>
      <c r="EV163" s="25">
        <v>3047.22</v>
      </c>
      <c r="EW163" s="49"/>
      <c r="FB163" s="24" t="s">
        <v>98</v>
      </c>
      <c r="FC163" s="24" t="str">
        <f t="shared" si="115"/>
        <v>B-12-BASE-70-74</v>
      </c>
      <c r="FD163" s="25">
        <v>242</v>
      </c>
      <c r="FE163" s="25">
        <v>363</v>
      </c>
      <c r="FF163" s="25">
        <v>484</v>
      </c>
      <c r="FG163" s="25">
        <v>605</v>
      </c>
      <c r="FH163" s="25">
        <v>726</v>
      </c>
      <c r="FI163" s="25">
        <v>847</v>
      </c>
      <c r="FJ163" s="25">
        <v>919.6</v>
      </c>
      <c r="FK163" s="25">
        <v>1034.55</v>
      </c>
      <c r="FL163" s="25">
        <v>1149.5</v>
      </c>
      <c r="FM163" s="25">
        <v>1264.45</v>
      </c>
      <c r="FN163" s="28">
        <v>1379.4</v>
      </c>
      <c r="FO163" s="30" t="s">
        <v>265</v>
      </c>
      <c r="FP163" s="28">
        <v>1494.35</v>
      </c>
      <c r="FQ163" s="28">
        <v>1609.3</v>
      </c>
      <c r="FR163" s="28">
        <v>1724.25</v>
      </c>
      <c r="FS163" s="28">
        <v>1839.2</v>
      </c>
      <c r="FT163" s="28">
        <v>1954.15</v>
      </c>
      <c r="FU163" s="28">
        <v>2069.1</v>
      </c>
      <c r="FV163" s="28">
        <v>2184.0500000000002</v>
      </c>
      <c r="FW163" s="25">
        <v>2299</v>
      </c>
      <c r="FX163" s="25">
        <v>2413.9499999999998</v>
      </c>
      <c r="FY163" s="25">
        <v>2528.9</v>
      </c>
      <c r="FZ163" s="49"/>
      <c r="GE163" s="24" t="s">
        <v>98</v>
      </c>
      <c r="GF163" s="24" t="str">
        <f t="shared" si="116"/>
        <v>C-18-BASE-70-74</v>
      </c>
      <c r="GG163" s="25">
        <v>355</v>
      </c>
      <c r="GH163" s="25">
        <v>532.5</v>
      </c>
      <c r="GI163" s="25">
        <v>710</v>
      </c>
      <c r="GJ163" s="25">
        <v>887.5</v>
      </c>
      <c r="GK163" s="25">
        <v>1065</v>
      </c>
      <c r="GL163" s="25">
        <v>1242.5</v>
      </c>
      <c r="GM163" s="25">
        <v>1349.04</v>
      </c>
      <c r="GN163" s="25">
        <v>1517.67</v>
      </c>
      <c r="GO163" s="25">
        <v>1686.3</v>
      </c>
      <c r="GP163" s="25">
        <v>1854.93</v>
      </c>
      <c r="GQ163" s="28">
        <v>2023.56</v>
      </c>
      <c r="GR163" s="30" t="s">
        <v>265</v>
      </c>
      <c r="GS163" s="28">
        <v>2192.19</v>
      </c>
      <c r="GT163" s="28">
        <v>2360.8200000000002</v>
      </c>
      <c r="GU163" s="28">
        <v>2529.4499999999998</v>
      </c>
      <c r="GV163" s="28">
        <v>2698.08</v>
      </c>
      <c r="GW163" s="28">
        <v>2866.71</v>
      </c>
      <c r="GX163" s="28">
        <v>3035.34</v>
      </c>
      <c r="GY163" s="28">
        <v>3203.97</v>
      </c>
      <c r="GZ163" s="25">
        <v>3372.6</v>
      </c>
      <c r="HA163" s="25">
        <v>3541.23</v>
      </c>
      <c r="HB163" s="25">
        <v>3709.86</v>
      </c>
      <c r="HC163" s="25">
        <v>3878.49</v>
      </c>
      <c r="HD163" s="25">
        <v>4047.12</v>
      </c>
      <c r="HE163" s="49"/>
      <c r="HJ163" s="24" t="s">
        <v>98</v>
      </c>
      <c r="HK163" s="24" t="str">
        <f t="shared" si="117"/>
        <v>B-12-BASE-70-74</v>
      </c>
      <c r="HL163" s="25">
        <v>264</v>
      </c>
      <c r="HM163" s="25">
        <v>396</v>
      </c>
      <c r="HN163" s="25">
        <v>528</v>
      </c>
      <c r="HO163" s="25">
        <v>660</v>
      </c>
      <c r="HP163" s="25">
        <v>792</v>
      </c>
      <c r="HQ163" s="25">
        <v>924</v>
      </c>
      <c r="HR163" s="25">
        <v>1003.2</v>
      </c>
      <c r="HS163" s="25">
        <v>1128.5999999999999</v>
      </c>
      <c r="HT163" s="25">
        <v>1254</v>
      </c>
      <c r="HU163" s="25">
        <v>1379.4</v>
      </c>
      <c r="HV163" s="28">
        <v>1504.8</v>
      </c>
      <c r="HW163" s="30" t="s">
        <v>265</v>
      </c>
      <c r="HX163" s="28">
        <v>1630.2</v>
      </c>
      <c r="HY163" s="28">
        <v>1755.6</v>
      </c>
      <c r="HZ163" s="28">
        <v>1881</v>
      </c>
      <c r="IA163" s="28">
        <v>2006.4</v>
      </c>
      <c r="IB163" s="28">
        <v>2131.8000000000002</v>
      </c>
      <c r="IC163" s="28">
        <v>2257.1999999999998</v>
      </c>
      <c r="ID163" s="28">
        <v>2382.6</v>
      </c>
      <c r="IE163" s="25">
        <v>2508</v>
      </c>
      <c r="IF163" s="25">
        <v>2633.4</v>
      </c>
      <c r="IG163" s="25">
        <v>2758.8</v>
      </c>
      <c r="IH163" s="49"/>
      <c r="IM163" s="24" t="s">
        <v>98</v>
      </c>
      <c r="IN163" s="24" t="str">
        <f t="shared" si="118"/>
        <v>B-12-BASE-70-74</v>
      </c>
      <c r="IO163" s="25">
        <v>325.18</v>
      </c>
      <c r="IP163" s="25">
        <v>487.77</v>
      </c>
      <c r="IQ163" s="25">
        <v>650.36</v>
      </c>
      <c r="IR163" s="25">
        <v>812.95</v>
      </c>
      <c r="IS163" s="25">
        <v>975.54</v>
      </c>
      <c r="IT163" s="25">
        <v>1138.1300000000001</v>
      </c>
      <c r="IU163" s="25">
        <v>1235.68</v>
      </c>
      <c r="IV163" s="25">
        <v>1390.14</v>
      </c>
      <c r="IW163" s="25">
        <v>1544.6</v>
      </c>
      <c r="IX163" s="25">
        <v>1699.06</v>
      </c>
      <c r="IY163" s="28">
        <v>1853.52</v>
      </c>
      <c r="IZ163" s="30" t="s">
        <v>265</v>
      </c>
      <c r="JA163" s="28">
        <v>2007.98</v>
      </c>
      <c r="JB163" s="28">
        <v>2162.44</v>
      </c>
      <c r="JC163" s="28">
        <v>2316.9</v>
      </c>
      <c r="JD163" s="28">
        <v>2471.36</v>
      </c>
      <c r="JE163" s="28">
        <v>2625.82</v>
      </c>
      <c r="JF163" s="28">
        <v>2780.28</v>
      </c>
      <c r="JG163" s="28">
        <v>2934.74</v>
      </c>
      <c r="JH163" s="25">
        <v>3089.2</v>
      </c>
      <c r="JI163" s="25">
        <v>3243.66</v>
      </c>
      <c r="JJ163" s="25">
        <v>3398.12</v>
      </c>
      <c r="JK163" s="49"/>
      <c r="JP163" s="24" t="s">
        <v>98</v>
      </c>
      <c r="JQ163" s="24" t="str">
        <f t="shared" si="119"/>
        <v>C-18-BASE-70-74</v>
      </c>
      <c r="JR163" s="25">
        <v>426</v>
      </c>
      <c r="JS163" s="25">
        <v>639</v>
      </c>
      <c r="JT163" s="25">
        <v>852</v>
      </c>
      <c r="JU163" s="25">
        <v>1065</v>
      </c>
      <c r="JV163" s="25">
        <v>1278</v>
      </c>
      <c r="JW163" s="25">
        <v>1491</v>
      </c>
      <c r="JX163" s="25">
        <v>1618.8</v>
      </c>
      <c r="JY163" s="25">
        <v>1821.15</v>
      </c>
      <c r="JZ163" s="25">
        <v>2023.5</v>
      </c>
      <c r="KA163" s="25">
        <v>2225.85</v>
      </c>
      <c r="KB163" s="28">
        <v>2428.1999999999998</v>
      </c>
      <c r="KC163" s="30" t="s">
        <v>265</v>
      </c>
      <c r="KD163" s="28">
        <v>2630.55</v>
      </c>
      <c r="KE163" s="28">
        <v>2832.9</v>
      </c>
      <c r="KF163" s="28">
        <v>3035.25</v>
      </c>
      <c r="KG163" s="28">
        <v>3237.6</v>
      </c>
      <c r="KH163" s="28">
        <v>3439.95</v>
      </c>
      <c r="KI163" s="28">
        <v>3642.3</v>
      </c>
      <c r="KJ163" s="28">
        <v>3844.65</v>
      </c>
      <c r="KK163" s="25">
        <v>4047</v>
      </c>
      <c r="KL163" s="25">
        <v>4249.3500000000004</v>
      </c>
      <c r="KM163" s="25">
        <v>4451.7</v>
      </c>
      <c r="KN163" s="25">
        <v>4654.05</v>
      </c>
      <c r="KO163" s="25">
        <v>4856.3999999999996</v>
      </c>
      <c r="KP163" s="49"/>
      <c r="KU163" s="24" t="s">
        <v>98</v>
      </c>
      <c r="KV163" s="24" t="str">
        <f t="shared" si="120"/>
        <v>B-12-BASE-70-74</v>
      </c>
      <c r="KW163" s="25">
        <v>264</v>
      </c>
      <c r="KX163" s="25">
        <v>396</v>
      </c>
      <c r="KY163" s="25">
        <v>528</v>
      </c>
      <c r="KZ163" s="25">
        <v>660</v>
      </c>
      <c r="LA163" s="25">
        <v>792</v>
      </c>
      <c r="LB163" s="25">
        <v>924</v>
      </c>
      <c r="LC163" s="25">
        <v>1003.2</v>
      </c>
      <c r="LD163" s="25">
        <v>1128.5999999999999</v>
      </c>
      <c r="LE163" s="25">
        <v>1254</v>
      </c>
      <c r="LF163" s="25">
        <v>1379.4</v>
      </c>
      <c r="LG163" s="28">
        <v>1504.8</v>
      </c>
      <c r="LH163" s="30" t="s">
        <v>265</v>
      </c>
      <c r="LI163" s="28">
        <v>1630.2</v>
      </c>
      <c r="LJ163" s="28">
        <v>1755.6</v>
      </c>
      <c r="LK163" s="28">
        <v>1881</v>
      </c>
      <c r="LL163" s="28">
        <v>2006.4</v>
      </c>
      <c r="LM163" s="28">
        <v>2131.8000000000002</v>
      </c>
      <c r="LN163" s="28">
        <v>2257.1999999999998</v>
      </c>
      <c r="LO163" s="28">
        <v>2382.6</v>
      </c>
      <c r="LP163" s="25">
        <v>2508</v>
      </c>
      <c r="LQ163" s="25">
        <v>2633.4</v>
      </c>
      <c r="LR163" s="25">
        <v>2758.8</v>
      </c>
      <c r="LS163" s="49"/>
    </row>
    <row r="164" spans="5:331">
      <c r="I164" s="24" t="s">
        <v>99</v>
      </c>
      <c r="J164" s="24" t="str">
        <f t="shared" si="110"/>
        <v>B-12-BASE-75-79</v>
      </c>
      <c r="K164" s="25">
        <v>370</v>
      </c>
      <c r="L164" s="25">
        <v>555</v>
      </c>
      <c r="M164" s="25">
        <v>740</v>
      </c>
      <c r="N164" s="25">
        <v>925</v>
      </c>
      <c r="O164" s="25">
        <v>1110</v>
      </c>
      <c r="P164" s="25">
        <v>1295</v>
      </c>
      <c r="Q164" s="25">
        <v>1406</v>
      </c>
      <c r="R164" s="25">
        <v>1581.75</v>
      </c>
      <c r="S164" s="25">
        <v>1757.5</v>
      </c>
      <c r="T164" s="25">
        <v>1933.25</v>
      </c>
      <c r="U164" s="28">
        <v>2109</v>
      </c>
      <c r="V164" s="30" t="s">
        <v>265</v>
      </c>
      <c r="W164" s="28">
        <v>2284.75</v>
      </c>
      <c r="X164" s="28">
        <v>2460.5</v>
      </c>
      <c r="Y164" s="28">
        <v>2636.25</v>
      </c>
      <c r="Z164" s="28">
        <v>2812</v>
      </c>
      <c r="AA164" s="28">
        <v>2987.75</v>
      </c>
      <c r="AB164" s="28">
        <v>3163.5</v>
      </c>
      <c r="AC164" s="28">
        <v>3339.25</v>
      </c>
      <c r="AD164" s="25">
        <v>3515</v>
      </c>
      <c r="AE164" s="25">
        <v>3690.75</v>
      </c>
      <c r="AF164" s="25">
        <v>3866.5</v>
      </c>
      <c r="AL164" s="24" t="s">
        <v>99</v>
      </c>
      <c r="AM164" s="24" t="str">
        <f t="shared" si="111"/>
        <v>C-18-75-79</v>
      </c>
      <c r="AN164" s="25">
        <v>528.24</v>
      </c>
      <c r="AO164" s="25">
        <v>792.36</v>
      </c>
      <c r="AP164" s="25">
        <v>1056.48</v>
      </c>
      <c r="AQ164" s="25">
        <v>1320.6</v>
      </c>
      <c r="AR164" s="25">
        <v>1584.72</v>
      </c>
      <c r="AS164" s="25">
        <v>1848.84</v>
      </c>
      <c r="AT164" s="25">
        <v>2007.28</v>
      </c>
      <c r="AU164" s="25">
        <v>2258.19</v>
      </c>
      <c r="AV164" s="25">
        <v>2509.1</v>
      </c>
      <c r="AW164" s="25">
        <v>2760.01</v>
      </c>
      <c r="AX164" s="28">
        <v>3010.92</v>
      </c>
      <c r="AY164" s="30" t="s">
        <v>265</v>
      </c>
      <c r="AZ164" s="28">
        <v>3261.83</v>
      </c>
      <c r="BA164" s="28">
        <v>3512.74</v>
      </c>
      <c r="BB164" s="28">
        <v>3763.65</v>
      </c>
      <c r="BC164" s="28">
        <v>4014.56</v>
      </c>
      <c r="BD164" s="28">
        <v>4265.47</v>
      </c>
      <c r="BE164" s="28">
        <v>4516.38</v>
      </c>
      <c r="BF164" s="28">
        <v>4767.29</v>
      </c>
      <c r="BG164" s="25">
        <v>5018.2</v>
      </c>
      <c r="BH164" s="25">
        <v>5269.11</v>
      </c>
      <c r="BI164" s="25">
        <v>5520.02</v>
      </c>
      <c r="BJ164" s="25">
        <v>5770.93</v>
      </c>
      <c r="BK164" s="25">
        <v>6021.84</v>
      </c>
      <c r="BL164" s="49"/>
      <c r="BQ164" s="24" t="s">
        <v>99</v>
      </c>
      <c r="BR164" s="24" t="str">
        <f t="shared" si="112"/>
        <v>C-18-BASE-75-79</v>
      </c>
      <c r="BS164" s="25">
        <v>405.72</v>
      </c>
      <c r="BT164" s="25">
        <v>608.58000000000004</v>
      </c>
      <c r="BU164" s="25">
        <v>811.44</v>
      </c>
      <c r="BV164" s="25">
        <v>1014.3</v>
      </c>
      <c r="BW164" s="25">
        <v>1217.1600000000001</v>
      </c>
      <c r="BX164" s="25">
        <v>1420.02</v>
      </c>
      <c r="BY164" s="25">
        <v>1541.76</v>
      </c>
      <c r="BZ164" s="25">
        <v>1734.48</v>
      </c>
      <c r="CA164" s="25">
        <v>1927.2</v>
      </c>
      <c r="CB164" s="25">
        <v>2119.92</v>
      </c>
      <c r="CC164" s="28">
        <v>2312.64</v>
      </c>
      <c r="CD164" s="30" t="s">
        <v>265</v>
      </c>
      <c r="CE164" s="28">
        <v>2505.36</v>
      </c>
      <c r="CF164" s="28">
        <v>2698.08</v>
      </c>
      <c r="CG164" s="28">
        <v>2890.8</v>
      </c>
      <c r="CH164" s="28">
        <v>3083.52</v>
      </c>
      <c r="CI164" s="28">
        <v>3276.24</v>
      </c>
      <c r="CJ164" s="28">
        <v>3468.96</v>
      </c>
      <c r="CK164" s="28">
        <v>3661.68</v>
      </c>
      <c r="CL164" s="25">
        <v>3854.4</v>
      </c>
      <c r="CM164" s="25">
        <v>4047.12</v>
      </c>
      <c r="CN164" s="25">
        <v>4239.84</v>
      </c>
      <c r="CO164" s="25">
        <v>4432.5600000000004</v>
      </c>
      <c r="CP164" s="25">
        <v>4625.28</v>
      </c>
      <c r="CQ164" s="49"/>
      <c r="CV164" s="24" t="s">
        <v>99</v>
      </c>
      <c r="CW164" s="24" t="str">
        <f t="shared" si="113"/>
        <v>B-12-BASE-75-79</v>
      </c>
      <c r="CX164" s="25">
        <v>334</v>
      </c>
      <c r="CY164" s="25">
        <v>501</v>
      </c>
      <c r="CZ164" s="25">
        <v>668</v>
      </c>
      <c r="DA164" s="25">
        <v>835</v>
      </c>
      <c r="DB164" s="25">
        <v>1002</v>
      </c>
      <c r="DC164" s="25">
        <v>1169</v>
      </c>
      <c r="DD164" s="25">
        <v>1269.2</v>
      </c>
      <c r="DE164" s="25">
        <v>1427.85</v>
      </c>
      <c r="DF164" s="25">
        <v>1586.5</v>
      </c>
      <c r="DG164" s="25">
        <v>1745.15</v>
      </c>
      <c r="DH164" s="28">
        <v>1903.8</v>
      </c>
      <c r="DI164" s="30" t="s">
        <v>265</v>
      </c>
      <c r="DJ164" s="28">
        <v>2062.4499999999998</v>
      </c>
      <c r="DK164" s="28">
        <v>2221.1</v>
      </c>
      <c r="DL164" s="28">
        <v>2379.75</v>
      </c>
      <c r="DM164" s="28">
        <v>2538.4</v>
      </c>
      <c r="DN164" s="28">
        <v>2697.05</v>
      </c>
      <c r="DO164" s="28">
        <v>2855.7</v>
      </c>
      <c r="DP164" s="28">
        <v>3014.35</v>
      </c>
      <c r="DQ164" s="25">
        <v>3173</v>
      </c>
      <c r="DR164" s="25">
        <v>3331.65</v>
      </c>
      <c r="DS164" s="25">
        <v>3490.3</v>
      </c>
      <c r="DT164" s="49"/>
      <c r="DY164" s="24" t="s">
        <v>99</v>
      </c>
      <c r="DZ164" s="24" t="str">
        <f t="shared" si="114"/>
        <v>B-12-BASE-75-79</v>
      </c>
      <c r="EA164" s="25">
        <v>338.18</v>
      </c>
      <c r="EB164" s="25">
        <v>507.27</v>
      </c>
      <c r="EC164" s="25">
        <v>676.36</v>
      </c>
      <c r="ED164" s="25">
        <v>845.45</v>
      </c>
      <c r="EE164" s="25">
        <v>1014.54</v>
      </c>
      <c r="EF164" s="25">
        <v>1183.6300000000001</v>
      </c>
      <c r="EG164" s="25">
        <v>1285.1199999999999</v>
      </c>
      <c r="EH164" s="25">
        <v>1445.76</v>
      </c>
      <c r="EI164" s="25">
        <v>1606.4</v>
      </c>
      <c r="EJ164" s="25">
        <v>1767.04</v>
      </c>
      <c r="EK164" s="28">
        <v>1927.68</v>
      </c>
      <c r="EL164" s="30" t="s">
        <v>265</v>
      </c>
      <c r="EM164" s="28">
        <v>2088.3200000000002</v>
      </c>
      <c r="EN164" s="28">
        <v>2248.96</v>
      </c>
      <c r="EO164" s="28">
        <v>2409.6</v>
      </c>
      <c r="EP164" s="28">
        <v>2570.2399999999998</v>
      </c>
      <c r="EQ164" s="28">
        <v>2730.88</v>
      </c>
      <c r="ER164" s="28">
        <v>2891.52</v>
      </c>
      <c r="ES164" s="28">
        <v>3052.16</v>
      </c>
      <c r="ET164" s="25">
        <v>3212.8</v>
      </c>
      <c r="EU164" s="25">
        <v>3373.44</v>
      </c>
      <c r="EV164" s="25">
        <v>3534.08</v>
      </c>
      <c r="EW164" s="49"/>
      <c r="FB164" s="24" t="s">
        <v>99</v>
      </c>
      <c r="FC164" s="24" t="str">
        <f t="shared" si="115"/>
        <v>B-12-BASE-75-79</v>
      </c>
      <c r="FD164" s="25">
        <v>280</v>
      </c>
      <c r="FE164" s="25">
        <v>420</v>
      </c>
      <c r="FF164" s="25">
        <v>560</v>
      </c>
      <c r="FG164" s="25">
        <v>700</v>
      </c>
      <c r="FH164" s="25">
        <v>840</v>
      </c>
      <c r="FI164" s="25">
        <v>980</v>
      </c>
      <c r="FJ164" s="25">
        <v>1064</v>
      </c>
      <c r="FK164" s="25">
        <v>1197</v>
      </c>
      <c r="FL164" s="25">
        <v>1330</v>
      </c>
      <c r="FM164" s="25">
        <v>1463</v>
      </c>
      <c r="FN164" s="28">
        <v>1596</v>
      </c>
      <c r="FO164" s="30" t="s">
        <v>265</v>
      </c>
      <c r="FP164" s="28">
        <v>1729</v>
      </c>
      <c r="FQ164" s="28">
        <v>1862</v>
      </c>
      <c r="FR164" s="28">
        <v>1995</v>
      </c>
      <c r="FS164" s="28">
        <v>2128</v>
      </c>
      <c r="FT164" s="28">
        <v>2261</v>
      </c>
      <c r="FU164" s="28">
        <v>2394</v>
      </c>
      <c r="FV164" s="28">
        <v>2527</v>
      </c>
      <c r="FW164" s="25">
        <v>2660</v>
      </c>
      <c r="FX164" s="25">
        <v>2793</v>
      </c>
      <c r="FY164" s="25">
        <v>2926</v>
      </c>
      <c r="FZ164" s="49"/>
      <c r="GE164" s="24" t="s">
        <v>99</v>
      </c>
      <c r="GF164" s="24" t="str">
        <f t="shared" si="116"/>
        <v>C-18-BASE-75-79</v>
      </c>
      <c r="GG164" s="25">
        <v>437.36</v>
      </c>
      <c r="GH164" s="25">
        <v>656.04</v>
      </c>
      <c r="GI164" s="25">
        <v>874.72</v>
      </c>
      <c r="GJ164" s="25">
        <v>1093.4000000000001</v>
      </c>
      <c r="GK164" s="25">
        <v>1312.08</v>
      </c>
      <c r="GL164" s="25">
        <v>1530.76</v>
      </c>
      <c r="GM164" s="25">
        <v>1662</v>
      </c>
      <c r="GN164" s="25">
        <v>1869.75</v>
      </c>
      <c r="GO164" s="25">
        <v>2077.5</v>
      </c>
      <c r="GP164" s="25">
        <v>2285.25</v>
      </c>
      <c r="GQ164" s="28">
        <v>2493</v>
      </c>
      <c r="GR164" s="30" t="s">
        <v>265</v>
      </c>
      <c r="GS164" s="28">
        <v>2700.75</v>
      </c>
      <c r="GT164" s="28">
        <v>2908.5</v>
      </c>
      <c r="GU164" s="28">
        <v>3116.25</v>
      </c>
      <c r="GV164" s="28">
        <v>3324</v>
      </c>
      <c r="GW164" s="28">
        <v>3531.75</v>
      </c>
      <c r="GX164" s="28">
        <v>3739.5</v>
      </c>
      <c r="GY164" s="28">
        <v>3947.25</v>
      </c>
      <c r="GZ164" s="25">
        <v>4155</v>
      </c>
      <c r="HA164" s="25">
        <v>4362.75</v>
      </c>
      <c r="HB164" s="25">
        <v>4570.5</v>
      </c>
      <c r="HC164" s="25">
        <v>4778.25</v>
      </c>
      <c r="HD164" s="25">
        <v>4986</v>
      </c>
      <c r="HE164" s="49"/>
      <c r="HJ164" s="24" t="s">
        <v>99</v>
      </c>
      <c r="HK164" s="24" t="str">
        <f t="shared" si="117"/>
        <v>B-12-BASE-75-79</v>
      </c>
      <c r="HL164" s="25">
        <v>306</v>
      </c>
      <c r="HM164" s="25">
        <v>459</v>
      </c>
      <c r="HN164" s="25">
        <v>612</v>
      </c>
      <c r="HO164" s="25">
        <v>765</v>
      </c>
      <c r="HP164" s="25">
        <v>918</v>
      </c>
      <c r="HQ164" s="25">
        <v>1071</v>
      </c>
      <c r="HR164" s="25">
        <v>1162.8</v>
      </c>
      <c r="HS164" s="25">
        <v>1308.1500000000001</v>
      </c>
      <c r="HT164" s="25">
        <v>1453.5</v>
      </c>
      <c r="HU164" s="25">
        <v>1598.85</v>
      </c>
      <c r="HV164" s="28">
        <v>1744.2</v>
      </c>
      <c r="HW164" s="30" t="s">
        <v>265</v>
      </c>
      <c r="HX164" s="28">
        <v>1889.55</v>
      </c>
      <c r="HY164" s="28">
        <v>2034.9</v>
      </c>
      <c r="HZ164" s="28">
        <v>2180.25</v>
      </c>
      <c r="IA164" s="28">
        <v>2325.6</v>
      </c>
      <c r="IB164" s="28">
        <v>2470.9499999999998</v>
      </c>
      <c r="IC164" s="28">
        <v>2616.3000000000002</v>
      </c>
      <c r="ID164" s="28">
        <v>2761.65</v>
      </c>
      <c r="IE164" s="25">
        <v>2907</v>
      </c>
      <c r="IF164" s="25">
        <v>3052.35</v>
      </c>
      <c r="IG164" s="25">
        <v>3197.7</v>
      </c>
      <c r="IH164" s="49"/>
      <c r="IM164" s="24" t="s">
        <v>99</v>
      </c>
      <c r="IN164" s="24" t="str">
        <f t="shared" si="118"/>
        <v>B-12-BASE-75-79</v>
      </c>
      <c r="IO164" s="25">
        <v>375.98</v>
      </c>
      <c r="IP164" s="25">
        <v>563.97</v>
      </c>
      <c r="IQ164" s="25">
        <v>751.96</v>
      </c>
      <c r="IR164" s="25">
        <v>939.95</v>
      </c>
      <c r="IS164" s="25">
        <v>1127.94</v>
      </c>
      <c r="IT164" s="25">
        <v>1315.93</v>
      </c>
      <c r="IU164" s="25">
        <v>1428.72</v>
      </c>
      <c r="IV164" s="25">
        <v>1607.31</v>
      </c>
      <c r="IW164" s="25">
        <v>1785.9</v>
      </c>
      <c r="IX164" s="25">
        <v>1964.49</v>
      </c>
      <c r="IY164" s="28">
        <v>2143.08</v>
      </c>
      <c r="IZ164" s="30" t="s">
        <v>265</v>
      </c>
      <c r="JA164" s="28">
        <v>2321.67</v>
      </c>
      <c r="JB164" s="28">
        <v>2500.2600000000002</v>
      </c>
      <c r="JC164" s="28">
        <v>2678.85</v>
      </c>
      <c r="JD164" s="28">
        <v>2857.44</v>
      </c>
      <c r="JE164" s="28">
        <v>3036.03</v>
      </c>
      <c r="JF164" s="28">
        <v>3214.62</v>
      </c>
      <c r="JG164" s="28">
        <v>3393.21</v>
      </c>
      <c r="JH164" s="25">
        <v>3571.8</v>
      </c>
      <c r="JI164" s="25">
        <v>3750.39</v>
      </c>
      <c r="JJ164" s="25">
        <v>3928.98</v>
      </c>
      <c r="JK164" s="49"/>
      <c r="JP164" s="24" t="s">
        <v>99</v>
      </c>
      <c r="JQ164" s="24" t="str">
        <f t="shared" si="119"/>
        <v>C-18-BASE-75-79</v>
      </c>
      <c r="JR164" s="25">
        <v>528.24</v>
      </c>
      <c r="JS164" s="25">
        <v>792.36</v>
      </c>
      <c r="JT164" s="25">
        <v>1056.48</v>
      </c>
      <c r="JU164" s="25">
        <v>1320.6</v>
      </c>
      <c r="JV164" s="25">
        <v>1584.72</v>
      </c>
      <c r="JW164" s="25">
        <v>1848.84</v>
      </c>
      <c r="JX164" s="25">
        <v>2007.28</v>
      </c>
      <c r="JY164" s="25">
        <v>2258.19</v>
      </c>
      <c r="JZ164" s="25">
        <v>2509.1</v>
      </c>
      <c r="KA164" s="25">
        <v>2760.01</v>
      </c>
      <c r="KB164" s="28">
        <v>3010.92</v>
      </c>
      <c r="KC164" s="30" t="s">
        <v>265</v>
      </c>
      <c r="KD164" s="28">
        <v>3261.83</v>
      </c>
      <c r="KE164" s="28">
        <v>3512.74</v>
      </c>
      <c r="KF164" s="28">
        <v>3763.65</v>
      </c>
      <c r="KG164" s="28">
        <v>4014.56</v>
      </c>
      <c r="KH164" s="28">
        <v>4265.47</v>
      </c>
      <c r="KI164" s="28">
        <v>4516.38</v>
      </c>
      <c r="KJ164" s="28">
        <v>4767.29</v>
      </c>
      <c r="KK164" s="25">
        <v>5018.2</v>
      </c>
      <c r="KL164" s="25">
        <v>5269.11</v>
      </c>
      <c r="KM164" s="25">
        <v>5520.02</v>
      </c>
      <c r="KN164" s="25">
        <v>5770.93</v>
      </c>
      <c r="KO164" s="25">
        <v>6021.84</v>
      </c>
      <c r="KP164" s="49"/>
      <c r="KU164" s="24" t="s">
        <v>99</v>
      </c>
      <c r="KV164" s="24" t="str">
        <f t="shared" si="120"/>
        <v>B-12-BASE-75-79</v>
      </c>
      <c r="KW164" s="25">
        <v>306</v>
      </c>
      <c r="KX164" s="25">
        <v>459</v>
      </c>
      <c r="KY164" s="25">
        <v>612</v>
      </c>
      <c r="KZ164" s="25">
        <v>765</v>
      </c>
      <c r="LA164" s="25">
        <v>918</v>
      </c>
      <c r="LB164" s="25">
        <v>1071</v>
      </c>
      <c r="LC164" s="25">
        <v>1162.8</v>
      </c>
      <c r="LD164" s="25">
        <v>1308.1500000000001</v>
      </c>
      <c r="LE164" s="25">
        <v>1453.5</v>
      </c>
      <c r="LF164" s="25">
        <v>1598.85</v>
      </c>
      <c r="LG164" s="28">
        <v>1744.2</v>
      </c>
      <c r="LH164" s="30" t="s">
        <v>265</v>
      </c>
      <c r="LI164" s="28">
        <v>1889.55</v>
      </c>
      <c r="LJ164" s="28">
        <v>2034.9</v>
      </c>
      <c r="LK164" s="28">
        <v>2180.25</v>
      </c>
      <c r="LL164" s="28">
        <v>2325.6</v>
      </c>
      <c r="LM164" s="28">
        <v>2470.9499999999998</v>
      </c>
      <c r="LN164" s="28">
        <v>2616.3000000000002</v>
      </c>
      <c r="LO164" s="28">
        <v>2761.65</v>
      </c>
      <c r="LP164" s="25">
        <v>2907</v>
      </c>
      <c r="LQ164" s="25">
        <v>3052.35</v>
      </c>
      <c r="LR164" s="25">
        <v>3197.7</v>
      </c>
      <c r="LS164" s="49"/>
    </row>
    <row r="165" spans="5:331" ht="13.8" thickBot="1">
      <c r="I165" s="33" t="s">
        <v>100</v>
      </c>
      <c r="J165" s="24" t="str">
        <f t="shared" si="110"/>
        <v>B-12-BASE-80-84</v>
      </c>
      <c r="K165" s="34">
        <v>398</v>
      </c>
      <c r="L165" s="34">
        <v>597</v>
      </c>
      <c r="M165" s="34">
        <v>796</v>
      </c>
      <c r="N165" s="34">
        <v>995</v>
      </c>
      <c r="O165" s="34">
        <v>1194</v>
      </c>
      <c r="P165" s="34">
        <v>1393</v>
      </c>
      <c r="Q165" s="34">
        <v>1512.4</v>
      </c>
      <c r="R165" s="34">
        <v>1701.45</v>
      </c>
      <c r="S165" s="34">
        <v>1890.5</v>
      </c>
      <c r="T165" s="34">
        <v>2079.5500000000002</v>
      </c>
      <c r="U165" s="35">
        <v>2268.6</v>
      </c>
      <c r="V165" s="36" t="s">
        <v>265</v>
      </c>
      <c r="W165" s="35">
        <v>2457.65</v>
      </c>
      <c r="X165" s="35">
        <v>2646.7</v>
      </c>
      <c r="Y165" s="35">
        <v>2835.75</v>
      </c>
      <c r="Z165" s="35">
        <v>3024.8</v>
      </c>
      <c r="AA165" s="35">
        <v>3213.85</v>
      </c>
      <c r="AB165" s="35">
        <v>3402.9</v>
      </c>
      <c r="AC165" s="35">
        <v>3591.95</v>
      </c>
      <c r="AD165" s="34">
        <v>3781</v>
      </c>
      <c r="AE165" s="34">
        <v>3970.05</v>
      </c>
      <c r="AF165" s="34">
        <v>4159.1000000000004</v>
      </c>
      <c r="AL165" s="33" t="s">
        <v>100</v>
      </c>
      <c r="AM165" s="24" t="str">
        <f t="shared" si="111"/>
        <v>C-18-80-84</v>
      </c>
      <c r="AN165" s="34">
        <v>579.36</v>
      </c>
      <c r="AO165" s="34">
        <v>869.04</v>
      </c>
      <c r="AP165" s="34">
        <v>1158.72</v>
      </c>
      <c r="AQ165" s="34">
        <v>1448.4</v>
      </c>
      <c r="AR165" s="34">
        <v>1738.08</v>
      </c>
      <c r="AS165" s="34">
        <v>2027.76</v>
      </c>
      <c r="AT165" s="34">
        <v>2201.6</v>
      </c>
      <c r="AU165" s="34">
        <v>2476.8000000000002</v>
      </c>
      <c r="AV165" s="34">
        <v>2752</v>
      </c>
      <c r="AW165" s="34">
        <v>3027.2</v>
      </c>
      <c r="AX165" s="35">
        <v>3302.4</v>
      </c>
      <c r="AY165" s="36" t="s">
        <v>265</v>
      </c>
      <c r="AZ165" s="35">
        <v>3577.6</v>
      </c>
      <c r="BA165" s="35">
        <v>3852.8</v>
      </c>
      <c r="BB165" s="35">
        <v>4128</v>
      </c>
      <c r="BC165" s="35">
        <v>4403.2</v>
      </c>
      <c r="BD165" s="35">
        <v>4678.3999999999996</v>
      </c>
      <c r="BE165" s="35">
        <v>4953.6000000000004</v>
      </c>
      <c r="BF165" s="35">
        <v>5228.8</v>
      </c>
      <c r="BG165" s="34">
        <v>5504</v>
      </c>
      <c r="BH165" s="34">
        <v>5779.2</v>
      </c>
      <c r="BI165" s="34">
        <v>6054.4</v>
      </c>
      <c r="BJ165" s="34">
        <v>6329.6</v>
      </c>
      <c r="BK165" s="34">
        <v>6604.8</v>
      </c>
      <c r="BL165" s="49"/>
      <c r="BQ165" s="33" t="s">
        <v>100</v>
      </c>
      <c r="BR165" s="24" t="str">
        <f t="shared" si="112"/>
        <v>C-18-BASE-80-84</v>
      </c>
      <c r="BS165" s="34">
        <v>426.54</v>
      </c>
      <c r="BT165" s="34">
        <v>639.80999999999995</v>
      </c>
      <c r="BU165" s="34">
        <v>853.08</v>
      </c>
      <c r="BV165" s="34">
        <v>1066.3499999999999</v>
      </c>
      <c r="BW165" s="34">
        <v>1279.6199999999999</v>
      </c>
      <c r="BX165" s="34">
        <v>1492.89</v>
      </c>
      <c r="BY165" s="34">
        <v>1620.88</v>
      </c>
      <c r="BZ165" s="34">
        <v>1823.49</v>
      </c>
      <c r="CA165" s="34">
        <v>2026.1</v>
      </c>
      <c r="CB165" s="34">
        <v>2228.71</v>
      </c>
      <c r="CC165" s="35">
        <v>2431.3200000000002</v>
      </c>
      <c r="CD165" s="36" t="s">
        <v>265</v>
      </c>
      <c r="CE165" s="35">
        <v>2633.93</v>
      </c>
      <c r="CF165" s="35">
        <v>2836.54</v>
      </c>
      <c r="CG165" s="35">
        <v>3039.15</v>
      </c>
      <c r="CH165" s="35">
        <v>3241.76</v>
      </c>
      <c r="CI165" s="35">
        <v>3444.37</v>
      </c>
      <c r="CJ165" s="35">
        <v>3646.98</v>
      </c>
      <c r="CK165" s="35">
        <v>3849.59</v>
      </c>
      <c r="CL165" s="34">
        <v>4052.2</v>
      </c>
      <c r="CM165" s="34">
        <v>4254.8100000000004</v>
      </c>
      <c r="CN165" s="34">
        <v>4457.42</v>
      </c>
      <c r="CO165" s="34">
        <v>4660.03</v>
      </c>
      <c r="CP165" s="34">
        <v>4862.6400000000003</v>
      </c>
      <c r="CQ165" s="49"/>
      <c r="CV165" s="33" t="s">
        <v>100</v>
      </c>
      <c r="CW165" s="24" t="str">
        <f t="shared" si="113"/>
        <v>B-12-BASE-80-84</v>
      </c>
      <c r="CX165" s="34">
        <v>360</v>
      </c>
      <c r="CY165" s="34">
        <v>540</v>
      </c>
      <c r="CZ165" s="34">
        <v>720</v>
      </c>
      <c r="DA165" s="34">
        <v>900</v>
      </c>
      <c r="DB165" s="34">
        <v>1080</v>
      </c>
      <c r="DC165" s="34">
        <v>1260</v>
      </c>
      <c r="DD165" s="34">
        <v>1368</v>
      </c>
      <c r="DE165" s="34">
        <v>1539</v>
      </c>
      <c r="DF165" s="34">
        <v>1710</v>
      </c>
      <c r="DG165" s="34">
        <v>1881</v>
      </c>
      <c r="DH165" s="35">
        <v>2052</v>
      </c>
      <c r="DI165" s="36" t="s">
        <v>265</v>
      </c>
      <c r="DJ165" s="35">
        <v>2223</v>
      </c>
      <c r="DK165" s="35">
        <v>2394</v>
      </c>
      <c r="DL165" s="35">
        <v>2565</v>
      </c>
      <c r="DM165" s="35">
        <v>2736</v>
      </c>
      <c r="DN165" s="35">
        <v>2907</v>
      </c>
      <c r="DO165" s="35">
        <v>3078</v>
      </c>
      <c r="DP165" s="35">
        <v>3249</v>
      </c>
      <c r="DQ165" s="34">
        <v>3420</v>
      </c>
      <c r="DR165" s="34">
        <v>3591</v>
      </c>
      <c r="DS165" s="34">
        <v>3762</v>
      </c>
      <c r="DT165" s="49"/>
      <c r="DY165" s="33" t="s">
        <v>100</v>
      </c>
      <c r="DZ165" s="24" t="str">
        <f t="shared" si="114"/>
        <v>B-12-BASE-80-84</v>
      </c>
      <c r="EA165" s="34">
        <v>364.5</v>
      </c>
      <c r="EB165" s="34">
        <v>546.75</v>
      </c>
      <c r="EC165" s="34">
        <v>729</v>
      </c>
      <c r="ED165" s="34">
        <v>911.25</v>
      </c>
      <c r="EE165" s="34">
        <v>1093.5</v>
      </c>
      <c r="EF165" s="34">
        <v>1275.75</v>
      </c>
      <c r="EG165" s="34">
        <v>1385.12</v>
      </c>
      <c r="EH165" s="34">
        <v>1558.26</v>
      </c>
      <c r="EI165" s="34">
        <v>1731.4</v>
      </c>
      <c r="EJ165" s="34">
        <v>1904.54</v>
      </c>
      <c r="EK165" s="35">
        <v>2077.6799999999998</v>
      </c>
      <c r="EL165" s="36" t="s">
        <v>265</v>
      </c>
      <c r="EM165" s="35">
        <v>2250.8200000000002</v>
      </c>
      <c r="EN165" s="35">
        <v>2423.96</v>
      </c>
      <c r="EO165" s="35">
        <v>2597.1</v>
      </c>
      <c r="EP165" s="35">
        <v>2770.24</v>
      </c>
      <c r="EQ165" s="35">
        <v>2943.38</v>
      </c>
      <c r="ER165" s="35">
        <v>3116.52</v>
      </c>
      <c r="ES165" s="35">
        <v>3289.66</v>
      </c>
      <c r="ET165" s="34">
        <v>3462.8</v>
      </c>
      <c r="EU165" s="34">
        <v>3635.94</v>
      </c>
      <c r="EV165" s="34">
        <v>3809.08</v>
      </c>
      <c r="EW165" s="49"/>
      <c r="FB165" s="33" t="s">
        <v>100</v>
      </c>
      <c r="FC165" s="24" t="str">
        <f t="shared" si="115"/>
        <v>B-12-BASE-80-84</v>
      </c>
      <c r="FD165" s="34">
        <v>304</v>
      </c>
      <c r="FE165" s="34">
        <v>456</v>
      </c>
      <c r="FF165" s="34">
        <v>608</v>
      </c>
      <c r="FG165" s="34">
        <v>760</v>
      </c>
      <c r="FH165" s="34">
        <v>912</v>
      </c>
      <c r="FI165" s="34">
        <v>1064</v>
      </c>
      <c r="FJ165" s="34">
        <v>1155.2</v>
      </c>
      <c r="FK165" s="34">
        <v>1299.5999999999999</v>
      </c>
      <c r="FL165" s="34">
        <v>1444</v>
      </c>
      <c r="FM165" s="34">
        <v>1588.4</v>
      </c>
      <c r="FN165" s="35">
        <v>1732.8</v>
      </c>
      <c r="FO165" s="36" t="s">
        <v>265</v>
      </c>
      <c r="FP165" s="35">
        <v>1877.2</v>
      </c>
      <c r="FQ165" s="35">
        <v>2021.6</v>
      </c>
      <c r="FR165" s="35">
        <v>2166</v>
      </c>
      <c r="FS165" s="35">
        <v>2310.4</v>
      </c>
      <c r="FT165" s="35">
        <v>2454.8000000000002</v>
      </c>
      <c r="FU165" s="35">
        <v>2599.1999999999998</v>
      </c>
      <c r="FV165" s="35">
        <v>2743.6</v>
      </c>
      <c r="FW165" s="34">
        <v>2888</v>
      </c>
      <c r="FX165" s="34">
        <v>3032.4</v>
      </c>
      <c r="FY165" s="34">
        <v>3176.8</v>
      </c>
      <c r="FZ165" s="49"/>
      <c r="GE165" s="33" t="s">
        <v>100</v>
      </c>
      <c r="GF165" s="24" t="str">
        <f t="shared" si="116"/>
        <v>C-18-BASE-80-84</v>
      </c>
      <c r="GG165" s="34">
        <v>479.96</v>
      </c>
      <c r="GH165" s="34">
        <v>719.94</v>
      </c>
      <c r="GI165" s="34">
        <v>959.92</v>
      </c>
      <c r="GJ165" s="34">
        <v>1199.9000000000001</v>
      </c>
      <c r="GK165" s="34">
        <v>1439.88</v>
      </c>
      <c r="GL165" s="34">
        <v>1679.86</v>
      </c>
      <c r="GM165" s="34">
        <v>1823.84</v>
      </c>
      <c r="GN165" s="34">
        <v>2051.8200000000002</v>
      </c>
      <c r="GO165" s="34">
        <v>2279.8000000000002</v>
      </c>
      <c r="GP165" s="34">
        <v>2507.7800000000002</v>
      </c>
      <c r="GQ165" s="35">
        <v>2735.76</v>
      </c>
      <c r="GR165" s="36" t="s">
        <v>265</v>
      </c>
      <c r="GS165" s="35">
        <v>2963.74</v>
      </c>
      <c r="GT165" s="35">
        <v>3191.72</v>
      </c>
      <c r="GU165" s="35">
        <v>3419.7</v>
      </c>
      <c r="GV165" s="35">
        <v>3647.68</v>
      </c>
      <c r="GW165" s="35">
        <v>3875.66</v>
      </c>
      <c r="GX165" s="35">
        <v>4103.6400000000003</v>
      </c>
      <c r="GY165" s="35">
        <v>4331.62</v>
      </c>
      <c r="GZ165" s="34">
        <v>4559.6000000000004</v>
      </c>
      <c r="HA165" s="34">
        <v>4787.58</v>
      </c>
      <c r="HB165" s="34">
        <v>5015.5600000000004</v>
      </c>
      <c r="HC165" s="34">
        <v>5243.54</v>
      </c>
      <c r="HD165" s="34">
        <v>5471.52</v>
      </c>
      <c r="HE165" s="49"/>
      <c r="HJ165" s="33" t="s">
        <v>100</v>
      </c>
      <c r="HK165" s="24" t="str">
        <f t="shared" si="117"/>
        <v>B-12-BASE-80-84</v>
      </c>
      <c r="HL165" s="34">
        <v>330</v>
      </c>
      <c r="HM165" s="34">
        <v>495</v>
      </c>
      <c r="HN165" s="34">
        <v>660</v>
      </c>
      <c r="HO165" s="34">
        <v>825</v>
      </c>
      <c r="HP165" s="34">
        <v>990</v>
      </c>
      <c r="HQ165" s="34">
        <v>1155</v>
      </c>
      <c r="HR165" s="34">
        <v>1254</v>
      </c>
      <c r="HS165" s="34">
        <v>1410.75</v>
      </c>
      <c r="HT165" s="34">
        <v>1567.5</v>
      </c>
      <c r="HU165" s="34">
        <v>1724.25</v>
      </c>
      <c r="HV165" s="35">
        <v>1881</v>
      </c>
      <c r="HW165" s="36" t="s">
        <v>265</v>
      </c>
      <c r="HX165" s="35">
        <v>2037.75</v>
      </c>
      <c r="HY165" s="35">
        <v>2194.5</v>
      </c>
      <c r="HZ165" s="35">
        <v>2351.25</v>
      </c>
      <c r="IA165" s="35">
        <v>2508</v>
      </c>
      <c r="IB165" s="35">
        <v>2664.75</v>
      </c>
      <c r="IC165" s="35">
        <v>2821.5</v>
      </c>
      <c r="ID165" s="35">
        <v>2978.25</v>
      </c>
      <c r="IE165" s="34">
        <v>3135</v>
      </c>
      <c r="IF165" s="34">
        <v>3291.75</v>
      </c>
      <c r="IG165" s="34">
        <v>3448.5</v>
      </c>
      <c r="IH165" s="49"/>
      <c r="IM165" s="33" t="s">
        <v>100</v>
      </c>
      <c r="IN165" s="24" t="str">
        <f t="shared" si="118"/>
        <v>B-12-BASE-80-84</v>
      </c>
      <c r="IO165" s="34">
        <v>405.54</v>
      </c>
      <c r="IP165" s="34">
        <v>608.30999999999995</v>
      </c>
      <c r="IQ165" s="34">
        <v>811.08</v>
      </c>
      <c r="IR165" s="34">
        <v>1013.85</v>
      </c>
      <c r="IS165" s="34">
        <v>1216.6199999999999</v>
      </c>
      <c r="IT165" s="34">
        <v>1419.39</v>
      </c>
      <c r="IU165" s="34">
        <v>1541.04</v>
      </c>
      <c r="IV165" s="34">
        <v>1733.67</v>
      </c>
      <c r="IW165" s="34">
        <v>1926.3</v>
      </c>
      <c r="IX165" s="34">
        <v>2118.9299999999998</v>
      </c>
      <c r="IY165" s="35">
        <v>2311.56</v>
      </c>
      <c r="IZ165" s="36" t="s">
        <v>265</v>
      </c>
      <c r="JA165" s="35">
        <v>2504.19</v>
      </c>
      <c r="JB165" s="35">
        <v>2696.82</v>
      </c>
      <c r="JC165" s="35">
        <v>2889.45</v>
      </c>
      <c r="JD165" s="35">
        <v>3082.08</v>
      </c>
      <c r="JE165" s="35">
        <v>3274.71</v>
      </c>
      <c r="JF165" s="35">
        <v>3467.34</v>
      </c>
      <c r="JG165" s="35">
        <v>3659.97</v>
      </c>
      <c r="JH165" s="34">
        <v>3852.6</v>
      </c>
      <c r="JI165" s="34">
        <v>4045.23</v>
      </c>
      <c r="JJ165" s="34">
        <v>4237.8599999999997</v>
      </c>
      <c r="JK165" s="49"/>
      <c r="JP165" s="33" t="s">
        <v>100</v>
      </c>
      <c r="JQ165" s="24" t="str">
        <f t="shared" si="119"/>
        <v>C-18-BASE-80-84</v>
      </c>
      <c r="JR165" s="34">
        <v>579.36</v>
      </c>
      <c r="JS165" s="34">
        <v>869.04</v>
      </c>
      <c r="JT165" s="34">
        <v>1158.72</v>
      </c>
      <c r="JU165" s="34">
        <v>1448.4</v>
      </c>
      <c r="JV165" s="34">
        <v>1738.08</v>
      </c>
      <c r="JW165" s="34">
        <v>2027.76</v>
      </c>
      <c r="JX165" s="34">
        <v>2201.6</v>
      </c>
      <c r="JY165" s="34">
        <v>2476.8000000000002</v>
      </c>
      <c r="JZ165" s="34">
        <v>2752</v>
      </c>
      <c r="KA165" s="34">
        <v>3027.2</v>
      </c>
      <c r="KB165" s="35">
        <v>3302.4</v>
      </c>
      <c r="KC165" s="36" t="s">
        <v>265</v>
      </c>
      <c r="KD165" s="35">
        <v>3577.6</v>
      </c>
      <c r="KE165" s="35">
        <v>3852.8</v>
      </c>
      <c r="KF165" s="35">
        <v>4128</v>
      </c>
      <c r="KG165" s="35">
        <v>4403.2</v>
      </c>
      <c r="KH165" s="35">
        <v>4678.3999999999996</v>
      </c>
      <c r="KI165" s="35">
        <v>4953.6000000000004</v>
      </c>
      <c r="KJ165" s="35">
        <v>5228.8</v>
      </c>
      <c r="KK165" s="34">
        <v>5504</v>
      </c>
      <c r="KL165" s="34">
        <v>5779.2</v>
      </c>
      <c r="KM165" s="34">
        <v>6054.4</v>
      </c>
      <c r="KN165" s="34">
        <v>6329.6</v>
      </c>
      <c r="KO165" s="34">
        <v>6604.8</v>
      </c>
      <c r="KP165" s="49"/>
      <c r="KU165" s="33" t="s">
        <v>100</v>
      </c>
      <c r="KV165" s="24" t="str">
        <f t="shared" si="120"/>
        <v>B-12-BASE-80-84</v>
      </c>
      <c r="KW165" s="34">
        <v>330</v>
      </c>
      <c r="KX165" s="34">
        <v>495</v>
      </c>
      <c r="KY165" s="34">
        <v>660</v>
      </c>
      <c r="KZ165" s="34">
        <v>825</v>
      </c>
      <c r="LA165" s="34">
        <v>990</v>
      </c>
      <c r="LB165" s="34">
        <v>1155</v>
      </c>
      <c r="LC165" s="34">
        <v>1254</v>
      </c>
      <c r="LD165" s="34">
        <v>1410.75</v>
      </c>
      <c r="LE165" s="34">
        <v>1567.5</v>
      </c>
      <c r="LF165" s="34">
        <v>1724.25</v>
      </c>
      <c r="LG165" s="35">
        <v>1881</v>
      </c>
      <c r="LH165" s="36" t="s">
        <v>265</v>
      </c>
      <c r="LI165" s="35">
        <v>2037.75</v>
      </c>
      <c r="LJ165" s="35">
        <v>2194.5</v>
      </c>
      <c r="LK165" s="35">
        <v>2351.25</v>
      </c>
      <c r="LL165" s="35">
        <v>2508</v>
      </c>
      <c r="LM165" s="35">
        <v>2664.75</v>
      </c>
      <c r="LN165" s="35">
        <v>2821.5</v>
      </c>
      <c r="LO165" s="35">
        <v>2978.25</v>
      </c>
      <c r="LP165" s="34">
        <v>3135</v>
      </c>
      <c r="LQ165" s="34">
        <v>3291.75</v>
      </c>
      <c r="LR165" s="34">
        <v>3448.5</v>
      </c>
      <c r="LS165" s="49"/>
    </row>
    <row r="166" spans="5:331" ht="16.2" thickBot="1">
      <c r="E166" s="46"/>
      <c r="F166" s="46"/>
      <c r="G166" s="46"/>
      <c r="H166" s="46"/>
      <c r="I166" s="46"/>
      <c r="J166" s="46"/>
      <c r="K166" s="46"/>
      <c r="L166" s="46"/>
      <c r="M166" s="46"/>
      <c r="N166" s="46"/>
      <c r="O166" s="46"/>
      <c r="P166" s="46"/>
      <c r="Q166" s="46"/>
      <c r="R166" s="46"/>
      <c r="S166" s="46"/>
      <c r="T166" s="46"/>
      <c r="U166" s="46"/>
      <c r="V166" s="46"/>
      <c r="AH166" s="46"/>
      <c r="AI166" s="46"/>
      <c r="AJ166" s="46"/>
      <c r="AK166" s="46"/>
      <c r="AL166" s="46"/>
      <c r="AM166" s="46"/>
      <c r="AN166" s="46"/>
      <c r="AO166" s="46"/>
      <c r="AP166" s="46"/>
      <c r="AQ166" s="46"/>
      <c r="AR166" s="46"/>
      <c r="AS166" s="46"/>
      <c r="AT166" s="46"/>
      <c r="AU166" s="46"/>
      <c r="AV166" s="46"/>
      <c r="AW166" s="46"/>
      <c r="AX166" s="46"/>
      <c r="AY166" s="46"/>
      <c r="BL166" s="49"/>
      <c r="BM166" s="46"/>
      <c r="BN166" s="46"/>
      <c r="BO166" s="46"/>
      <c r="BP166" s="46"/>
      <c r="BQ166" s="46"/>
      <c r="BR166" s="46"/>
      <c r="BS166" s="46"/>
      <c r="BT166" s="46"/>
      <c r="BU166" s="46"/>
      <c r="BV166" s="46"/>
      <c r="BW166" s="46"/>
      <c r="BX166" s="46"/>
      <c r="BY166" s="46"/>
      <c r="BZ166" s="46"/>
      <c r="CA166" s="46"/>
      <c r="CB166" s="46"/>
      <c r="CC166" s="46"/>
      <c r="CD166" s="46"/>
      <c r="CQ166" s="49"/>
      <c r="CR166" s="46"/>
      <c r="CS166" s="46"/>
      <c r="CT166" s="46"/>
      <c r="CU166" s="46"/>
      <c r="CV166" s="46"/>
      <c r="CW166" s="46"/>
      <c r="CX166" s="46"/>
      <c r="CY166" s="46"/>
      <c r="CZ166" s="46"/>
      <c r="DA166" s="46"/>
      <c r="DB166" s="46"/>
      <c r="DC166" s="46"/>
      <c r="DD166" s="46"/>
      <c r="DE166" s="46"/>
      <c r="DF166" s="46"/>
      <c r="DG166" s="46"/>
      <c r="DH166" s="46"/>
      <c r="DI166" s="46"/>
      <c r="DT166" s="49"/>
      <c r="DU166" s="46"/>
      <c r="DV166" s="46"/>
      <c r="DW166" s="46"/>
      <c r="DX166" s="46"/>
      <c r="DY166" s="46"/>
      <c r="DZ166" s="46"/>
      <c r="EA166" s="46"/>
      <c r="EB166" s="46"/>
      <c r="EC166" s="46"/>
      <c r="ED166" s="46"/>
      <c r="EE166" s="46"/>
      <c r="EF166" s="46"/>
      <c r="EG166" s="46"/>
      <c r="EH166" s="46"/>
      <c r="EI166" s="46"/>
      <c r="EJ166" s="46"/>
      <c r="EK166" s="46"/>
      <c r="EL166" s="46"/>
      <c r="EW166" s="49"/>
      <c r="EX166" s="46"/>
      <c r="EY166" s="46"/>
      <c r="EZ166" s="46"/>
      <c r="FA166" s="46"/>
      <c r="FB166" s="46"/>
      <c r="FC166" s="46"/>
      <c r="FD166" s="46"/>
      <c r="FE166" s="46"/>
      <c r="FF166" s="46"/>
      <c r="FG166" s="46"/>
      <c r="FH166" s="46"/>
      <c r="FI166" s="46"/>
      <c r="FJ166" s="46"/>
      <c r="FK166" s="46"/>
      <c r="FL166" s="46"/>
      <c r="FM166" s="46"/>
      <c r="FN166" s="46"/>
      <c r="FO166" s="46"/>
      <c r="FZ166" s="49"/>
      <c r="GA166" s="46"/>
      <c r="GB166" s="46"/>
      <c r="GC166" s="46"/>
      <c r="GD166" s="46"/>
      <c r="GE166" s="46"/>
      <c r="GF166" s="46"/>
      <c r="GG166" s="46"/>
      <c r="GH166" s="46"/>
      <c r="GI166" s="46"/>
      <c r="GJ166" s="46"/>
      <c r="GK166" s="46"/>
      <c r="GL166" s="46"/>
      <c r="GM166" s="46"/>
      <c r="GN166" s="46"/>
      <c r="GO166" s="46"/>
      <c r="GP166" s="46"/>
      <c r="GQ166" s="46"/>
      <c r="GR166" s="46"/>
      <c r="HE166" s="49"/>
      <c r="HF166" s="46"/>
      <c r="HG166" s="46"/>
      <c r="HH166" s="46"/>
      <c r="HI166" s="46"/>
      <c r="HJ166" s="46"/>
      <c r="HK166" s="46"/>
      <c r="HL166" s="46"/>
      <c r="HM166" s="46"/>
      <c r="HN166" s="46"/>
      <c r="HO166" s="46"/>
      <c r="HP166" s="46"/>
      <c r="HQ166" s="46"/>
      <c r="HR166" s="46"/>
      <c r="HS166" s="46"/>
      <c r="HT166" s="46"/>
      <c r="HU166" s="46"/>
      <c r="HV166" s="46"/>
      <c r="HW166" s="46"/>
      <c r="IH166" s="49"/>
      <c r="II166" s="46"/>
      <c r="IJ166" s="46"/>
      <c r="IK166" s="46"/>
      <c r="IL166" s="46"/>
      <c r="IM166" s="46"/>
      <c r="IN166" s="46"/>
      <c r="IO166" s="46"/>
      <c r="IP166" s="46"/>
      <c r="IQ166" s="46"/>
      <c r="IR166" s="46"/>
      <c r="IS166" s="46"/>
      <c r="IT166" s="46"/>
      <c r="IU166" s="46"/>
      <c r="IV166" s="46"/>
      <c r="IW166" s="46"/>
      <c r="IX166" s="46"/>
      <c r="IY166" s="46"/>
      <c r="IZ166" s="46"/>
      <c r="JK166" s="49"/>
      <c r="JL166" s="46"/>
      <c r="JM166" s="46"/>
      <c r="JN166" s="46"/>
      <c r="JO166" s="46"/>
      <c r="JP166" s="46"/>
      <c r="JQ166" s="46"/>
      <c r="JR166" s="46"/>
      <c r="JS166" s="46"/>
      <c r="JT166" s="46"/>
      <c r="JU166" s="46"/>
      <c r="JV166" s="46"/>
      <c r="JW166" s="46"/>
      <c r="JX166" s="46"/>
      <c r="JY166" s="46"/>
      <c r="JZ166" s="46"/>
      <c r="KA166" s="46"/>
      <c r="KB166" s="46"/>
      <c r="KC166" s="46"/>
      <c r="KP166" s="49"/>
      <c r="KQ166" s="46"/>
      <c r="KR166" s="46"/>
      <c r="KS166" s="46"/>
      <c r="KT166" s="46"/>
      <c r="KU166" s="46"/>
      <c r="KV166" s="46"/>
      <c r="KW166" s="46"/>
      <c r="KX166" s="46"/>
      <c r="KY166" s="46"/>
      <c r="KZ166" s="46"/>
      <c r="LA166" s="46"/>
      <c r="LB166" s="46"/>
      <c r="LC166" s="46"/>
      <c r="LD166" s="46"/>
      <c r="LE166" s="46"/>
      <c r="LF166" s="46"/>
      <c r="LG166" s="46"/>
      <c r="LH166" s="46"/>
      <c r="LS166" s="49"/>
    </row>
    <row r="167" spans="5:331">
      <c r="K167" s="11">
        <v>500</v>
      </c>
      <c r="L167" s="12">
        <v>750</v>
      </c>
      <c r="M167" s="11">
        <v>1000</v>
      </c>
      <c r="N167" s="11">
        <v>1250</v>
      </c>
      <c r="O167" s="11">
        <v>1500</v>
      </c>
      <c r="P167" s="11">
        <v>1750</v>
      </c>
      <c r="Q167" s="11">
        <v>2000</v>
      </c>
      <c r="R167" s="11">
        <v>2250</v>
      </c>
      <c r="S167" s="11">
        <v>2500</v>
      </c>
      <c r="T167" s="11">
        <v>2750</v>
      </c>
      <c r="U167" s="14">
        <v>3000</v>
      </c>
      <c r="V167" s="15" t="s">
        <v>74</v>
      </c>
      <c r="W167" s="11">
        <v>3250</v>
      </c>
      <c r="X167" s="12">
        <v>3500</v>
      </c>
      <c r="Y167" s="11">
        <v>3750</v>
      </c>
      <c r="Z167" s="11">
        <v>4000</v>
      </c>
      <c r="AA167" s="11">
        <v>4250</v>
      </c>
      <c r="AB167" s="11">
        <v>4500</v>
      </c>
      <c r="AC167" s="11">
        <v>4750</v>
      </c>
      <c r="AD167" s="11">
        <v>5000</v>
      </c>
      <c r="AE167" s="11">
        <v>5250</v>
      </c>
      <c r="AF167" s="11">
        <v>5500</v>
      </c>
      <c r="AN167" s="11">
        <v>500</v>
      </c>
      <c r="AO167" s="12">
        <v>750</v>
      </c>
      <c r="AP167" s="11">
        <v>1000</v>
      </c>
      <c r="AQ167" s="11">
        <v>1250</v>
      </c>
      <c r="AR167" s="11">
        <v>1500</v>
      </c>
      <c r="AS167" s="11">
        <v>1750</v>
      </c>
      <c r="AT167" s="11">
        <v>2000</v>
      </c>
      <c r="AU167" s="11">
        <v>2250</v>
      </c>
      <c r="AV167" s="11">
        <v>2500</v>
      </c>
      <c r="AW167" s="11">
        <v>2750</v>
      </c>
      <c r="AX167" s="14">
        <v>3000</v>
      </c>
      <c r="AY167" s="15" t="s">
        <v>74</v>
      </c>
      <c r="AZ167" s="11">
        <v>3250</v>
      </c>
      <c r="BA167" s="12">
        <v>3500</v>
      </c>
      <c r="BB167" s="11">
        <v>3750</v>
      </c>
      <c r="BC167" s="11">
        <v>4000</v>
      </c>
      <c r="BD167" s="11">
        <v>4250</v>
      </c>
      <c r="BE167" s="11">
        <v>4500</v>
      </c>
      <c r="BF167" s="11">
        <v>4750</v>
      </c>
      <c r="BG167" s="11">
        <v>5000</v>
      </c>
      <c r="BH167" s="11">
        <v>5250</v>
      </c>
      <c r="BI167" s="11">
        <v>5500</v>
      </c>
      <c r="BJ167" s="11">
        <v>5750</v>
      </c>
      <c r="BK167" s="14">
        <v>6000</v>
      </c>
      <c r="BL167" s="49"/>
      <c r="BS167" s="11">
        <v>500</v>
      </c>
      <c r="BT167" s="12">
        <v>750</v>
      </c>
      <c r="BU167" s="11">
        <v>1000</v>
      </c>
      <c r="BV167" s="11">
        <v>1250</v>
      </c>
      <c r="BW167" s="11">
        <v>1500</v>
      </c>
      <c r="BX167" s="11">
        <v>1750</v>
      </c>
      <c r="BY167" s="11">
        <v>2000</v>
      </c>
      <c r="BZ167" s="11">
        <v>2250</v>
      </c>
      <c r="CA167" s="11">
        <v>2500</v>
      </c>
      <c r="CB167" s="11">
        <v>2750</v>
      </c>
      <c r="CC167" s="14">
        <v>3000</v>
      </c>
      <c r="CD167" s="15" t="s">
        <v>74</v>
      </c>
      <c r="CE167" s="11">
        <v>3250</v>
      </c>
      <c r="CF167" s="12">
        <v>3500</v>
      </c>
      <c r="CG167" s="11">
        <v>3750</v>
      </c>
      <c r="CH167" s="11">
        <v>4000</v>
      </c>
      <c r="CI167" s="11">
        <v>4250</v>
      </c>
      <c r="CJ167" s="11">
        <v>4500</v>
      </c>
      <c r="CK167" s="11">
        <v>4750</v>
      </c>
      <c r="CL167" s="11">
        <v>5000</v>
      </c>
      <c r="CM167" s="11">
        <v>5250</v>
      </c>
      <c r="CN167" s="11">
        <v>5500</v>
      </c>
      <c r="CO167" s="11">
        <v>5750</v>
      </c>
      <c r="CP167" s="14">
        <v>6000</v>
      </c>
      <c r="CQ167" s="49"/>
      <c r="CX167" s="11">
        <v>500</v>
      </c>
      <c r="CY167" s="12">
        <v>750</v>
      </c>
      <c r="CZ167" s="11">
        <v>1000</v>
      </c>
      <c r="DA167" s="11">
        <v>1250</v>
      </c>
      <c r="DB167" s="11">
        <v>1500</v>
      </c>
      <c r="DC167" s="11">
        <v>1750</v>
      </c>
      <c r="DD167" s="11">
        <v>2000</v>
      </c>
      <c r="DE167" s="11">
        <v>2250</v>
      </c>
      <c r="DF167" s="11">
        <v>2500</v>
      </c>
      <c r="DG167" s="11">
        <v>2750</v>
      </c>
      <c r="DH167" s="14">
        <v>3000</v>
      </c>
      <c r="DI167" s="15" t="s">
        <v>74</v>
      </c>
      <c r="DJ167" s="11">
        <v>3250</v>
      </c>
      <c r="DK167" s="12">
        <v>3500</v>
      </c>
      <c r="DL167" s="11">
        <v>3750</v>
      </c>
      <c r="DM167" s="11">
        <v>4000</v>
      </c>
      <c r="DN167" s="11">
        <v>4250</v>
      </c>
      <c r="DO167" s="11">
        <v>4500</v>
      </c>
      <c r="DP167" s="11">
        <v>4750</v>
      </c>
      <c r="DQ167" s="11">
        <v>5000</v>
      </c>
      <c r="DR167" s="11">
        <v>5250</v>
      </c>
      <c r="DS167" s="11">
        <v>5500</v>
      </c>
      <c r="DT167" s="49"/>
      <c r="EA167" s="11">
        <v>500</v>
      </c>
      <c r="EB167" s="12">
        <v>750</v>
      </c>
      <c r="EC167" s="11">
        <v>1000</v>
      </c>
      <c r="ED167" s="11">
        <v>1250</v>
      </c>
      <c r="EE167" s="11">
        <v>1500</v>
      </c>
      <c r="EF167" s="11">
        <v>1750</v>
      </c>
      <c r="EG167" s="11">
        <v>2000</v>
      </c>
      <c r="EH167" s="11">
        <v>2250</v>
      </c>
      <c r="EI167" s="11">
        <v>2500</v>
      </c>
      <c r="EJ167" s="11">
        <v>2750</v>
      </c>
      <c r="EK167" s="14">
        <v>3000</v>
      </c>
      <c r="EL167" s="15" t="s">
        <v>74</v>
      </c>
      <c r="EM167" s="11">
        <v>3250</v>
      </c>
      <c r="EN167" s="12">
        <v>3500</v>
      </c>
      <c r="EO167" s="11">
        <v>3750</v>
      </c>
      <c r="EP167" s="11">
        <v>4000</v>
      </c>
      <c r="EQ167" s="11">
        <v>4250</v>
      </c>
      <c r="ER167" s="11">
        <v>4500</v>
      </c>
      <c r="ES167" s="11">
        <v>4750</v>
      </c>
      <c r="ET167" s="11">
        <v>5000</v>
      </c>
      <c r="EU167" s="11">
        <v>5250</v>
      </c>
      <c r="EV167" s="11">
        <v>5500</v>
      </c>
      <c r="EW167" s="49"/>
      <c r="FD167" s="11">
        <v>500</v>
      </c>
      <c r="FE167" s="12">
        <v>750</v>
      </c>
      <c r="FF167" s="11">
        <v>1000</v>
      </c>
      <c r="FG167" s="11">
        <v>1250</v>
      </c>
      <c r="FH167" s="11">
        <v>1500</v>
      </c>
      <c r="FI167" s="11">
        <v>1750</v>
      </c>
      <c r="FJ167" s="11">
        <v>2000</v>
      </c>
      <c r="FK167" s="11">
        <v>2250</v>
      </c>
      <c r="FL167" s="11">
        <v>2500</v>
      </c>
      <c r="FM167" s="11">
        <v>2750</v>
      </c>
      <c r="FN167" s="14">
        <v>3000</v>
      </c>
      <c r="FO167" s="15" t="s">
        <v>74</v>
      </c>
      <c r="FP167" s="11">
        <v>3250</v>
      </c>
      <c r="FQ167" s="12">
        <v>3500</v>
      </c>
      <c r="FR167" s="11">
        <v>3750</v>
      </c>
      <c r="FS167" s="11">
        <v>4000</v>
      </c>
      <c r="FT167" s="11">
        <v>4250</v>
      </c>
      <c r="FU167" s="11">
        <v>4500</v>
      </c>
      <c r="FV167" s="11">
        <v>4750</v>
      </c>
      <c r="FW167" s="11">
        <v>5000</v>
      </c>
      <c r="FX167" s="11">
        <v>5250</v>
      </c>
      <c r="FY167" s="11">
        <v>5500</v>
      </c>
      <c r="FZ167" s="49"/>
      <c r="GG167" s="11">
        <v>500</v>
      </c>
      <c r="GH167" s="12">
        <v>750</v>
      </c>
      <c r="GI167" s="11">
        <v>1000</v>
      </c>
      <c r="GJ167" s="11">
        <v>1250</v>
      </c>
      <c r="GK167" s="11">
        <v>1500</v>
      </c>
      <c r="GL167" s="11">
        <v>1750</v>
      </c>
      <c r="GM167" s="11">
        <v>2000</v>
      </c>
      <c r="GN167" s="11">
        <v>2250</v>
      </c>
      <c r="GO167" s="11">
        <v>2500</v>
      </c>
      <c r="GP167" s="11">
        <v>2750</v>
      </c>
      <c r="GQ167" s="14">
        <v>3000</v>
      </c>
      <c r="GR167" s="15" t="s">
        <v>74</v>
      </c>
      <c r="GS167" s="11">
        <v>3250</v>
      </c>
      <c r="GT167" s="12">
        <v>3500</v>
      </c>
      <c r="GU167" s="11">
        <v>3750</v>
      </c>
      <c r="GV167" s="11">
        <v>4000</v>
      </c>
      <c r="GW167" s="11">
        <v>4250</v>
      </c>
      <c r="GX167" s="11">
        <v>4500</v>
      </c>
      <c r="GY167" s="11">
        <v>4750</v>
      </c>
      <c r="GZ167" s="11">
        <v>5000</v>
      </c>
      <c r="HA167" s="11">
        <v>5250</v>
      </c>
      <c r="HB167" s="11">
        <v>5500</v>
      </c>
      <c r="HC167" s="11">
        <v>5750</v>
      </c>
      <c r="HD167" s="14">
        <v>6000</v>
      </c>
      <c r="HE167" s="49"/>
      <c r="HL167" s="11">
        <v>500</v>
      </c>
      <c r="HM167" s="12">
        <v>750</v>
      </c>
      <c r="HN167" s="11">
        <v>1000</v>
      </c>
      <c r="HO167" s="11">
        <v>1250</v>
      </c>
      <c r="HP167" s="11">
        <v>1500</v>
      </c>
      <c r="HQ167" s="11">
        <v>1750</v>
      </c>
      <c r="HR167" s="11">
        <v>2000</v>
      </c>
      <c r="HS167" s="11">
        <v>2250</v>
      </c>
      <c r="HT167" s="11">
        <v>2500</v>
      </c>
      <c r="HU167" s="11">
        <v>2750</v>
      </c>
      <c r="HV167" s="14">
        <v>3000</v>
      </c>
      <c r="HW167" s="15" t="s">
        <v>74</v>
      </c>
      <c r="HX167" s="11">
        <v>3250</v>
      </c>
      <c r="HY167" s="12">
        <v>3500</v>
      </c>
      <c r="HZ167" s="11">
        <v>3750</v>
      </c>
      <c r="IA167" s="11">
        <v>4000</v>
      </c>
      <c r="IB167" s="11">
        <v>4250</v>
      </c>
      <c r="IC167" s="11">
        <v>4500</v>
      </c>
      <c r="ID167" s="11">
        <v>4750</v>
      </c>
      <c r="IE167" s="11">
        <v>5000</v>
      </c>
      <c r="IF167" s="11">
        <v>5250</v>
      </c>
      <c r="IG167" s="11">
        <v>5500</v>
      </c>
      <c r="IH167" s="49"/>
      <c r="IO167" s="11">
        <v>500</v>
      </c>
      <c r="IP167" s="12">
        <v>750</v>
      </c>
      <c r="IQ167" s="11">
        <v>1000</v>
      </c>
      <c r="IR167" s="11">
        <v>1250</v>
      </c>
      <c r="IS167" s="11">
        <v>1500</v>
      </c>
      <c r="IT167" s="11">
        <v>1750</v>
      </c>
      <c r="IU167" s="11">
        <v>2000</v>
      </c>
      <c r="IV167" s="11">
        <v>2250</v>
      </c>
      <c r="IW167" s="11">
        <v>2500</v>
      </c>
      <c r="IX167" s="11">
        <v>2750</v>
      </c>
      <c r="IY167" s="14">
        <v>3000</v>
      </c>
      <c r="IZ167" s="15" t="s">
        <v>74</v>
      </c>
      <c r="JA167" s="11">
        <v>3250</v>
      </c>
      <c r="JB167" s="12">
        <v>3500</v>
      </c>
      <c r="JC167" s="11">
        <v>3750</v>
      </c>
      <c r="JD167" s="11">
        <v>4000</v>
      </c>
      <c r="JE167" s="11">
        <v>4250</v>
      </c>
      <c r="JF167" s="11">
        <v>4500</v>
      </c>
      <c r="JG167" s="11">
        <v>4750</v>
      </c>
      <c r="JH167" s="11">
        <v>5000</v>
      </c>
      <c r="JI167" s="11">
        <v>5250</v>
      </c>
      <c r="JJ167" s="11">
        <v>5500</v>
      </c>
      <c r="JK167" s="49"/>
      <c r="JR167" s="11">
        <v>500</v>
      </c>
      <c r="JS167" s="12">
        <v>750</v>
      </c>
      <c r="JT167" s="11">
        <v>1000</v>
      </c>
      <c r="JU167" s="11">
        <v>1250</v>
      </c>
      <c r="JV167" s="11">
        <v>1500</v>
      </c>
      <c r="JW167" s="11">
        <v>1750</v>
      </c>
      <c r="JX167" s="11">
        <v>2000</v>
      </c>
      <c r="JY167" s="11">
        <v>2250</v>
      </c>
      <c r="JZ167" s="11">
        <v>2500</v>
      </c>
      <c r="KA167" s="11">
        <v>2750</v>
      </c>
      <c r="KB167" s="14">
        <v>3000</v>
      </c>
      <c r="KC167" s="15" t="s">
        <v>74</v>
      </c>
      <c r="KD167" s="11">
        <v>3250</v>
      </c>
      <c r="KE167" s="12">
        <v>3500</v>
      </c>
      <c r="KF167" s="11">
        <v>3750</v>
      </c>
      <c r="KG167" s="11">
        <v>4000</v>
      </c>
      <c r="KH167" s="11">
        <v>4250</v>
      </c>
      <c r="KI167" s="11">
        <v>4500</v>
      </c>
      <c r="KJ167" s="11">
        <v>4750</v>
      </c>
      <c r="KK167" s="11">
        <v>5000</v>
      </c>
      <c r="KL167" s="11">
        <v>5250</v>
      </c>
      <c r="KM167" s="11">
        <v>5500</v>
      </c>
      <c r="KN167" s="11">
        <v>5750</v>
      </c>
      <c r="KO167" s="14">
        <v>6000</v>
      </c>
      <c r="KP167" s="49"/>
      <c r="KW167" s="11">
        <v>500</v>
      </c>
      <c r="KX167" s="12">
        <v>750</v>
      </c>
      <c r="KY167" s="11">
        <v>1000</v>
      </c>
      <c r="KZ167" s="11">
        <v>1250</v>
      </c>
      <c r="LA167" s="11">
        <v>1500</v>
      </c>
      <c r="LB167" s="11">
        <v>1750</v>
      </c>
      <c r="LC167" s="11">
        <v>2000</v>
      </c>
      <c r="LD167" s="11">
        <v>2250</v>
      </c>
      <c r="LE167" s="11">
        <v>2500</v>
      </c>
      <c r="LF167" s="11">
        <v>2750</v>
      </c>
      <c r="LG167" s="14">
        <v>3000</v>
      </c>
      <c r="LH167" s="15" t="s">
        <v>74</v>
      </c>
      <c r="LI167" s="11">
        <v>3250</v>
      </c>
      <c r="LJ167" s="12">
        <v>3500</v>
      </c>
      <c r="LK167" s="11">
        <v>3750</v>
      </c>
      <c r="LL167" s="11">
        <v>4000</v>
      </c>
      <c r="LM167" s="11">
        <v>4250</v>
      </c>
      <c r="LN167" s="11">
        <v>4500</v>
      </c>
      <c r="LO167" s="11">
        <v>4750</v>
      </c>
      <c r="LP167" s="11">
        <v>5000</v>
      </c>
      <c r="LQ167" s="11">
        <v>5250</v>
      </c>
      <c r="LR167" s="11">
        <v>5500</v>
      </c>
      <c r="LS167" s="49"/>
    </row>
    <row r="168" spans="5:331">
      <c r="I168" s="17"/>
      <c r="J168" s="141" t="s">
        <v>300</v>
      </c>
      <c r="K168" s="18">
        <v>2</v>
      </c>
      <c r="L168" s="19">
        <v>3</v>
      </c>
      <c r="M168" s="18">
        <v>4</v>
      </c>
      <c r="N168" s="18">
        <v>5</v>
      </c>
      <c r="O168" s="18">
        <v>6</v>
      </c>
      <c r="P168" s="18">
        <v>7</v>
      </c>
      <c r="Q168" s="18">
        <v>8</v>
      </c>
      <c r="R168" s="18">
        <v>9</v>
      </c>
      <c r="S168" s="18">
        <v>10</v>
      </c>
      <c r="T168" s="18">
        <v>11</v>
      </c>
      <c r="U168" s="20">
        <v>12</v>
      </c>
      <c r="V168" s="21"/>
      <c r="W168" s="18">
        <v>13</v>
      </c>
      <c r="X168" s="19">
        <v>14</v>
      </c>
      <c r="Y168" s="18">
        <v>15</v>
      </c>
      <c r="Z168" s="18">
        <v>16</v>
      </c>
      <c r="AA168" s="18">
        <v>17</v>
      </c>
      <c r="AB168" s="18">
        <v>18</v>
      </c>
      <c r="AC168" s="18">
        <v>19</v>
      </c>
      <c r="AD168" s="18">
        <v>20</v>
      </c>
      <c r="AE168" s="18">
        <v>21</v>
      </c>
      <c r="AF168" s="18">
        <v>22</v>
      </c>
      <c r="AL168" s="17"/>
      <c r="AM168" s="70" t="s">
        <v>154</v>
      </c>
      <c r="AN168" s="18">
        <v>2</v>
      </c>
      <c r="AO168" s="19">
        <v>3</v>
      </c>
      <c r="AP168" s="18">
        <v>4</v>
      </c>
      <c r="AQ168" s="18">
        <v>5</v>
      </c>
      <c r="AR168" s="18">
        <v>6</v>
      </c>
      <c r="AS168" s="18">
        <v>7</v>
      </c>
      <c r="AT168" s="18">
        <v>8</v>
      </c>
      <c r="AU168" s="18">
        <v>9</v>
      </c>
      <c r="AV168" s="18">
        <v>10</v>
      </c>
      <c r="AW168" s="18">
        <v>11</v>
      </c>
      <c r="AX168" s="20">
        <v>12</v>
      </c>
      <c r="AY168" s="21"/>
      <c r="AZ168" s="18">
        <v>13</v>
      </c>
      <c r="BA168" s="19">
        <v>14</v>
      </c>
      <c r="BB168" s="18">
        <v>15</v>
      </c>
      <c r="BC168" s="18">
        <v>16</v>
      </c>
      <c r="BD168" s="18">
        <v>17</v>
      </c>
      <c r="BE168" s="18">
        <v>18</v>
      </c>
      <c r="BF168" s="18">
        <v>19</v>
      </c>
      <c r="BG168" s="18">
        <v>20</v>
      </c>
      <c r="BH168" s="18">
        <v>21</v>
      </c>
      <c r="BI168" s="18">
        <v>22</v>
      </c>
      <c r="BJ168" s="18">
        <v>23</v>
      </c>
      <c r="BK168" s="20">
        <v>24</v>
      </c>
      <c r="BL168" s="49"/>
      <c r="BQ168" s="17"/>
      <c r="BR168" s="141" t="s">
        <v>311</v>
      </c>
      <c r="BS168" s="18">
        <v>2</v>
      </c>
      <c r="BT168" s="19">
        <v>3</v>
      </c>
      <c r="BU168" s="18">
        <v>4</v>
      </c>
      <c r="BV168" s="18">
        <v>5</v>
      </c>
      <c r="BW168" s="18">
        <v>6</v>
      </c>
      <c r="BX168" s="18">
        <v>7</v>
      </c>
      <c r="BY168" s="18">
        <v>8</v>
      </c>
      <c r="BZ168" s="18">
        <v>9</v>
      </c>
      <c r="CA168" s="18">
        <v>10</v>
      </c>
      <c r="CB168" s="18">
        <v>11</v>
      </c>
      <c r="CC168" s="20">
        <v>12</v>
      </c>
      <c r="CD168" s="21"/>
      <c r="CE168" s="18">
        <v>13</v>
      </c>
      <c r="CF168" s="19">
        <v>14</v>
      </c>
      <c r="CG168" s="18">
        <v>15</v>
      </c>
      <c r="CH168" s="18">
        <v>16</v>
      </c>
      <c r="CI168" s="18">
        <v>17</v>
      </c>
      <c r="CJ168" s="18">
        <v>18</v>
      </c>
      <c r="CK168" s="18">
        <v>19</v>
      </c>
      <c r="CL168" s="18">
        <v>20</v>
      </c>
      <c r="CM168" s="18">
        <v>21</v>
      </c>
      <c r="CN168" s="18">
        <v>22</v>
      </c>
      <c r="CO168" s="18">
        <v>23</v>
      </c>
      <c r="CP168" s="20">
        <v>24</v>
      </c>
      <c r="CQ168" s="49"/>
      <c r="CV168" s="17"/>
      <c r="CW168" s="157" t="s">
        <v>300</v>
      </c>
      <c r="CX168" s="18">
        <v>2</v>
      </c>
      <c r="CY168" s="19">
        <v>3</v>
      </c>
      <c r="CZ168" s="18">
        <v>4</v>
      </c>
      <c r="DA168" s="18">
        <v>5</v>
      </c>
      <c r="DB168" s="18">
        <v>6</v>
      </c>
      <c r="DC168" s="18">
        <v>7</v>
      </c>
      <c r="DD168" s="18">
        <v>8</v>
      </c>
      <c r="DE168" s="18">
        <v>9</v>
      </c>
      <c r="DF168" s="18">
        <v>10</v>
      </c>
      <c r="DG168" s="18">
        <v>11</v>
      </c>
      <c r="DH168" s="20">
        <v>12</v>
      </c>
      <c r="DI168" s="21"/>
      <c r="DJ168" s="18">
        <v>13</v>
      </c>
      <c r="DK168" s="19">
        <v>14</v>
      </c>
      <c r="DL168" s="18">
        <v>15</v>
      </c>
      <c r="DM168" s="18">
        <v>16</v>
      </c>
      <c r="DN168" s="18">
        <v>17</v>
      </c>
      <c r="DO168" s="18">
        <v>18</v>
      </c>
      <c r="DP168" s="18">
        <v>19</v>
      </c>
      <c r="DQ168" s="18">
        <v>20</v>
      </c>
      <c r="DR168" s="18">
        <v>21</v>
      </c>
      <c r="DS168" s="18">
        <v>22</v>
      </c>
      <c r="DT168" s="49"/>
      <c r="DY168" s="17"/>
      <c r="DZ168" s="157" t="s">
        <v>300</v>
      </c>
      <c r="EA168" s="18">
        <v>2</v>
      </c>
      <c r="EB168" s="19">
        <v>3</v>
      </c>
      <c r="EC168" s="18">
        <v>4</v>
      </c>
      <c r="ED168" s="18">
        <v>5</v>
      </c>
      <c r="EE168" s="18">
        <v>6</v>
      </c>
      <c r="EF168" s="18">
        <v>7</v>
      </c>
      <c r="EG168" s="18">
        <v>8</v>
      </c>
      <c r="EH168" s="18">
        <v>9</v>
      </c>
      <c r="EI168" s="18">
        <v>10</v>
      </c>
      <c r="EJ168" s="18">
        <v>11</v>
      </c>
      <c r="EK168" s="20">
        <v>12</v>
      </c>
      <c r="EL168" s="21"/>
      <c r="EM168" s="18">
        <v>13</v>
      </c>
      <c r="EN168" s="19">
        <v>14</v>
      </c>
      <c r="EO168" s="18">
        <v>15</v>
      </c>
      <c r="EP168" s="18">
        <v>16</v>
      </c>
      <c r="EQ168" s="18">
        <v>17</v>
      </c>
      <c r="ER168" s="18">
        <v>18</v>
      </c>
      <c r="ES168" s="18">
        <v>19</v>
      </c>
      <c r="ET168" s="18">
        <v>20</v>
      </c>
      <c r="EU168" s="18">
        <v>21</v>
      </c>
      <c r="EV168" s="18">
        <v>22</v>
      </c>
      <c r="EW168" s="49"/>
      <c r="FB168" s="17"/>
      <c r="FC168" s="157" t="s">
        <v>300</v>
      </c>
      <c r="FD168" s="18">
        <v>2</v>
      </c>
      <c r="FE168" s="19">
        <v>3</v>
      </c>
      <c r="FF168" s="18">
        <v>4</v>
      </c>
      <c r="FG168" s="18">
        <v>5</v>
      </c>
      <c r="FH168" s="18">
        <v>6</v>
      </c>
      <c r="FI168" s="18">
        <v>7</v>
      </c>
      <c r="FJ168" s="18">
        <v>8</v>
      </c>
      <c r="FK168" s="18">
        <v>9</v>
      </c>
      <c r="FL168" s="18">
        <v>10</v>
      </c>
      <c r="FM168" s="18">
        <v>11</v>
      </c>
      <c r="FN168" s="20">
        <v>12</v>
      </c>
      <c r="FO168" s="21"/>
      <c r="FP168" s="18">
        <v>13</v>
      </c>
      <c r="FQ168" s="19">
        <v>14</v>
      </c>
      <c r="FR168" s="18">
        <v>15</v>
      </c>
      <c r="FS168" s="18">
        <v>16</v>
      </c>
      <c r="FT168" s="18">
        <v>17</v>
      </c>
      <c r="FU168" s="18">
        <v>18</v>
      </c>
      <c r="FV168" s="18">
        <v>19</v>
      </c>
      <c r="FW168" s="18">
        <v>20</v>
      </c>
      <c r="FX168" s="18">
        <v>21</v>
      </c>
      <c r="FY168" s="18">
        <v>22</v>
      </c>
      <c r="FZ168" s="49"/>
      <c r="GE168" s="17"/>
      <c r="GF168" s="157" t="s">
        <v>311</v>
      </c>
      <c r="GG168" s="18">
        <v>2</v>
      </c>
      <c r="GH168" s="19">
        <v>3</v>
      </c>
      <c r="GI168" s="18">
        <v>4</v>
      </c>
      <c r="GJ168" s="18">
        <v>5</v>
      </c>
      <c r="GK168" s="18">
        <v>6</v>
      </c>
      <c r="GL168" s="18">
        <v>7</v>
      </c>
      <c r="GM168" s="18">
        <v>8</v>
      </c>
      <c r="GN168" s="18">
        <v>9</v>
      </c>
      <c r="GO168" s="18">
        <v>10</v>
      </c>
      <c r="GP168" s="18">
        <v>11</v>
      </c>
      <c r="GQ168" s="20">
        <v>12</v>
      </c>
      <c r="GR168" s="21"/>
      <c r="GS168" s="18">
        <v>13</v>
      </c>
      <c r="GT168" s="19">
        <v>14</v>
      </c>
      <c r="GU168" s="18">
        <v>15</v>
      </c>
      <c r="GV168" s="18">
        <v>16</v>
      </c>
      <c r="GW168" s="18">
        <v>17</v>
      </c>
      <c r="GX168" s="18">
        <v>18</v>
      </c>
      <c r="GY168" s="18">
        <v>19</v>
      </c>
      <c r="GZ168" s="18">
        <v>20</v>
      </c>
      <c r="HA168" s="18">
        <v>21</v>
      </c>
      <c r="HB168" s="18">
        <v>22</v>
      </c>
      <c r="HC168" s="18">
        <v>23</v>
      </c>
      <c r="HD168" s="20">
        <v>24</v>
      </c>
      <c r="HE168" s="49"/>
      <c r="HJ168" s="17"/>
      <c r="HK168" s="163" t="s">
        <v>300</v>
      </c>
      <c r="HL168" s="18">
        <v>2</v>
      </c>
      <c r="HM168" s="19">
        <v>3</v>
      </c>
      <c r="HN168" s="18">
        <v>4</v>
      </c>
      <c r="HO168" s="18">
        <v>5</v>
      </c>
      <c r="HP168" s="18">
        <v>6</v>
      </c>
      <c r="HQ168" s="18">
        <v>7</v>
      </c>
      <c r="HR168" s="18">
        <v>8</v>
      </c>
      <c r="HS168" s="18">
        <v>9</v>
      </c>
      <c r="HT168" s="18">
        <v>10</v>
      </c>
      <c r="HU168" s="18">
        <v>11</v>
      </c>
      <c r="HV168" s="20">
        <v>12</v>
      </c>
      <c r="HW168" s="21"/>
      <c r="HX168" s="18">
        <v>13</v>
      </c>
      <c r="HY168" s="19">
        <v>14</v>
      </c>
      <c r="HZ168" s="18">
        <v>15</v>
      </c>
      <c r="IA168" s="18">
        <v>16</v>
      </c>
      <c r="IB168" s="18">
        <v>17</v>
      </c>
      <c r="IC168" s="18">
        <v>18</v>
      </c>
      <c r="ID168" s="18">
        <v>19</v>
      </c>
      <c r="IE168" s="18">
        <v>20</v>
      </c>
      <c r="IF168" s="18">
        <v>21</v>
      </c>
      <c r="IG168" s="18">
        <v>22</v>
      </c>
      <c r="IH168" s="49"/>
      <c r="IM168" s="17"/>
      <c r="IN168" s="163" t="s">
        <v>300</v>
      </c>
      <c r="IO168" s="18">
        <v>2</v>
      </c>
      <c r="IP168" s="19">
        <v>3</v>
      </c>
      <c r="IQ168" s="18">
        <v>4</v>
      </c>
      <c r="IR168" s="18">
        <v>5</v>
      </c>
      <c r="IS168" s="18">
        <v>6</v>
      </c>
      <c r="IT168" s="18">
        <v>7</v>
      </c>
      <c r="IU168" s="18">
        <v>8</v>
      </c>
      <c r="IV168" s="18">
        <v>9</v>
      </c>
      <c r="IW168" s="18">
        <v>10</v>
      </c>
      <c r="IX168" s="18">
        <v>11</v>
      </c>
      <c r="IY168" s="20">
        <v>12</v>
      </c>
      <c r="IZ168" s="21"/>
      <c r="JA168" s="18">
        <v>13</v>
      </c>
      <c r="JB168" s="19">
        <v>14</v>
      </c>
      <c r="JC168" s="18">
        <v>15</v>
      </c>
      <c r="JD168" s="18">
        <v>16</v>
      </c>
      <c r="JE168" s="18">
        <v>17</v>
      </c>
      <c r="JF168" s="18">
        <v>18</v>
      </c>
      <c r="JG168" s="18">
        <v>19</v>
      </c>
      <c r="JH168" s="18">
        <v>20</v>
      </c>
      <c r="JI168" s="18">
        <v>21</v>
      </c>
      <c r="JJ168" s="18">
        <v>22</v>
      </c>
      <c r="JK168" s="49"/>
      <c r="JP168" s="17"/>
      <c r="JQ168" s="141" t="s">
        <v>311</v>
      </c>
      <c r="JR168" s="18">
        <v>2</v>
      </c>
      <c r="JS168" s="19">
        <v>3</v>
      </c>
      <c r="JT168" s="18">
        <v>4</v>
      </c>
      <c r="JU168" s="18">
        <v>5</v>
      </c>
      <c r="JV168" s="18">
        <v>6</v>
      </c>
      <c r="JW168" s="18">
        <v>7</v>
      </c>
      <c r="JX168" s="18">
        <v>8</v>
      </c>
      <c r="JY168" s="18">
        <v>9</v>
      </c>
      <c r="JZ168" s="18">
        <v>10</v>
      </c>
      <c r="KA168" s="18">
        <v>11</v>
      </c>
      <c r="KB168" s="20">
        <v>12</v>
      </c>
      <c r="KC168" s="21"/>
      <c r="KD168" s="18">
        <v>13</v>
      </c>
      <c r="KE168" s="19">
        <v>14</v>
      </c>
      <c r="KF168" s="18">
        <v>15</v>
      </c>
      <c r="KG168" s="18">
        <v>16</v>
      </c>
      <c r="KH168" s="18">
        <v>17</v>
      </c>
      <c r="KI168" s="18">
        <v>18</v>
      </c>
      <c r="KJ168" s="18">
        <v>19</v>
      </c>
      <c r="KK168" s="18">
        <v>20</v>
      </c>
      <c r="KL168" s="18">
        <v>21</v>
      </c>
      <c r="KM168" s="18">
        <v>22</v>
      </c>
      <c r="KN168" s="18">
        <v>23</v>
      </c>
      <c r="KO168" s="20">
        <v>24</v>
      </c>
      <c r="KP168" s="49"/>
      <c r="KU168" s="17"/>
      <c r="KV168" s="163" t="s">
        <v>300</v>
      </c>
      <c r="KW168" s="18">
        <v>2</v>
      </c>
      <c r="KX168" s="19">
        <v>3</v>
      </c>
      <c r="KY168" s="18">
        <v>4</v>
      </c>
      <c r="KZ168" s="18">
        <v>5</v>
      </c>
      <c r="LA168" s="18">
        <v>6</v>
      </c>
      <c r="LB168" s="18">
        <v>7</v>
      </c>
      <c r="LC168" s="18">
        <v>8</v>
      </c>
      <c r="LD168" s="18">
        <v>9</v>
      </c>
      <c r="LE168" s="18">
        <v>10</v>
      </c>
      <c r="LF168" s="18">
        <v>11</v>
      </c>
      <c r="LG168" s="20">
        <v>12</v>
      </c>
      <c r="LH168" s="21"/>
      <c r="LI168" s="18">
        <v>13</v>
      </c>
      <c r="LJ168" s="19">
        <v>14</v>
      </c>
      <c r="LK168" s="18">
        <v>15</v>
      </c>
      <c r="LL168" s="18">
        <v>16</v>
      </c>
      <c r="LM168" s="18">
        <v>17</v>
      </c>
      <c r="LN168" s="18">
        <v>18</v>
      </c>
      <c r="LO168" s="18">
        <v>19</v>
      </c>
      <c r="LP168" s="18">
        <v>20</v>
      </c>
      <c r="LQ168" s="18">
        <v>21</v>
      </c>
      <c r="LR168" s="18">
        <v>22</v>
      </c>
      <c r="LS168" s="49"/>
    </row>
    <row r="169" spans="5:331">
      <c r="I169" s="43" t="s">
        <v>110</v>
      </c>
      <c r="J169" s="24" t="str">
        <f>CONCATENATE(J$168,"-",I169)</f>
        <v>B-12-NH-D</v>
      </c>
      <c r="K169" s="25">
        <v>0.32</v>
      </c>
      <c r="L169" s="252" t="s">
        <v>84</v>
      </c>
      <c r="M169" s="252"/>
      <c r="N169" s="252"/>
      <c r="O169" s="252"/>
      <c r="P169" s="252"/>
      <c r="Q169" s="252"/>
      <c r="R169" s="252"/>
      <c r="S169" s="252"/>
      <c r="T169" s="252"/>
      <c r="U169" s="253"/>
      <c r="V169" s="27">
        <v>1.1000000000000001</v>
      </c>
      <c r="W169" s="25"/>
      <c r="X169" s="252" t="s">
        <v>84</v>
      </c>
      <c r="Y169" s="252"/>
      <c r="Z169" s="252"/>
      <c r="AA169" s="252"/>
      <c r="AB169" s="252"/>
      <c r="AC169" s="252"/>
      <c r="AD169" s="252"/>
      <c r="AE169" s="252"/>
      <c r="AF169" s="252"/>
      <c r="AL169" s="43" t="s">
        <v>110</v>
      </c>
      <c r="AM169" s="24" t="str">
        <f>CONCATENATE(AM$168,"-",AL169)</f>
        <v>C-24-D</v>
      </c>
      <c r="AN169" s="25">
        <v>11.62</v>
      </c>
      <c r="AO169" s="252" t="s">
        <v>84</v>
      </c>
      <c r="AP169" s="252"/>
      <c r="AQ169" s="252"/>
      <c r="AR169" s="252"/>
      <c r="AS169" s="252"/>
      <c r="AT169" s="252"/>
      <c r="AU169" s="252"/>
      <c r="AV169" s="252"/>
      <c r="AW169" s="252"/>
      <c r="AX169" s="253"/>
      <c r="AY169" s="27">
        <v>1.1000000000000001</v>
      </c>
      <c r="AZ169" s="25"/>
      <c r="BA169" s="252" t="s">
        <v>84</v>
      </c>
      <c r="BB169" s="252"/>
      <c r="BC169" s="252"/>
      <c r="BD169" s="252"/>
      <c r="BE169" s="252"/>
      <c r="BF169" s="252"/>
      <c r="BG169" s="252"/>
      <c r="BH169" s="252"/>
      <c r="BI169" s="252"/>
      <c r="BJ169" s="252"/>
      <c r="BK169" s="58"/>
      <c r="BL169" s="49"/>
      <c r="BQ169" s="43" t="s">
        <v>110</v>
      </c>
      <c r="BR169" s="24" t="str">
        <f>CONCATENATE(BR$168,"-",BQ169)</f>
        <v>C-24-BASE-D</v>
      </c>
      <c r="BS169" s="25">
        <v>11.32</v>
      </c>
      <c r="BT169" s="252" t="s">
        <v>84</v>
      </c>
      <c r="BU169" s="252"/>
      <c r="BV169" s="252"/>
      <c r="BW169" s="252"/>
      <c r="BX169" s="252"/>
      <c r="BY169" s="252"/>
      <c r="BZ169" s="252"/>
      <c r="CA169" s="252"/>
      <c r="CB169" s="252"/>
      <c r="CC169" s="253"/>
      <c r="CD169" s="27">
        <v>100</v>
      </c>
      <c r="CE169" s="25"/>
      <c r="CF169" s="252" t="s">
        <v>84</v>
      </c>
      <c r="CG169" s="252"/>
      <c r="CH169" s="252"/>
      <c r="CI169" s="252"/>
      <c r="CJ169" s="252"/>
      <c r="CK169" s="252"/>
      <c r="CL169" s="252"/>
      <c r="CM169" s="252"/>
      <c r="CN169" s="252"/>
      <c r="CO169" s="252"/>
      <c r="CP169" s="58"/>
      <c r="CQ169" s="49"/>
      <c r="CV169" s="43" t="s">
        <v>110</v>
      </c>
      <c r="CW169" s="24" t="str">
        <f>CONCATENATE(CW$168,"-",CV169)</f>
        <v>B-12-NH-D</v>
      </c>
      <c r="CX169" s="25">
        <v>0.28000000000000003</v>
      </c>
      <c r="CY169" s="252" t="s">
        <v>84</v>
      </c>
      <c r="CZ169" s="252"/>
      <c r="DA169" s="252"/>
      <c r="DB169" s="252"/>
      <c r="DC169" s="252"/>
      <c r="DD169" s="252"/>
      <c r="DE169" s="252"/>
      <c r="DF169" s="252"/>
      <c r="DG169" s="252"/>
      <c r="DH169" s="253"/>
      <c r="DI169" s="27">
        <v>1.1000000000000001</v>
      </c>
      <c r="DJ169" s="25"/>
      <c r="DK169" s="252" t="s">
        <v>84</v>
      </c>
      <c r="DL169" s="252"/>
      <c r="DM169" s="252"/>
      <c r="DN169" s="252"/>
      <c r="DO169" s="252"/>
      <c r="DP169" s="252"/>
      <c r="DQ169" s="252"/>
      <c r="DR169" s="252"/>
      <c r="DS169" s="252"/>
      <c r="DT169" s="49"/>
      <c r="DY169" s="43" t="s">
        <v>110</v>
      </c>
      <c r="DZ169" s="24" t="str">
        <f>CONCATENATE(DZ$168,"-",DY169)</f>
        <v>B-12-NH-D</v>
      </c>
      <c r="EA169" s="25">
        <v>0.28000000000000003</v>
      </c>
      <c r="EB169" s="252" t="s">
        <v>84</v>
      </c>
      <c r="EC169" s="252"/>
      <c r="ED169" s="252"/>
      <c r="EE169" s="252"/>
      <c r="EF169" s="252"/>
      <c r="EG169" s="252"/>
      <c r="EH169" s="252"/>
      <c r="EI169" s="252"/>
      <c r="EJ169" s="252"/>
      <c r="EK169" s="253"/>
      <c r="EL169" s="27">
        <v>1.1000000000000001</v>
      </c>
      <c r="EM169" s="25"/>
      <c r="EN169" s="252" t="s">
        <v>84</v>
      </c>
      <c r="EO169" s="252"/>
      <c r="EP169" s="252"/>
      <c r="EQ169" s="252"/>
      <c r="ER169" s="252"/>
      <c r="ES169" s="252"/>
      <c r="ET169" s="252"/>
      <c r="EU169" s="252"/>
      <c r="EV169" s="252"/>
      <c r="EW169" s="49"/>
      <c r="FB169" s="43" t="s">
        <v>110</v>
      </c>
      <c r="FC169" s="24" t="str">
        <f>CONCATENATE(FC$168,"-",FB169)</f>
        <v>B-12-NH-D</v>
      </c>
      <c r="FD169" s="25">
        <v>0.24</v>
      </c>
      <c r="FE169" s="252" t="s">
        <v>84</v>
      </c>
      <c r="FF169" s="252"/>
      <c r="FG169" s="252"/>
      <c r="FH169" s="252"/>
      <c r="FI169" s="252"/>
      <c r="FJ169" s="252"/>
      <c r="FK169" s="252"/>
      <c r="FL169" s="252"/>
      <c r="FM169" s="252"/>
      <c r="FN169" s="253"/>
      <c r="FO169" s="27">
        <v>1.1000000000000001</v>
      </c>
      <c r="FP169" s="25"/>
      <c r="FQ169" s="252" t="s">
        <v>84</v>
      </c>
      <c r="FR169" s="252"/>
      <c r="FS169" s="252"/>
      <c r="FT169" s="252"/>
      <c r="FU169" s="252"/>
      <c r="FV169" s="252"/>
      <c r="FW169" s="252"/>
      <c r="FX169" s="252"/>
      <c r="FY169" s="252"/>
      <c r="FZ169" s="49"/>
      <c r="GE169" s="43" t="s">
        <v>110</v>
      </c>
      <c r="GF169" s="24" t="str">
        <f>CONCATENATE(GF$168,"-",GE169)</f>
        <v>C-24-BASE-D</v>
      </c>
      <c r="GG169" s="25">
        <v>9.66</v>
      </c>
      <c r="GH169" s="252" t="s">
        <v>84</v>
      </c>
      <c r="GI169" s="252"/>
      <c r="GJ169" s="252"/>
      <c r="GK169" s="252"/>
      <c r="GL169" s="252"/>
      <c r="GM169" s="252"/>
      <c r="GN169" s="252"/>
      <c r="GO169" s="252"/>
      <c r="GP169" s="252"/>
      <c r="GQ169" s="253"/>
      <c r="GR169" s="27">
        <v>1.1000000000000001</v>
      </c>
      <c r="GS169" s="25"/>
      <c r="GT169" s="252" t="s">
        <v>84</v>
      </c>
      <c r="GU169" s="252"/>
      <c r="GV169" s="252"/>
      <c r="GW169" s="252"/>
      <c r="GX169" s="252"/>
      <c r="GY169" s="252"/>
      <c r="GZ169" s="252"/>
      <c r="HA169" s="252"/>
      <c r="HB169" s="252"/>
      <c r="HC169" s="252"/>
      <c r="HD169" s="58"/>
      <c r="HE169" s="49"/>
      <c r="HJ169" s="43" t="s">
        <v>110</v>
      </c>
      <c r="HK169" s="24" t="str">
        <f>CONCATENATE(HK$168,"-",HJ169)</f>
        <v>B-12-NH-D</v>
      </c>
      <c r="HL169" s="25">
        <v>0.28000000000000003</v>
      </c>
      <c r="HM169" s="252" t="s">
        <v>84</v>
      </c>
      <c r="HN169" s="252"/>
      <c r="HO169" s="252"/>
      <c r="HP169" s="252"/>
      <c r="HQ169" s="252"/>
      <c r="HR169" s="252"/>
      <c r="HS169" s="252"/>
      <c r="HT169" s="252"/>
      <c r="HU169" s="252"/>
      <c r="HV169" s="253"/>
      <c r="HW169" s="27">
        <v>100</v>
      </c>
      <c r="HX169" s="25"/>
      <c r="HY169" s="252" t="s">
        <v>84</v>
      </c>
      <c r="HZ169" s="252"/>
      <c r="IA169" s="252"/>
      <c r="IB169" s="252"/>
      <c r="IC169" s="252"/>
      <c r="ID169" s="252"/>
      <c r="IE169" s="252"/>
      <c r="IF169" s="252"/>
      <c r="IG169" s="252"/>
      <c r="IH169" s="49"/>
      <c r="IM169" s="43" t="s">
        <v>110</v>
      </c>
      <c r="IN169" s="24" t="str">
        <f>CONCATENATE(IN$168,"-",IM169)</f>
        <v>B-12-NH-D</v>
      </c>
      <c r="IO169" s="25">
        <v>99999</v>
      </c>
      <c r="IP169" s="252" t="s">
        <v>84</v>
      </c>
      <c r="IQ169" s="252"/>
      <c r="IR169" s="252"/>
      <c r="IS169" s="252"/>
      <c r="IT169" s="252"/>
      <c r="IU169" s="252"/>
      <c r="IV169" s="252"/>
      <c r="IW169" s="252"/>
      <c r="IX169" s="252"/>
      <c r="IY169" s="253"/>
      <c r="IZ169" s="27">
        <v>100</v>
      </c>
      <c r="JA169" s="25"/>
      <c r="JB169" s="252" t="s">
        <v>84</v>
      </c>
      <c r="JC169" s="252"/>
      <c r="JD169" s="252"/>
      <c r="JE169" s="252"/>
      <c r="JF169" s="252"/>
      <c r="JG169" s="252"/>
      <c r="JH169" s="252"/>
      <c r="JI169" s="252"/>
      <c r="JJ169" s="252"/>
      <c r="JK169" s="49"/>
      <c r="JP169" s="43" t="s">
        <v>110</v>
      </c>
      <c r="JQ169" s="24" t="str">
        <f>CONCATENATE(JQ$168,"-",JP169)</f>
        <v>C-24-BASE-D</v>
      </c>
      <c r="JR169" s="25">
        <v>11.62</v>
      </c>
      <c r="JS169" s="252" t="s">
        <v>84</v>
      </c>
      <c r="JT169" s="252"/>
      <c r="JU169" s="252"/>
      <c r="JV169" s="252"/>
      <c r="JW169" s="252"/>
      <c r="JX169" s="252"/>
      <c r="JY169" s="252"/>
      <c r="JZ169" s="252"/>
      <c r="KA169" s="252"/>
      <c r="KB169" s="253"/>
      <c r="KC169" s="27">
        <v>1.1000000000000001</v>
      </c>
      <c r="KD169" s="25"/>
      <c r="KE169" s="252" t="s">
        <v>84</v>
      </c>
      <c r="KF169" s="252"/>
      <c r="KG169" s="252"/>
      <c r="KH169" s="252"/>
      <c r="KI169" s="252"/>
      <c r="KJ169" s="252"/>
      <c r="KK169" s="252"/>
      <c r="KL169" s="252"/>
      <c r="KM169" s="252"/>
      <c r="KN169" s="252"/>
      <c r="KO169" s="58"/>
      <c r="KP169" s="49"/>
      <c r="KU169" s="43" t="s">
        <v>110</v>
      </c>
      <c r="KV169" s="24" t="str">
        <f>CONCATENATE(KV$168,"-",KU169)</f>
        <v>B-12-NH-D</v>
      </c>
      <c r="KW169" s="25">
        <v>0.28000000000000003</v>
      </c>
      <c r="KX169" s="252" t="s">
        <v>84</v>
      </c>
      <c r="KY169" s="252"/>
      <c r="KZ169" s="252"/>
      <c r="LA169" s="252"/>
      <c r="LB169" s="252"/>
      <c r="LC169" s="252"/>
      <c r="LD169" s="252"/>
      <c r="LE169" s="252"/>
      <c r="LF169" s="252"/>
      <c r="LG169" s="253"/>
      <c r="LH169" s="27">
        <v>100</v>
      </c>
      <c r="LI169" s="25"/>
      <c r="LJ169" s="252" t="s">
        <v>84</v>
      </c>
      <c r="LK169" s="252"/>
      <c r="LL169" s="252"/>
      <c r="LM169" s="252"/>
      <c r="LN169" s="252"/>
      <c r="LO169" s="252"/>
      <c r="LP169" s="252"/>
      <c r="LQ169" s="252"/>
      <c r="LR169" s="252"/>
      <c r="LS169" s="49"/>
    </row>
    <row r="170" spans="5:331" ht="14.4">
      <c r="I170" s="24" t="s">
        <v>91</v>
      </c>
      <c r="J170" s="24" t="str">
        <f t="shared" ref="J170:J179" si="121">CONCATENATE(J$168,"-",I170)</f>
        <v>B-12-NH-18-29</v>
      </c>
      <c r="K170" s="140">
        <v>0.32</v>
      </c>
      <c r="L170" s="25">
        <v>0.48</v>
      </c>
      <c r="M170" s="25">
        <v>0.64</v>
      </c>
      <c r="N170" s="25">
        <v>0.8</v>
      </c>
      <c r="O170" s="25">
        <v>0.96</v>
      </c>
      <c r="P170" s="25">
        <v>1.1200000000000001</v>
      </c>
      <c r="Q170" s="25">
        <v>1.28</v>
      </c>
      <c r="R170" s="25">
        <v>1.44</v>
      </c>
      <c r="S170" s="25">
        <v>1.6</v>
      </c>
      <c r="T170" s="25">
        <v>1.76</v>
      </c>
      <c r="U170" s="28">
        <v>1.92</v>
      </c>
      <c r="V170" s="29">
        <v>1.1000000000000001</v>
      </c>
      <c r="W170" s="142">
        <v>2.08</v>
      </c>
      <c r="X170" s="28">
        <v>2.2400000000000002</v>
      </c>
      <c r="Y170" s="28">
        <v>2.4</v>
      </c>
      <c r="Z170" s="28">
        <v>2.56</v>
      </c>
      <c r="AA170" s="28">
        <v>2.72</v>
      </c>
      <c r="AB170" s="28">
        <v>2.88</v>
      </c>
      <c r="AC170" s="28">
        <v>3.04</v>
      </c>
      <c r="AD170" s="25">
        <v>3.2</v>
      </c>
      <c r="AE170" s="25">
        <v>3.36</v>
      </c>
      <c r="AF170" s="25">
        <v>3.52</v>
      </c>
      <c r="AL170" s="24" t="s">
        <v>91</v>
      </c>
      <c r="AM170" s="24" t="str">
        <f t="shared" ref="AM170:AM179" si="122">CONCATENATE(AM$168,"-",AL170)</f>
        <v>C-24-18-29</v>
      </c>
      <c r="AN170" s="25">
        <v>25.42</v>
      </c>
      <c r="AO170" s="25">
        <v>38.130000000000003</v>
      </c>
      <c r="AP170" s="25">
        <v>50.84</v>
      </c>
      <c r="AQ170" s="25">
        <v>63.55</v>
      </c>
      <c r="AR170" s="25">
        <v>76.260000000000005</v>
      </c>
      <c r="AS170" s="25">
        <v>88.97</v>
      </c>
      <c r="AT170" s="25">
        <v>96.56</v>
      </c>
      <c r="AU170" s="25">
        <v>108.63</v>
      </c>
      <c r="AV170" s="25">
        <v>120.7</v>
      </c>
      <c r="AW170" s="25">
        <v>132.77000000000001</v>
      </c>
      <c r="AX170" s="28">
        <v>144.84</v>
      </c>
      <c r="AY170" s="29">
        <v>1.1000000000000001</v>
      </c>
      <c r="AZ170" s="28">
        <v>156.91</v>
      </c>
      <c r="BA170" s="28">
        <v>168.98</v>
      </c>
      <c r="BB170" s="28">
        <v>181.05</v>
      </c>
      <c r="BC170" s="28">
        <v>193.12</v>
      </c>
      <c r="BD170" s="28">
        <v>205.19</v>
      </c>
      <c r="BE170" s="28">
        <v>217.26</v>
      </c>
      <c r="BF170" s="28">
        <v>229.33</v>
      </c>
      <c r="BG170" s="25">
        <v>241.4</v>
      </c>
      <c r="BH170" s="25">
        <v>253.47</v>
      </c>
      <c r="BI170" s="25">
        <v>265.54000000000002</v>
      </c>
      <c r="BJ170" s="25">
        <v>277.61</v>
      </c>
      <c r="BK170" s="25">
        <v>289.68</v>
      </c>
      <c r="BL170" s="49"/>
      <c r="BQ170" s="24" t="s">
        <v>91</v>
      </c>
      <c r="BR170" s="24" t="str">
        <f t="shared" ref="BR170:BR179" si="123">CONCATENATE(BR$168,"-",BQ170)</f>
        <v>C-24-BASE-18-29</v>
      </c>
      <c r="BS170" s="140">
        <v>37.68</v>
      </c>
      <c r="BT170" s="25">
        <v>56.52</v>
      </c>
      <c r="BU170" s="25">
        <v>75.36</v>
      </c>
      <c r="BV170" s="25">
        <v>94.2</v>
      </c>
      <c r="BW170" s="25">
        <v>113.04</v>
      </c>
      <c r="BX170" s="25">
        <v>131.88</v>
      </c>
      <c r="BY170" s="25">
        <v>143.19999999999999</v>
      </c>
      <c r="BZ170" s="25">
        <v>161.1</v>
      </c>
      <c r="CA170" s="25">
        <v>179</v>
      </c>
      <c r="CB170" s="25">
        <v>196.9</v>
      </c>
      <c r="CC170" s="28">
        <v>214.8</v>
      </c>
      <c r="CD170" s="29">
        <v>100</v>
      </c>
      <c r="CE170" s="142">
        <v>232.7</v>
      </c>
      <c r="CF170" s="142">
        <v>250.6</v>
      </c>
      <c r="CG170" s="28">
        <v>268.5</v>
      </c>
      <c r="CH170" s="28">
        <v>286.39999999999998</v>
      </c>
      <c r="CI170" s="28">
        <v>304.3</v>
      </c>
      <c r="CJ170" s="28">
        <v>322.2</v>
      </c>
      <c r="CK170" s="28">
        <v>340.1</v>
      </c>
      <c r="CL170" s="25">
        <v>358</v>
      </c>
      <c r="CM170" s="25">
        <v>375.9</v>
      </c>
      <c r="CN170" s="25">
        <v>393.8</v>
      </c>
      <c r="CO170" s="25">
        <v>411.7</v>
      </c>
      <c r="CP170" s="25">
        <v>429.6</v>
      </c>
      <c r="CQ170" s="49"/>
      <c r="CV170" s="24" t="s">
        <v>91</v>
      </c>
      <c r="CW170" s="24" t="str">
        <f t="shared" ref="CW170:CW179" si="124">CONCATENATE(CW$168,"-",CV170)</f>
        <v>B-12-NH-18-29</v>
      </c>
      <c r="CX170" s="156">
        <v>0.28000000000000003</v>
      </c>
      <c r="CY170" s="25">
        <v>0.42</v>
      </c>
      <c r="CZ170" s="25">
        <v>0.56000000000000005</v>
      </c>
      <c r="DA170" s="25">
        <v>0.7</v>
      </c>
      <c r="DB170" s="25">
        <v>0.84</v>
      </c>
      <c r="DC170" s="25">
        <v>0.98</v>
      </c>
      <c r="DD170" s="25">
        <v>1.1200000000000001</v>
      </c>
      <c r="DE170" s="25">
        <v>1.26</v>
      </c>
      <c r="DF170" s="25">
        <v>1.4</v>
      </c>
      <c r="DG170" s="25">
        <v>1.54</v>
      </c>
      <c r="DH170" s="28">
        <v>1.68</v>
      </c>
      <c r="DI170" s="29">
        <v>1.1000000000000001</v>
      </c>
      <c r="DJ170" s="158">
        <v>1.82</v>
      </c>
      <c r="DK170" s="28">
        <v>1.96</v>
      </c>
      <c r="DL170" s="28">
        <v>2.1</v>
      </c>
      <c r="DM170" s="28">
        <v>2.2400000000000002</v>
      </c>
      <c r="DN170" s="28">
        <v>2.38</v>
      </c>
      <c r="DO170" s="28">
        <v>2.52</v>
      </c>
      <c r="DP170" s="28">
        <v>2.66</v>
      </c>
      <c r="DQ170" s="25">
        <v>2.8</v>
      </c>
      <c r="DR170" s="25">
        <v>2.94</v>
      </c>
      <c r="DS170" s="25">
        <v>3.08</v>
      </c>
      <c r="DT170" s="49"/>
      <c r="DY170" s="24" t="s">
        <v>91</v>
      </c>
      <c r="DZ170" s="24" t="str">
        <f t="shared" ref="DZ170:DZ179" si="125">CONCATENATE(DZ$168,"-",DY170)</f>
        <v>B-12-NH-18-29</v>
      </c>
      <c r="EA170" s="156">
        <v>0.28000000000000003</v>
      </c>
      <c r="EB170" s="25">
        <v>0.42</v>
      </c>
      <c r="EC170" s="25">
        <v>0.56000000000000005</v>
      </c>
      <c r="ED170" s="25">
        <v>0.7</v>
      </c>
      <c r="EE170" s="25">
        <v>0.84</v>
      </c>
      <c r="EF170" s="25">
        <v>0.98</v>
      </c>
      <c r="EG170" s="25">
        <v>1.1200000000000001</v>
      </c>
      <c r="EH170" s="25">
        <v>1.26</v>
      </c>
      <c r="EI170" s="25">
        <v>1.4</v>
      </c>
      <c r="EJ170" s="25">
        <v>1.54</v>
      </c>
      <c r="EK170" s="28">
        <v>1.68</v>
      </c>
      <c r="EL170" s="29">
        <v>1.1000000000000001</v>
      </c>
      <c r="EM170" s="158">
        <v>1.82</v>
      </c>
      <c r="EN170" s="28">
        <v>1.96</v>
      </c>
      <c r="EO170" s="28">
        <v>2.1</v>
      </c>
      <c r="EP170" s="28">
        <v>2.2400000000000002</v>
      </c>
      <c r="EQ170" s="28">
        <v>2.38</v>
      </c>
      <c r="ER170" s="28">
        <v>2.52</v>
      </c>
      <c r="ES170" s="28">
        <v>2.66</v>
      </c>
      <c r="ET170" s="25">
        <v>2.8</v>
      </c>
      <c r="EU170" s="25">
        <v>2.94</v>
      </c>
      <c r="EV170" s="25">
        <v>3.08</v>
      </c>
      <c r="EW170" s="49"/>
      <c r="FB170" s="24" t="s">
        <v>91</v>
      </c>
      <c r="FC170" s="24" t="str">
        <f t="shared" ref="FC170:FC179" si="126">CONCATENATE(FC$168,"-",FB170)</f>
        <v>B-12-NH-18-29</v>
      </c>
      <c r="FD170" s="156">
        <v>0.24</v>
      </c>
      <c r="FE170" s="25">
        <v>0.36</v>
      </c>
      <c r="FF170" s="25">
        <v>0.48</v>
      </c>
      <c r="FG170" s="25">
        <v>0.6</v>
      </c>
      <c r="FH170" s="25">
        <v>0.72</v>
      </c>
      <c r="FI170" s="25">
        <v>0.84</v>
      </c>
      <c r="FJ170" s="25">
        <v>0.96</v>
      </c>
      <c r="FK170" s="25">
        <v>1.08</v>
      </c>
      <c r="FL170" s="25">
        <v>1.2</v>
      </c>
      <c r="FM170" s="25">
        <v>1.32</v>
      </c>
      <c r="FN170" s="28">
        <v>1.44</v>
      </c>
      <c r="FO170" s="29">
        <v>1.1000000000000001</v>
      </c>
      <c r="FP170" s="158">
        <v>1.56</v>
      </c>
      <c r="FQ170" s="28">
        <v>1.68</v>
      </c>
      <c r="FR170" s="28">
        <v>1.8</v>
      </c>
      <c r="FS170" s="28">
        <v>1.92</v>
      </c>
      <c r="FT170" s="28">
        <v>2.04</v>
      </c>
      <c r="FU170" s="28">
        <v>2.16</v>
      </c>
      <c r="FV170" s="28">
        <v>2.2799999999999998</v>
      </c>
      <c r="FW170" s="25">
        <v>2.4</v>
      </c>
      <c r="FX170" s="25">
        <v>2.52</v>
      </c>
      <c r="FY170" s="25">
        <v>2.64</v>
      </c>
      <c r="FZ170" s="49"/>
      <c r="GE170" s="24" t="s">
        <v>91</v>
      </c>
      <c r="GF170" s="24" t="str">
        <f t="shared" ref="GF170:GF179" si="127">CONCATENATE(GF$168,"-",GE170)</f>
        <v>C-24-BASE-18-29</v>
      </c>
      <c r="GG170" s="156">
        <v>21.78</v>
      </c>
      <c r="GH170" s="25">
        <v>32.67</v>
      </c>
      <c r="GI170" s="25">
        <v>43.56</v>
      </c>
      <c r="GJ170" s="25">
        <v>54.45</v>
      </c>
      <c r="GK170" s="25">
        <v>65.34</v>
      </c>
      <c r="GL170" s="25">
        <v>76.23</v>
      </c>
      <c r="GM170" s="25">
        <v>82.8</v>
      </c>
      <c r="GN170" s="25">
        <v>93.15</v>
      </c>
      <c r="GO170" s="25">
        <v>103.5</v>
      </c>
      <c r="GP170" s="25">
        <v>113.85</v>
      </c>
      <c r="GQ170" s="28">
        <v>124.2</v>
      </c>
      <c r="GR170" s="29">
        <v>1.1000000000000001</v>
      </c>
      <c r="GS170" s="158">
        <v>134.55000000000001</v>
      </c>
      <c r="GT170" s="158">
        <v>144.9</v>
      </c>
      <c r="GU170" s="28">
        <v>155.25</v>
      </c>
      <c r="GV170" s="28">
        <v>165.6</v>
      </c>
      <c r="GW170" s="28">
        <v>175.95</v>
      </c>
      <c r="GX170" s="28">
        <v>186.3</v>
      </c>
      <c r="GY170" s="28">
        <v>196.65</v>
      </c>
      <c r="GZ170" s="25">
        <v>207</v>
      </c>
      <c r="HA170" s="25">
        <v>217.35</v>
      </c>
      <c r="HB170" s="25">
        <v>227.7</v>
      </c>
      <c r="HC170" s="25">
        <v>238.05</v>
      </c>
      <c r="HD170" s="25">
        <v>248.4</v>
      </c>
      <c r="HE170" s="49"/>
      <c r="HJ170" s="24" t="s">
        <v>91</v>
      </c>
      <c r="HK170" s="24" t="str">
        <f t="shared" ref="HK170:HK179" si="128">CONCATENATE(HK$168,"-",HJ170)</f>
        <v>B-12-NH-18-29</v>
      </c>
      <c r="HL170" s="162">
        <v>0.28000000000000003</v>
      </c>
      <c r="HM170" s="25">
        <v>0.42</v>
      </c>
      <c r="HN170" s="25">
        <v>0.56000000000000005</v>
      </c>
      <c r="HO170" s="25">
        <v>0.7</v>
      </c>
      <c r="HP170" s="25">
        <v>0.84</v>
      </c>
      <c r="HQ170" s="25">
        <v>0.98</v>
      </c>
      <c r="HR170" s="25">
        <v>1.1200000000000001</v>
      </c>
      <c r="HS170" s="25">
        <v>1.26</v>
      </c>
      <c r="HT170" s="25">
        <v>1.4</v>
      </c>
      <c r="HU170" s="25">
        <v>1.54</v>
      </c>
      <c r="HV170" s="28">
        <v>1.68</v>
      </c>
      <c r="HW170" s="29">
        <v>100</v>
      </c>
      <c r="HX170" s="164">
        <v>1.82</v>
      </c>
      <c r="HY170" s="28">
        <v>1.96</v>
      </c>
      <c r="HZ170" s="28">
        <v>2.1</v>
      </c>
      <c r="IA170" s="28">
        <v>2.2400000000000002</v>
      </c>
      <c r="IB170" s="28">
        <v>2.38</v>
      </c>
      <c r="IC170" s="28">
        <v>2.52</v>
      </c>
      <c r="ID170" s="28">
        <v>2.66</v>
      </c>
      <c r="IE170" s="25">
        <v>2.8</v>
      </c>
      <c r="IF170" s="25">
        <v>2.94</v>
      </c>
      <c r="IG170" s="25">
        <v>3.08</v>
      </c>
      <c r="IH170" s="49"/>
      <c r="IM170" s="24" t="s">
        <v>91</v>
      </c>
      <c r="IN170" s="24" t="str">
        <f t="shared" ref="IN170:IN179" si="129">CONCATENATE(IN$168,"-",IM170)</f>
        <v>B-12-NH-18-29</v>
      </c>
      <c r="IO170" s="165">
        <v>99999</v>
      </c>
      <c r="IP170" s="25">
        <v>99999</v>
      </c>
      <c r="IQ170" s="25">
        <v>99999</v>
      </c>
      <c r="IR170" s="25">
        <v>99999</v>
      </c>
      <c r="IS170" s="25">
        <v>99999</v>
      </c>
      <c r="IT170" s="25">
        <v>99999</v>
      </c>
      <c r="IU170" s="25">
        <v>99999</v>
      </c>
      <c r="IV170" s="25">
        <v>99999</v>
      </c>
      <c r="IW170" s="25">
        <v>99999</v>
      </c>
      <c r="IX170" s="25">
        <v>99999</v>
      </c>
      <c r="IY170" s="28">
        <v>99999</v>
      </c>
      <c r="IZ170" s="29">
        <v>100</v>
      </c>
      <c r="JA170" s="165">
        <v>99999</v>
      </c>
      <c r="JB170" s="25">
        <v>99999</v>
      </c>
      <c r="JC170" s="25">
        <v>99999</v>
      </c>
      <c r="JD170" s="25">
        <v>99999</v>
      </c>
      <c r="JE170" s="25">
        <v>99999</v>
      </c>
      <c r="JF170" s="25">
        <v>99999</v>
      </c>
      <c r="JG170" s="25">
        <v>99999</v>
      </c>
      <c r="JH170" s="25">
        <v>99999</v>
      </c>
      <c r="JI170" s="25">
        <v>99999</v>
      </c>
      <c r="JJ170" s="25">
        <v>99999</v>
      </c>
      <c r="JK170" s="49"/>
      <c r="JP170" s="24" t="s">
        <v>91</v>
      </c>
      <c r="JQ170" s="24" t="str">
        <f t="shared" ref="JQ170:JQ179" si="130">CONCATENATE(JQ$168,"-",JP170)</f>
        <v>C-24-BASE-18-29</v>
      </c>
      <c r="JR170" s="140">
        <v>25.42</v>
      </c>
      <c r="JS170" s="25">
        <v>38.130000000000003</v>
      </c>
      <c r="JT170" s="25">
        <v>50.84</v>
      </c>
      <c r="JU170" s="25">
        <v>63.55</v>
      </c>
      <c r="JV170" s="25">
        <v>76.260000000000005</v>
      </c>
      <c r="JW170" s="25">
        <v>88.97</v>
      </c>
      <c r="JX170" s="25">
        <v>96.56</v>
      </c>
      <c r="JY170" s="25">
        <v>108.63</v>
      </c>
      <c r="JZ170" s="25">
        <v>120.7</v>
      </c>
      <c r="KA170" s="25">
        <v>132.77000000000001</v>
      </c>
      <c r="KB170" s="28">
        <v>144.84</v>
      </c>
      <c r="KC170" s="29">
        <v>1.1000000000000001</v>
      </c>
      <c r="KD170" s="142">
        <v>156.91</v>
      </c>
      <c r="KE170" s="142">
        <v>168.98</v>
      </c>
      <c r="KF170" s="28">
        <v>181.05</v>
      </c>
      <c r="KG170" s="28">
        <v>193.12</v>
      </c>
      <c r="KH170" s="28">
        <v>205.19</v>
      </c>
      <c r="KI170" s="28">
        <v>217.26</v>
      </c>
      <c r="KJ170" s="28">
        <v>229.33</v>
      </c>
      <c r="KK170" s="25">
        <v>241.4</v>
      </c>
      <c r="KL170" s="25">
        <v>253.47</v>
      </c>
      <c r="KM170" s="25">
        <v>265.54000000000002</v>
      </c>
      <c r="KN170" s="25">
        <v>277.61</v>
      </c>
      <c r="KO170" s="25">
        <v>289.68</v>
      </c>
      <c r="KP170" s="49"/>
      <c r="KU170" s="24" t="s">
        <v>91</v>
      </c>
      <c r="KV170" s="24" t="str">
        <f t="shared" ref="KV170:KV179" si="131">CONCATENATE(KV$168,"-",KU170)</f>
        <v>B-12-NH-18-29</v>
      </c>
      <c r="KW170" s="162">
        <v>0.28000000000000003</v>
      </c>
      <c r="KX170" s="25">
        <v>0.42</v>
      </c>
      <c r="KY170" s="25">
        <v>0.56000000000000005</v>
      </c>
      <c r="KZ170" s="25">
        <v>0.7</v>
      </c>
      <c r="LA170" s="25">
        <v>0.84</v>
      </c>
      <c r="LB170" s="25">
        <v>0.98</v>
      </c>
      <c r="LC170" s="25">
        <v>1.1200000000000001</v>
      </c>
      <c r="LD170" s="25">
        <v>1.26</v>
      </c>
      <c r="LE170" s="25">
        <v>1.4</v>
      </c>
      <c r="LF170" s="25">
        <v>1.54</v>
      </c>
      <c r="LG170" s="28">
        <v>1.68</v>
      </c>
      <c r="LH170" s="29">
        <v>100</v>
      </c>
      <c r="LI170" s="164">
        <v>1.82</v>
      </c>
      <c r="LJ170" s="28">
        <v>1.96</v>
      </c>
      <c r="LK170" s="28">
        <v>2.1</v>
      </c>
      <c r="LL170" s="28">
        <v>2.2400000000000002</v>
      </c>
      <c r="LM170" s="28">
        <v>2.38</v>
      </c>
      <c r="LN170" s="28">
        <v>2.52</v>
      </c>
      <c r="LO170" s="28">
        <v>2.66</v>
      </c>
      <c r="LP170" s="25">
        <v>2.8</v>
      </c>
      <c r="LQ170" s="25">
        <v>2.94</v>
      </c>
      <c r="LR170" s="25">
        <v>3.08</v>
      </c>
      <c r="LS170" s="49"/>
    </row>
    <row r="171" spans="5:331" ht="14.4">
      <c r="I171" s="24" t="s">
        <v>92</v>
      </c>
      <c r="J171" s="24" t="str">
        <f t="shared" si="121"/>
        <v>B-12-NH-30-39</v>
      </c>
      <c r="K171" s="25">
        <v>0.5</v>
      </c>
      <c r="L171" s="25">
        <v>0.75</v>
      </c>
      <c r="M171" s="25">
        <v>1</v>
      </c>
      <c r="N171" s="25">
        <v>1.25</v>
      </c>
      <c r="O171" s="25">
        <v>1.5</v>
      </c>
      <c r="P171" s="25">
        <v>1.75</v>
      </c>
      <c r="Q171" s="25">
        <v>2</v>
      </c>
      <c r="R171" s="25">
        <v>2.25</v>
      </c>
      <c r="S171" s="25">
        <v>2.5</v>
      </c>
      <c r="T171" s="25">
        <v>2.75</v>
      </c>
      <c r="U171" s="28">
        <v>3</v>
      </c>
      <c r="V171" s="29">
        <v>1.1000000000000001</v>
      </c>
      <c r="W171" s="28">
        <v>3.25</v>
      </c>
      <c r="X171" s="28">
        <v>3.5</v>
      </c>
      <c r="Y171" s="28">
        <v>3.75</v>
      </c>
      <c r="Z171" s="28">
        <v>4</v>
      </c>
      <c r="AA171" s="28">
        <v>4.25</v>
      </c>
      <c r="AB171" s="28">
        <v>4.5</v>
      </c>
      <c r="AC171" s="28">
        <v>4.75</v>
      </c>
      <c r="AD171" s="25">
        <v>5</v>
      </c>
      <c r="AE171" s="25">
        <v>5.25</v>
      </c>
      <c r="AF171" s="25">
        <v>5.5</v>
      </c>
      <c r="AL171" s="24" t="s">
        <v>92</v>
      </c>
      <c r="AM171" s="24" t="str">
        <f t="shared" si="122"/>
        <v>C-24-30-39</v>
      </c>
      <c r="AN171" s="25">
        <v>39.94</v>
      </c>
      <c r="AO171" s="25">
        <v>59.91</v>
      </c>
      <c r="AP171" s="25">
        <v>79.88</v>
      </c>
      <c r="AQ171" s="25">
        <v>99.85</v>
      </c>
      <c r="AR171" s="25">
        <v>119.82</v>
      </c>
      <c r="AS171" s="25">
        <v>139.79</v>
      </c>
      <c r="AT171" s="25">
        <v>151.76</v>
      </c>
      <c r="AU171" s="25">
        <v>170.73</v>
      </c>
      <c r="AV171" s="25">
        <v>189.7</v>
      </c>
      <c r="AW171" s="25">
        <v>208.67</v>
      </c>
      <c r="AX171" s="28">
        <v>227.64</v>
      </c>
      <c r="AY171" s="29">
        <v>1.1000000000000001</v>
      </c>
      <c r="AZ171" s="28">
        <v>246.61</v>
      </c>
      <c r="BA171" s="28">
        <v>265.58</v>
      </c>
      <c r="BB171" s="28">
        <v>284.55</v>
      </c>
      <c r="BC171" s="28">
        <v>303.52</v>
      </c>
      <c r="BD171" s="28">
        <v>322.49</v>
      </c>
      <c r="BE171" s="28">
        <v>341.46</v>
      </c>
      <c r="BF171" s="28">
        <v>360.43</v>
      </c>
      <c r="BG171" s="25">
        <v>379.4</v>
      </c>
      <c r="BH171" s="25">
        <v>398.37</v>
      </c>
      <c r="BI171" s="25">
        <v>417.34</v>
      </c>
      <c r="BJ171" s="25">
        <v>436.31</v>
      </c>
      <c r="BK171" s="25">
        <v>455.28</v>
      </c>
      <c r="BL171" s="49"/>
      <c r="BQ171" s="24" t="s">
        <v>92</v>
      </c>
      <c r="BR171" s="24" t="str">
        <f t="shared" si="123"/>
        <v>C-24-BASE-30-39</v>
      </c>
      <c r="BS171" s="25">
        <v>85.5</v>
      </c>
      <c r="BT171" s="25">
        <v>128.25</v>
      </c>
      <c r="BU171" s="25">
        <v>171</v>
      </c>
      <c r="BV171" s="25">
        <v>213.75</v>
      </c>
      <c r="BW171" s="25">
        <v>256.5</v>
      </c>
      <c r="BX171" s="25">
        <v>299.25</v>
      </c>
      <c r="BY171" s="25">
        <v>324.88</v>
      </c>
      <c r="BZ171" s="25">
        <v>365.49</v>
      </c>
      <c r="CA171" s="25">
        <v>406.1</v>
      </c>
      <c r="CB171" s="25">
        <v>446.71</v>
      </c>
      <c r="CC171" s="28">
        <v>487.32</v>
      </c>
      <c r="CD171" s="29">
        <v>100</v>
      </c>
      <c r="CE171" s="28">
        <v>527.92999999999995</v>
      </c>
      <c r="CF171" s="28">
        <v>568.54</v>
      </c>
      <c r="CG171" s="28">
        <v>609.15</v>
      </c>
      <c r="CH171" s="28">
        <v>649.76</v>
      </c>
      <c r="CI171" s="28">
        <v>690.37</v>
      </c>
      <c r="CJ171" s="28">
        <v>730.98</v>
      </c>
      <c r="CK171" s="28">
        <v>771.59</v>
      </c>
      <c r="CL171" s="25">
        <v>812.2</v>
      </c>
      <c r="CM171" s="25">
        <v>852.81</v>
      </c>
      <c r="CN171" s="25">
        <v>893.42</v>
      </c>
      <c r="CO171" s="25">
        <v>934.03</v>
      </c>
      <c r="CP171" s="25">
        <v>974.64</v>
      </c>
      <c r="CQ171" s="49"/>
      <c r="CV171" s="24" t="s">
        <v>92</v>
      </c>
      <c r="CW171" s="24" t="str">
        <f t="shared" si="124"/>
        <v>B-12-NH-30-39</v>
      </c>
      <c r="CX171" s="25">
        <v>0.44</v>
      </c>
      <c r="CY171" s="25">
        <v>0.66</v>
      </c>
      <c r="CZ171" s="25">
        <v>0.88</v>
      </c>
      <c r="DA171" s="25">
        <v>1.1000000000000001</v>
      </c>
      <c r="DB171" s="25">
        <v>1.32</v>
      </c>
      <c r="DC171" s="25">
        <v>1.54</v>
      </c>
      <c r="DD171" s="25">
        <v>1.76</v>
      </c>
      <c r="DE171" s="25">
        <v>1.98</v>
      </c>
      <c r="DF171" s="25">
        <v>2.2000000000000002</v>
      </c>
      <c r="DG171" s="25">
        <v>2.42</v>
      </c>
      <c r="DH171" s="28">
        <v>2.64</v>
      </c>
      <c r="DI171" s="29">
        <v>1.1000000000000001</v>
      </c>
      <c r="DJ171" s="28">
        <v>2.86</v>
      </c>
      <c r="DK171" s="28">
        <v>3.08</v>
      </c>
      <c r="DL171" s="28">
        <v>3.3</v>
      </c>
      <c r="DM171" s="28">
        <v>3.52</v>
      </c>
      <c r="DN171" s="28">
        <v>3.74</v>
      </c>
      <c r="DO171" s="28">
        <v>3.96</v>
      </c>
      <c r="DP171" s="28">
        <v>4.18</v>
      </c>
      <c r="DQ171" s="25">
        <v>4.4000000000000004</v>
      </c>
      <c r="DR171" s="25">
        <v>4.62</v>
      </c>
      <c r="DS171" s="25">
        <v>4.84</v>
      </c>
      <c r="DT171" s="49"/>
      <c r="DY171" s="24" t="s">
        <v>92</v>
      </c>
      <c r="DZ171" s="24" t="str">
        <f t="shared" si="125"/>
        <v>B-12-NH-30-39</v>
      </c>
      <c r="EA171" s="25">
        <v>0.44</v>
      </c>
      <c r="EB171" s="25">
        <v>0.66</v>
      </c>
      <c r="EC171" s="25">
        <v>0.88</v>
      </c>
      <c r="ED171" s="25">
        <v>1.1000000000000001</v>
      </c>
      <c r="EE171" s="25">
        <v>1.32</v>
      </c>
      <c r="EF171" s="25">
        <v>1.54</v>
      </c>
      <c r="EG171" s="25">
        <v>1.76</v>
      </c>
      <c r="EH171" s="25">
        <v>1.98</v>
      </c>
      <c r="EI171" s="25">
        <v>2.2000000000000002</v>
      </c>
      <c r="EJ171" s="25">
        <v>2.42</v>
      </c>
      <c r="EK171" s="28">
        <v>2.64</v>
      </c>
      <c r="EL171" s="29">
        <v>1.1000000000000001</v>
      </c>
      <c r="EM171" s="28">
        <v>2.86</v>
      </c>
      <c r="EN171" s="28">
        <v>3.08</v>
      </c>
      <c r="EO171" s="28">
        <v>3.3</v>
      </c>
      <c r="EP171" s="28">
        <v>3.52</v>
      </c>
      <c r="EQ171" s="28">
        <v>3.74</v>
      </c>
      <c r="ER171" s="28">
        <v>3.96</v>
      </c>
      <c r="ES171" s="28">
        <v>4.18</v>
      </c>
      <c r="ET171" s="25">
        <v>4.4000000000000004</v>
      </c>
      <c r="EU171" s="25">
        <v>4.62</v>
      </c>
      <c r="EV171" s="25">
        <v>4.84</v>
      </c>
      <c r="EW171" s="49"/>
      <c r="FB171" s="24" t="s">
        <v>92</v>
      </c>
      <c r="FC171" s="24" t="str">
        <f t="shared" si="126"/>
        <v>B-12-NH-30-39</v>
      </c>
      <c r="FD171" s="25">
        <v>0.38</v>
      </c>
      <c r="FE171" s="25">
        <v>0.56999999999999995</v>
      </c>
      <c r="FF171" s="25">
        <v>0.76</v>
      </c>
      <c r="FG171" s="25">
        <v>0.95</v>
      </c>
      <c r="FH171" s="25">
        <v>1.1399999999999999</v>
      </c>
      <c r="FI171" s="25">
        <v>1.33</v>
      </c>
      <c r="FJ171" s="25">
        <v>1.52</v>
      </c>
      <c r="FK171" s="25">
        <v>1.71</v>
      </c>
      <c r="FL171" s="25">
        <v>1.9</v>
      </c>
      <c r="FM171" s="25">
        <v>2.09</v>
      </c>
      <c r="FN171" s="28">
        <v>2.2799999999999998</v>
      </c>
      <c r="FO171" s="29">
        <v>1.1000000000000001</v>
      </c>
      <c r="FP171" s="28">
        <v>2.4700000000000002</v>
      </c>
      <c r="FQ171" s="28">
        <v>2.66</v>
      </c>
      <c r="FR171" s="28">
        <v>2.85</v>
      </c>
      <c r="FS171" s="28">
        <v>3.04</v>
      </c>
      <c r="FT171" s="28">
        <v>3.23</v>
      </c>
      <c r="FU171" s="28">
        <v>3.42</v>
      </c>
      <c r="FV171" s="28">
        <v>3.61</v>
      </c>
      <c r="FW171" s="25">
        <v>3.8</v>
      </c>
      <c r="FX171" s="25">
        <v>3.99</v>
      </c>
      <c r="FY171" s="25">
        <v>4.18</v>
      </c>
      <c r="FZ171" s="49"/>
      <c r="GE171" s="24" t="s">
        <v>92</v>
      </c>
      <c r="GF171" s="24" t="str">
        <f t="shared" si="127"/>
        <v>C-24-BASE-30-39</v>
      </c>
      <c r="GG171" s="25">
        <v>32.68</v>
      </c>
      <c r="GH171" s="25">
        <v>49.02</v>
      </c>
      <c r="GI171" s="25">
        <v>65.36</v>
      </c>
      <c r="GJ171" s="25">
        <v>81.7</v>
      </c>
      <c r="GK171" s="25">
        <v>98.04</v>
      </c>
      <c r="GL171" s="25">
        <v>114.38</v>
      </c>
      <c r="GM171" s="25">
        <v>124.16</v>
      </c>
      <c r="GN171" s="25">
        <v>139.68</v>
      </c>
      <c r="GO171" s="25">
        <v>155.19999999999999</v>
      </c>
      <c r="GP171" s="25">
        <v>170.72</v>
      </c>
      <c r="GQ171" s="28">
        <v>186.24</v>
      </c>
      <c r="GR171" s="29">
        <v>1.1000000000000001</v>
      </c>
      <c r="GS171" s="28">
        <v>201.76</v>
      </c>
      <c r="GT171" s="28">
        <v>217.28</v>
      </c>
      <c r="GU171" s="28">
        <v>232.8</v>
      </c>
      <c r="GV171" s="28">
        <v>248.32</v>
      </c>
      <c r="GW171" s="28">
        <v>263.83999999999997</v>
      </c>
      <c r="GX171" s="28">
        <v>279.36</v>
      </c>
      <c r="GY171" s="28">
        <v>294.88</v>
      </c>
      <c r="GZ171" s="25">
        <v>310.39999999999998</v>
      </c>
      <c r="HA171" s="25">
        <v>325.92</v>
      </c>
      <c r="HB171" s="25">
        <v>341.44</v>
      </c>
      <c r="HC171" s="25">
        <v>356.96</v>
      </c>
      <c r="HD171" s="25">
        <v>372.48</v>
      </c>
      <c r="HE171" s="49"/>
      <c r="HJ171" s="24" t="s">
        <v>92</v>
      </c>
      <c r="HK171" s="24" t="str">
        <f t="shared" si="128"/>
        <v>B-12-NH-30-39</v>
      </c>
      <c r="HL171" s="25">
        <v>0.4</v>
      </c>
      <c r="HM171" s="25">
        <v>0.6</v>
      </c>
      <c r="HN171" s="25">
        <v>0.8</v>
      </c>
      <c r="HO171" s="25">
        <v>1</v>
      </c>
      <c r="HP171" s="25">
        <v>1.2</v>
      </c>
      <c r="HQ171" s="25">
        <v>1.4</v>
      </c>
      <c r="HR171" s="25">
        <v>1.6</v>
      </c>
      <c r="HS171" s="25">
        <v>1.8</v>
      </c>
      <c r="HT171" s="25">
        <v>2</v>
      </c>
      <c r="HU171" s="25">
        <v>2.2000000000000002</v>
      </c>
      <c r="HV171" s="28">
        <v>2.4</v>
      </c>
      <c r="HW171" s="29">
        <v>100</v>
      </c>
      <c r="HX171" s="28">
        <v>2.6</v>
      </c>
      <c r="HY171" s="28">
        <v>2.8</v>
      </c>
      <c r="HZ171" s="28">
        <v>3</v>
      </c>
      <c r="IA171" s="28">
        <v>3.2</v>
      </c>
      <c r="IB171" s="28">
        <v>3.4</v>
      </c>
      <c r="IC171" s="28">
        <v>3.6</v>
      </c>
      <c r="ID171" s="28">
        <v>3.8</v>
      </c>
      <c r="IE171" s="25">
        <v>4</v>
      </c>
      <c r="IF171" s="25">
        <v>4.2</v>
      </c>
      <c r="IG171" s="25">
        <v>4.4000000000000004</v>
      </c>
      <c r="IH171" s="49"/>
      <c r="IM171" s="24" t="s">
        <v>92</v>
      </c>
      <c r="IN171" s="24" t="str">
        <f t="shared" si="129"/>
        <v>B-12-NH-30-39</v>
      </c>
      <c r="IO171" s="165">
        <v>99999</v>
      </c>
      <c r="IP171" s="25">
        <v>99999</v>
      </c>
      <c r="IQ171" s="25">
        <v>99999</v>
      </c>
      <c r="IR171" s="25">
        <v>99999</v>
      </c>
      <c r="IS171" s="25">
        <v>99999</v>
      </c>
      <c r="IT171" s="25">
        <v>99999</v>
      </c>
      <c r="IU171" s="25">
        <v>99999</v>
      </c>
      <c r="IV171" s="25">
        <v>99999</v>
      </c>
      <c r="IW171" s="25">
        <v>99999</v>
      </c>
      <c r="IX171" s="25">
        <v>99999</v>
      </c>
      <c r="IY171" s="28">
        <v>99999</v>
      </c>
      <c r="IZ171" s="29">
        <v>100</v>
      </c>
      <c r="JA171" s="165">
        <v>99999</v>
      </c>
      <c r="JB171" s="25">
        <v>99999</v>
      </c>
      <c r="JC171" s="25">
        <v>99999</v>
      </c>
      <c r="JD171" s="25">
        <v>99999</v>
      </c>
      <c r="JE171" s="25">
        <v>99999</v>
      </c>
      <c r="JF171" s="25">
        <v>99999</v>
      </c>
      <c r="JG171" s="25">
        <v>99999</v>
      </c>
      <c r="JH171" s="25">
        <v>99999</v>
      </c>
      <c r="JI171" s="25">
        <v>99999</v>
      </c>
      <c r="JJ171" s="25">
        <v>99999</v>
      </c>
      <c r="JK171" s="49"/>
      <c r="JP171" s="24" t="s">
        <v>92</v>
      </c>
      <c r="JQ171" s="24" t="str">
        <f t="shared" si="130"/>
        <v>C-24-BASE-30-39</v>
      </c>
      <c r="JR171" s="25">
        <v>39.94</v>
      </c>
      <c r="JS171" s="25">
        <v>59.91</v>
      </c>
      <c r="JT171" s="25">
        <v>79.88</v>
      </c>
      <c r="JU171" s="25">
        <v>99.85</v>
      </c>
      <c r="JV171" s="25">
        <v>119.82</v>
      </c>
      <c r="JW171" s="25">
        <v>139.79</v>
      </c>
      <c r="JX171" s="25">
        <v>151.76</v>
      </c>
      <c r="JY171" s="25">
        <v>170.73</v>
      </c>
      <c r="JZ171" s="25">
        <v>189.7</v>
      </c>
      <c r="KA171" s="25">
        <v>208.67</v>
      </c>
      <c r="KB171" s="28">
        <v>227.64</v>
      </c>
      <c r="KC171" s="29">
        <v>1.1000000000000001</v>
      </c>
      <c r="KD171" s="28">
        <v>246.61</v>
      </c>
      <c r="KE171" s="28">
        <v>265.58</v>
      </c>
      <c r="KF171" s="28">
        <v>284.55</v>
      </c>
      <c r="KG171" s="28">
        <v>303.52</v>
      </c>
      <c r="KH171" s="28">
        <v>322.49</v>
      </c>
      <c r="KI171" s="28">
        <v>341.46</v>
      </c>
      <c r="KJ171" s="28">
        <v>360.43</v>
      </c>
      <c r="KK171" s="25">
        <v>379.4</v>
      </c>
      <c r="KL171" s="25">
        <v>398.37</v>
      </c>
      <c r="KM171" s="25">
        <v>417.34</v>
      </c>
      <c r="KN171" s="25">
        <v>436.31</v>
      </c>
      <c r="KO171" s="25">
        <v>455.28</v>
      </c>
      <c r="KP171" s="49"/>
      <c r="KU171" s="24" t="s">
        <v>92</v>
      </c>
      <c r="KV171" s="24" t="str">
        <f t="shared" si="131"/>
        <v>B-12-NH-30-39</v>
      </c>
      <c r="KW171" s="25">
        <v>0.4</v>
      </c>
      <c r="KX171" s="25">
        <v>0.6</v>
      </c>
      <c r="KY171" s="25">
        <v>0.8</v>
      </c>
      <c r="KZ171" s="25">
        <v>1</v>
      </c>
      <c r="LA171" s="25">
        <v>1.2</v>
      </c>
      <c r="LB171" s="25">
        <v>1.4</v>
      </c>
      <c r="LC171" s="25">
        <v>1.6</v>
      </c>
      <c r="LD171" s="25">
        <v>1.8</v>
      </c>
      <c r="LE171" s="25">
        <v>2</v>
      </c>
      <c r="LF171" s="25">
        <v>2.2000000000000002</v>
      </c>
      <c r="LG171" s="28">
        <v>2.4</v>
      </c>
      <c r="LH171" s="29">
        <v>100</v>
      </c>
      <c r="LI171" s="28">
        <v>2.6</v>
      </c>
      <c r="LJ171" s="28">
        <v>2.8</v>
      </c>
      <c r="LK171" s="28">
        <v>3</v>
      </c>
      <c r="LL171" s="28">
        <v>3.2</v>
      </c>
      <c r="LM171" s="28">
        <v>3.4</v>
      </c>
      <c r="LN171" s="28">
        <v>3.6</v>
      </c>
      <c r="LO171" s="28">
        <v>3.8</v>
      </c>
      <c r="LP171" s="25">
        <v>4</v>
      </c>
      <c r="LQ171" s="25">
        <v>4.2</v>
      </c>
      <c r="LR171" s="25">
        <v>4.4000000000000004</v>
      </c>
      <c r="LS171" s="49"/>
    </row>
    <row r="172" spans="5:331" ht="14.4">
      <c r="I172" s="24" t="s">
        <v>93</v>
      </c>
      <c r="J172" s="24" t="str">
        <f t="shared" si="121"/>
        <v>B-12-NH-40-49</v>
      </c>
      <c r="K172" s="25">
        <v>0.96</v>
      </c>
      <c r="L172" s="25">
        <v>1.44</v>
      </c>
      <c r="M172" s="25">
        <v>1.92</v>
      </c>
      <c r="N172" s="25">
        <v>2.4</v>
      </c>
      <c r="O172" s="25">
        <v>2.88</v>
      </c>
      <c r="P172" s="25">
        <v>3.36</v>
      </c>
      <c r="Q172" s="25">
        <v>3.84</v>
      </c>
      <c r="R172" s="25">
        <v>4.32</v>
      </c>
      <c r="S172" s="25">
        <v>4.8</v>
      </c>
      <c r="T172" s="25">
        <v>5.28</v>
      </c>
      <c r="U172" s="28">
        <v>5.76</v>
      </c>
      <c r="V172" s="29">
        <v>1.1499999999999999</v>
      </c>
      <c r="W172" s="28">
        <v>6.24</v>
      </c>
      <c r="X172" s="28">
        <v>6.72</v>
      </c>
      <c r="Y172" s="28">
        <v>7.2</v>
      </c>
      <c r="Z172" s="28">
        <v>7.68</v>
      </c>
      <c r="AA172" s="28">
        <v>8.16</v>
      </c>
      <c r="AB172" s="28">
        <v>8.64</v>
      </c>
      <c r="AC172" s="28">
        <v>9.1199999999999992</v>
      </c>
      <c r="AD172" s="25">
        <v>9.6</v>
      </c>
      <c r="AE172" s="25">
        <v>10.08</v>
      </c>
      <c r="AF172" s="25">
        <v>10.56</v>
      </c>
      <c r="AL172" s="24" t="s">
        <v>93</v>
      </c>
      <c r="AM172" s="24" t="str">
        <f t="shared" si="122"/>
        <v>C-24-40-49</v>
      </c>
      <c r="AN172" s="25">
        <v>87.12</v>
      </c>
      <c r="AO172" s="25">
        <v>130.68</v>
      </c>
      <c r="AP172" s="25">
        <v>174.24</v>
      </c>
      <c r="AQ172" s="25">
        <v>217.8</v>
      </c>
      <c r="AR172" s="25">
        <v>261.36</v>
      </c>
      <c r="AS172" s="25">
        <v>304.92</v>
      </c>
      <c r="AT172" s="25">
        <v>331.04</v>
      </c>
      <c r="AU172" s="25">
        <v>372.42</v>
      </c>
      <c r="AV172" s="25">
        <v>413.8</v>
      </c>
      <c r="AW172" s="25">
        <v>455.18</v>
      </c>
      <c r="AX172" s="28">
        <v>496.56</v>
      </c>
      <c r="AY172" s="29">
        <v>1.1499999999999999</v>
      </c>
      <c r="AZ172" s="28">
        <v>537.94000000000005</v>
      </c>
      <c r="BA172" s="28">
        <v>579.32000000000005</v>
      </c>
      <c r="BB172" s="28">
        <v>620.70000000000005</v>
      </c>
      <c r="BC172" s="28">
        <v>662.08</v>
      </c>
      <c r="BD172" s="28">
        <v>703.46</v>
      </c>
      <c r="BE172" s="28">
        <v>744.84</v>
      </c>
      <c r="BF172" s="28">
        <v>786.22</v>
      </c>
      <c r="BG172" s="25">
        <v>827.6</v>
      </c>
      <c r="BH172" s="25">
        <v>868.98</v>
      </c>
      <c r="BI172" s="25">
        <v>910.36</v>
      </c>
      <c r="BJ172" s="25">
        <v>951.74</v>
      </c>
      <c r="BK172" s="25">
        <v>993.12</v>
      </c>
      <c r="BL172" s="49"/>
      <c r="BQ172" s="24" t="s">
        <v>93</v>
      </c>
      <c r="BR172" s="24" t="str">
        <f t="shared" si="123"/>
        <v>C-24-BASE-40-49</v>
      </c>
      <c r="BS172" s="25">
        <v>170.76</v>
      </c>
      <c r="BT172" s="25">
        <v>256.14</v>
      </c>
      <c r="BU172" s="25">
        <v>341.52</v>
      </c>
      <c r="BV172" s="25">
        <v>426.9</v>
      </c>
      <c r="BW172" s="25">
        <v>512.28</v>
      </c>
      <c r="BX172" s="25">
        <v>597.66</v>
      </c>
      <c r="BY172" s="25">
        <v>648.88</v>
      </c>
      <c r="BZ172" s="25">
        <v>729.99</v>
      </c>
      <c r="CA172" s="25">
        <v>811.1</v>
      </c>
      <c r="CB172" s="25">
        <v>892.21</v>
      </c>
      <c r="CC172" s="28">
        <v>973.32</v>
      </c>
      <c r="CD172" s="29">
        <v>100</v>
      </c>
      <c r="CE172" s="28">
        <v>1054.43</v>
      </c>
      <c r="CF172" s="28">
        <v>1135.54</v>
      </c>
      <c r="CG172" s="28">
        <v>1216.6500000000001</v>
      </c>
      <c r="CH172" s="28">
        <v>1297.76</v>
      </c>
      <c r="CI172" s="28">
        <v>1378.87</v>
      </c>
      <c r="CJ172" s="28">
        <v>1459.98</v>
      </c>
      <c r="CK172" s="28">
        <v>1541.09</v>
      </c>
      <c r="CL172" s="25">
        <v>1622.2</v>
      </c>
      <c r="CM172" s="25">
        <v>1703.31</v>
      </c>
      <c r="CN172" s="25">
        <v>1784.42</v>
      </c>
      <c r="CO172" s="25">
        <v>1865.53</v>
      </c>
      <c r="CP172" s="25">
        <v>1946.64</v>
      </c>
      <c r="CQ172" s="49"/>
      <c r="CV172" s="24" t="s">
        <v>93</v>
      </c>
      <c r="CW172" s="24" t="str">
        <f t="shared" si="124"/>
        <v>B-12-NH-40-49</v>
      </c>
      <c r="CX172" s="25">
        <v>0.88</v>
      </c>
      <c r="CY172" s="25">
        <v>1.32</v>
      </c>
      <c r="CZ172" s="25">
        <v>1.76</v>
      </c>
      <c r="DA172" s="25">
        <v>2.2000000000000002</v>
      </c>
      <c r="DB172" s="25">
        <v>2.64</v>
      </c>
      <c r="DC172" s="25">
        <v>3.08</v>
      </c>
      <c r="DD172" s="25">
        <v>3.52</v>
      </c>
      <c r="DE172" s="25">
        <v>3.96</v>
      </c>
      <c r="DF172" s="25">
        <v>4.4000000000000004</v>
      </c>
      <c r="DG172" s="25">
        <v>4.84</v>
      </c>
      <c r="DH172" s="28">
        <v>5.28</v>
      </c>
      <c r="DI172" s="29">
        <v>1.1499999999999999</v>
      </c>
      <c r="DJ172" s="28">
        <v>5.72</v>
      </c>
      <c r="DK172" s="28">
        <v>6.16</v>
      </c>
      <c r="DL172" s="28">
        <v>6.6</v>
      </c>
      <c r="DM172" s="28">
        <v>7.04</v>
      </c>
      <c r="DN172" s="28">
        <v>7.48</v>
      </c>
      <c r="DO172" s="28">
        <v>7.92</v>
      </c>
      <c r="DP172" s="28">
        <v>8.36</v>
      </c>
      <c r="DQ172" s="25">
        <v>8.8000000000000007</v>
      </c>
      <c r="DR172" s="25">
        <v>9.24</v>
      </c>
      <c r="DS172" s="25">
        <v>9.68</v>
      </c>
      <c r="DT172" s="49"/>
      <c r="DY172" s="24" t="s">
        <v>93</v>
      </c>
      <c r="DZ172" s="24" t="str">
        <f t="shared" si="125"/>
        <v>B-12-NH-40-49</v>
      </c>
      <c r="EA172" s="25">
        <v>0.9</v>
      </c>
      <c r="EB172" s="25">
        <v>1.35</v>
      </c>
      <c r="EC172" s="25">
        <v>1.8</v>
      </c>
      <c r="ED172" s="25">
        <v>2.25</v>
      </c>
      <c r="EE172" s="25">
        <v>2.7</v>
      </c>
      <c r="EF172" s="25">
        <v>3.15</v>
      </c>
      <c r="EG172" s="25">
        <v>3.6</v>
      </c>
      <c r="EH172" s="25">
        <v>4.05</v>
      </c>
      <c r="EI172" s="25">
        <v>4.5</v>
      </c>
      <c r="EJ172" s="25">
        <v>4.95</v>
      </c>
      <c r="EK172" s="28">
        <v>5.4</v>
      </c>
      <c r="EL172" s="29">
        <v>1.1499999999999999</v>
      </c>
      <c r="EM172" s="28">
        <v>5.85</v>
      </c>
      <c r="EN172" s="28">
        <v>6.3</v>
      </c>
      <c r="EO172" s="28">
        <v>6.75</v>
      </c>
      <c r="EP172" s="28">
        <v>7.2</v>
      </c>
      <c r="EQ172" s="28">
        <v>7.65</v>
      </c>
      <c r="ER172" s="28">
        <v>8.1</v>
      </c>
      <c r="ES172" s="28">
        <v>8.5500000000000007</v>
      </c>
      <c r="ET172" s="25">
        <v>9</v>
      </c>
      <c r="EU172" s="25">
        <v>9.4499999999999993</v>
      </c>
      <c r="EV172" s="25">
        <v>9.9</v>
      </c>
      <c r="EW172" s="49"/>
      <c r="FB172" s="24" t="s">
        <v>93</v>
      </c>
      <c r="FC172" s="24" t="str">
        <f t="shared" si="126"/>
        <v>B-12-NH-40-49</v>
      </c>
      <c r="FD172" s="25">
        <v>0.74</v>
      </c>
      <c r="FE172" s="25">
        <v>1.1100000000000001</v>
      </c>
      <c r="FF172" s="25">
        <v>1.48</v>
      </c>
      <c r="FG172" s="25">
        <v>1.85</v>
      </c>
      <c r="FH172" s="25">
        <v>2.2200000000000002</v>
      </c>
      <c r="FI172" s="25">
        <v>2.59</v>
      </c>
      <c r="FJ172" s="25">
        <v>2.96</v>
      </c>
      <c r="FK172" s="25">
        <v>3.33</v>
      </c>
      <c r="FL172" s="25">
        <v>3.7</v>
      </c>
      <c r="FM172" s="25">
        <v>4.07</v>
      </c>
      <c r="FN172" s="28">
        <v>4.4400000000000004</v>
      </c>
      <c r="FO172" s="29">
        <v>1.1499999999999999</v>
      </c>
      <c r="FP172" s="28">
        <v>4.8099999999999996</v>
      </c>
      <c r="FQ172" s="28">
        <v>5.18</v>
      </c>
      <c r="FR172" s="28">
        <v>5.55</v>
      </c>
      <c r="FS172" s="28">
        <v>5.92</v>
      </c>
      <c r="FT172" s="28">
        <v>6.29</v>
      </c>
      <c r="FU172" s="28">
        <v>6.66</v>
      </c>
      <c r="FV172" s="28">
        <v>7.03</v>
      </c>
      <c r="FW172" s="25">
        <v>7.4</v>
      </c>
      <c r="FX172" s="25">
        <v>7.77</v>
      </c>
      <c r="FY172" s="25">
        <v>8.14</v>
      </c>
      <c r="FZ172" s="49"/>
      <c r="GE172" s="24" t="s">
        <v>93</v>
      </c>
      <c r="GF172" s="24" t="str">
        <f t="shared" si="127"/>
        <v>C-24-BASE-40-49</v>
      </c>
      <c r="GG172" s="25">
        <v>72.599999999999994</v>
      </c>
      <c r="GH172" s="25">
        <v>108.9</v>
      </c>
      <c r="GI172" s="25">
        <v>145.19999999999999</v>
      </c>
      <c r="GJ172" s="25">
        <v>181.5</v>
      </c>
      <c r="GK172" s="25">
        <v>217.8</v>
      </c>
      <c r="GL172" s="25">
        <v>254.1</v>
      </c>
      <c r="GM172" s="25">
        <v>275.92</v>
      </c>
      <c r="GN172" s="25">
        <v>310.41000000000003</v>
      </c>
      <c r="GO172" s="25">
        <v>344.9</v>
      </c>
      <c r="GP172" s="25">
        <v>379.39</v>
      </c>
      <c r="GQ172" s="28">
        <v>413.88</v>
      </c>
      <c r="GR172" s="29">
        <v>1.1499999999999999</v>
      </c>
      <c r="GS172" s="28">
        <v>448.37</v>
      </c>
      <c r="GT172" s="28">
        <v>482.86</v>
      </c>
      <c r="GU172" s="28">
        <v>517.35</v>
      </c>
      <c r="GV172" s="28">
        <v>551.84</v>
      </c>
      <c r="GW172" s="28">
        <v>586.33000000000004</v>
      </c>
      <c r="GX172" s="28">
        <v>620.82000000000005</v>
      </c>
      <c r="GY172" s="28">
        <v>655.30999999999995</v>
      </c>
      <c r="GZ172" s="25">
        <v>689.8</v>
      </c>
      <c r="HA172" s="25">
        <v>724.29</v>
      </c>
      <c r="HB172" s="25">
        <v>758.78</v>
      </c>
      <c r="HC172" s="25">
        <v>793.27</v>
      </c>
      <c r="HD172" s="25">
        <v>827.76</v>
      </c>
      <c r="HE172" s="49"/>
      <c r="HJ172" s="24" t="s">
        <v>93</v>
      </c>
      <c r="HK172" s="24" t="str">
        <f t="shared" si="128"/>
        <v>B-12-NH-40-49</v>
      </c>
      <c r="HL172" s="25">
        <v>0.8</v>
      </c>
      <c r="HM172" s="25">
        <v>1.2</v>
      </c>
      <c r="HN172" s="25">
        <v>1.6</v>
      </c>
      <c r="HO172" s="25">
        <v>2</v>
      </c>
      <c r="HP172" s="25">
        <v>2.4</v>
      </c>
      <c r="HQ172" s="25">
        <v>2.8</v>
      </c>
      <c r="HR172" s="25">
        <v>3.2</v>
      </c>
      <c r="HS172" s="25">
        <v>3.6</v>
      </c>
      <c r="HT172" s="25">
        <v>4</v>
      </c>
      <c r="HU172" s="25">
        <v>4.4000000000000004</v>
      </c>
      <c r="HV172" s="28">
        <v>4.8</v>
      </c>
      <c r="HW172" s="29">
        <v>100</v>
      </c>
      <c r="HX172" s="28">
        <v>5.2</v>
      </c>
      <c r="HY172" s="28">
        <v>5.6</v>
      </c>
      <c r="HZ172" s="28">
        <v>6</v>
      </c>
      <c r="IA172" s="28">
        <v>6.4</v>
      </c>
      <c r="IB172" s="28">
        <v>6.8</v>
      </c>
      <c r="IC172" s="28">
        <v>7.2</v>
      </c>
      <c r="ID172" s="28">
        <v>7.6</v>
      </c>
      <c r="IE172" s="25">
        <v>8</v>
      </c>
      <c r="IF172" s="25">
        <v>8.4</v>
      </c>
      <c r="IG172" s="25">
        <v>8.8000000000000007</v>
      </c>
      <c r="IH172" s="49"/>
      <c r="IM172" s="24" t="s">
        <v>93</v>
      </c>
      <c r="IN172" s="24" t="str">
        <f t="shared" si="129"/>
        <v>B-12-NH-40-49</v>
      </c>
      <c r="IO172" s="165">
        <v>99999</v>
      </c>
      <c r="IP172" s="25">
        <v>99999</v>
      </c>
      <c r="IQ172" s="25">
        <v>99999</v>
      </c>
      <c r="IR172" s="25">
        <v>99999</v>
      </c>
      <c r="IS172" s="25">
        <v>99999</v>
      </c>
      <c r="IT172" s="25">
        <v>99999</v>
      </c>
      <c r="IU172" s="25">
        <v>99999</v>
      </c>
      <c r="IV172" s="25">
        <v>99999</v>
      </c>
      <c r="IW172" s="25">
        <v>99999</v>
      </c>
      <c r="IX172" s="25">
        <v>99999</v>
      </c>
      <c r="IY172" s="28">
        <v>99999</v>
      </c>
      <c r="IZ172" s="29">
        <v>100</v>
      </c>
      <c r="JA172" s="165">
        <v>99999</v>
      </c>
      <c r="JB172" s="25">
        <v>99999</v>
      </c>
      <c r="JC172" s="25">
        <v>99999</v>
      </c>
      <c r="JD172" s="25">
        <v>99999</v>
      </c>
      <c r="JE172" s="25">
        <v>99999</v>
      </c>
      <c r="JF172" s="25">
        <v>99999</v>
      </c>
      <c r="JG172" s="25">
        <v>99999</v>
      </c>
      <c r="JH172" s="25">
        <v>99999</v>
      </c>
      <c r="JI172" s="25">
        <v>99999</v>
      </c>
      <c r="JJ172" s="25">
        <v>99999</v>
      </c>
      <c r="JK172" s="49"/>
      <c r="JP172" s="24" t="s">
        <v>93</v>
      </c>
      <c r="JQ172" s="24" t="str">
        <f t="shared" si="130"/>
        <v>C-24-BASE-40-49</v>
      </c>
      <c r="JR172" s="25">
        <v>87.12</v>
      </c>
      <c r="JS172" s="25">
        <v>130.68</v>
      </c>
      <c r="JT172" s="25">
        <v>174.24</v>
      </c>
      <c r="JU172" s="25">
        <v>217.8</v>
      </c>
      <c r="JV172" s="25">
        <v>261.36</v>
      </c>
      <c r="JW172" s="25">
        <v>304.92</v>
      </c>
      <c r="JX172" s="25">
        <v>331.04</v>
      </c>
      <c r="JY172" s="25">
        <v>372.42</v>
      </c>
      <c r="JZ172" s="25">
        <v>413.8</v>
      </c>
      <c r="KA172" s="25">
        <v>455.18</v>
      </c>
      <c r="KB172" s="28">
        <v>496.56</v>
      </c>
      <c r="KC172" s="29">
        <v>1.1499999999999999</v>
      </c>
      <c r="KD172" s="28">
        <v>537.94000000000005</v>
      </c>
      <c r="KE172" s="28">
        <v>579.32000000000005</v>
      </c>
      <c r="KF172" s="28">
        <v>620.70000000000005</v>
      </c>
      <c r="KG172" s="28">
        <v>662.08</v>
      </c>
      <c r="KH172" s="28">
        <v>703.46</v>
      </c>
      <c r="KI172" s="28">
        <v>744.84</v>
      </c>
      <c r="KJ172" s="28">
        <v>786.22</v>
      </c>
      <c r="KK172" s="25">
        <v>827.6</v>
      </c>
      <c r="KL172" s="25">
        <v>868.98</v>
      </c>
      <c r="KM172" s="25">
        <v>910.36</v>
      </c>
      <c r="KN172" s="25">
        <v>951.74</v>
      </c>
      <c r="KO172" s="25">
        <v>993.12</v>
      </c>
      <c r="KP172" s="49"/>
      <c r="KU172" s="24" t="s">
        <v>93</v>
      </c>
      <c r="KV172" s="24" t="str">
        <f t="shared" si="131"/>
        <v>B-12-NH-40-49</v>
      </c>
      <c r="KW172" s="25">
        <v>0.8</v>
      </c>
      <c r="KX172" s="25">
        <v>1.2</v>
      </c>
      <c r="KY172" s="25">
        <v>1.6</v>
      </c>
      <c r="KZ172" s="25">
        <v>2</v>
      </c>
      <c r="LA172" s="25">
        <v>2.4</v>
      </c>
      <c r="LB172" s="25">
        <v>2.8</v>
      </c>
      <c r="LC172" s="25">
        <v>3.2</v>
      </c>
      <c r="LD172" s="25">
        <v>3.6</v>
      </c>
      <c r="LE172" s="25">
        <v>4</v>
      </c>
      <c r="LF172" s="25">
        <v>4.4000000000000004</v>
      </c>
      <c r="LG172" s="28">
        <v>4.8</v>
      </c>
      <c r="LH172" s="29">
        <v>100</v>
      </c>
      <c r="LI172" s="28">
        <v>5.2</v>
      </c>
      <c r="LJ172" s="28">
        <v>5.6</v>
      </c>
      <c r="LK172" s="28">
        <v>6</v>
      </c>
      <c r="LL172" s="28">
        <v>6.4</v>
      </c>
      <c r="LM172" s="28">
        <v>6.8</v>
      </c>
      <c r="LN172" s="28">
        <v>7.2</v>
      </c>
      <c r="LO172" s="28">
        <v>7.6</v>
      </c>
      <c r="LP172" s="25">
        <v>8</v>
      </c>
      <c r="LQ172" s="25">
        <v>8.4</v>
      </c>
      <c r="LR172" s="25">
        <v>8.8000000000000007</v>
      </c>
      <c r="LS172" s="49"/>
    </row>
    <row r="173" spans="5:331" ht="14.4">
      <c r="I173" s="24" t="s">
        <v>94</v>
      </c>
      <c r="J173" s="24" t="str">
        <f t="shared" si="121"/>
        <v>B-12-NH-50-54</v>
      </c>
      <c r="K173" s="25">
        <v>2.34</v>
      </c>
      <c r="L173" s="25">
        <v>3.51</v>
      </c>
      <c r="M173" s="25">
        <v>4.68</v>
      </c>
      <c r="N173" s="25">
        <v>5.85</v>
      </c>
      <c r="O173" s="25">
        <v>7.02</v>
      </c>
      <c r="P173" s="25">
        <v>8.19</v>
      </c>
      <c r="Q173" s="25">
        <v>9.36</v>
      </c>
      <c r="R173" s="25">
        <v>10.53</v>
      </c>
      <c r="S173" s="25">
        <v>11.7</v>
      </c>
      <c r="T173" s="25">
        <v>12.87</v>
      </c>
      <c r="U173" s="28">
        <v>14.04</v>
      </c>
      <c r="V173" s="29">
        <v>1.1499999999999999</v>
      </c>
      <c r="W173" s="28">
        <v>15.21</v>
      </c>
      <c r="X173" s="28">
        <v>16.38</v>
      </c>
      <c r="Y173" s="28">
        <v>17.55</v>
      </c>
      <c r="Z173" s="28">
        <v>18.72</v>
      </c>
      <c r="AA173" s="28">
        <v>19.89</v>
      </c>
      <c r="AB173" s="28">
        <v>21.06</v>
      </c>
      <c r="AC173" s="28">
        <v>22.23</v>
      </c>
      <c r="AD173" s="25">
        <v>23.4</v>
      </c>
      <c r="AE173" s="25">
        <v>24.57</v>
      </c>
      <c r="AF173" s="25">
        <v>25.74</v>
      </c>
      <c r="AL173" s="24" t="s">
        <v>94</v>
      </c>
      <c r="AM173" s="24" t="str">
        <f t="shared" si="122"/>
        <v>C-24-50-54</v>
      </c>
      <c r="AN173" s="25">
        <v>148.84</v>
      </c>
      <c r="AO173" s="25">
        <v>223.26</v>
      </c>
      <c r="AP173" s="25">
        <v>297.68</v>
      </c>
      <c r="AQ173" s="25">
        <v>372.1</v>
      </c>
      <c r="AR173" s="25">
        <v>446.52</v>
      </c>
      <c r="AS173" s="25">
        <v>520.94000000000005</v>
      </c>
      <c r="AT173" s="25">
        <v>565.6</v>
      </c>
      <c r="AU173" s="25">
        <v>636.29999999999995</v>
      </c>
      <c r="AV173" s="25">
        <v>707</v>
      </c>
      <c r="AW173" s="25">
        <v>777.7</v>
      </c>
      <c r="AX173" s="28">
        <v>848.4</v>
      </c>
      <c r="AY173" s="29">
        <v>1.1499999999999999</v>
      </c>
      <c r="AZ173" s="28">
        <v>919.1</v>
      </c>
      <c r="BA173" s="28">
        <v>989.8</v>
      </c>
      <c r="BB173" s="28">
        <v>1060.5</v>
      </c>
      <c r="BC173" s="28">
        <v>1131.2</v>
      </c>
      <c r="BD173" s="28">
        <v>1201.9000000000001</v>
      </c>
      <c r="BE173" s="28">
        <v>1272.5999999999999</v>
      </c>
      <c r="BF173" s="28">
        <v>1343.3</v>
      </c>
      <c r="BG173" s="25">
        <v>1414</v>
      </c>
      <c r="BH173" s="25">
        <v>1484.7</v>
      </c>
      <c r="BI173" s="25">
        <v>1555.4</v>
      </c>
      <c r="BJ173" s="25">
        <v>1626.1</v>
      </c>
      <c r="BK173" s="25">
        <v>1696.8</v>
      </c>
      <c r="BL173" s="49"/>
      <c r="BQ173" s="24" t="s">
        <v>94</v>
      </c>
      <c r="BR173" s="24" t="str">
        <f t="shared" si="123"/>
        <v>C-24-BASE-50-54</v>
      </c>
      <c r="BS173" s="25">
        <v>247.34</v>
      </c>
      <c r="BT173" s="25">
        <v>371.01</v>
      </c>
      <c r="BU173" s="25">
        <v>494.68</v>
      </c>
      <c r="BV173" s="25">
        <v>618.35</v>
      </c>
      <c r="BW173" s="25">
        <v>742.02</v>
      </c>
      <c r="BX173" s="25">
        <v>865.69</v>
      </c>
      <c r="BY173" s="25">
        <v>939.92</v>
      </c>
      <c r="BZ173" s="25">
        <v>1057.4100000000001</v>
      </c>
      <c r="CA173" s="25">
        <v>1174.9000000000001</v>
      </c>
      <c r="CB173" s="25">
        <v>1292.3900000000001</v>
      </c>
      <c r="CC173" s="28">
        <v>1409.88</v>
      </c>
      <c r="CD173" s="29">
        <v>100</v>
      </c>
      <c r="CE173" s="28">
        <v>1527.37</v>
      </c>
      <c r="CF173" s="28">
        <v>1644.86</v>
      </c>
      <c r="CG173" s="28">
        <v>1762.35</v>
      </c>
      <c r="CH173" s="28">
        <v>1879.84</v>
      </c>
      <c r="CI173" s="28">
        <v>1997.33</v>
      </c>
      <c r="CJ173" s="28">
        <v>2114.8200000000002</v>
      </c>
      <c r="CK173" s="28">
        <v>2232.31</v>
      </c>
      <c r="CL173" s="25">
        <v>2349.8000000000002</v>
      </c>
      <c r="CM173" s="25">
        <v>2467.29</v>
      </c>
      <c r="CN173" s="25">
        <v>2584.7800000000002</v>
      </c>
      <c r="CO173" s="25">
        <v>2702.27</v>
      </c>
      <c r="CP173" s="25">
        <v>2819.76</v>
      </c>
      <c r="CQ173" s="49"/>
      <c r="CV173" s="24" t="s">
        <v>94</v>
      </c>
      <c r="CW173" s="24" t="str">
        <f t="shared" si="124"/>
        <v>B-12-NH-50-54</v>
      </c>
      <c r="CX173" s="25">
        <v>2.12</v>
      </c>
      <c r="CY173" s="25">
        <v>3.18</v>
      </c>
      <c r="CZ173" s="25">
        <v>4.24</v>
      </c>
      <c r="DA173" s="25">
        <v>5.3</v>
      </c>
      <c r="DB173" s="25">
        <v>6.36</v>
      </c>
      <c r="DC173" s="25">
        <v>7.42</v>
      </c>
      <c r="DD173" s="25">
        <v>8.48</v>
      </c>
      <c r="DE173" s="25">
        <v>9.5399999999999991</v>
      </c>
      <c r="DF173" s="25">
        <v>10.6</v>
      </c>
      <c r="DG173" s="25">
        <v>11.66</v>
      </c>
      <c r="DH173" s="28">
        <v>12.72</v>
      </c>
      <c r="DI173" s="29">
        <v>1.1499999999999999</v>
      </c>
      <c r="DJ173" s="28">
        <v>13.78</v>
      </c>
      <c r="DK173" s="28">
        <v>14.84</v>
      </c>
      <c r="DL173" s="28">
        <v>15.9</v>
      </c>
      <c r="DM173" s="28">
        <v>16.96</v>
      </c>
      <c r="DN173" s="28">
        <v>18.02</v>
      </c>
      <c r="DO173" s="28">
        <v>19.079999999999998</v>
      </c>
      <c r="DP173" s="28">
        <v>20.14</v>
      </c>
      <c r="DQ173" s="25">
        <v>21.2</v>
      </c>
      <c r="DR173" s="25">
        <v>22.26</v>
      </c>
      <c r="DS173" s="25">
        <v>23.32</v>
      </c>
      <c r="DT173" s="49"/>
      <c r="DY173" s="24" t="s">
        <v>94</v>
      </c>
      <c r="DZ173" s="24" t="str">
        <f t="shared" si="125"/>
        <v>B-12-NH-50-54</v>
      </c>
      <c r="EA173" s="25">
        <v>2.14</v>
      </c>
      <c r="EB173" s="25">
        <v>3.21</v>
      </c>
      <c r="EC173" s="25">
        <v>4.28</v>
      </c>
      <c r="ED173" s="25">
        <v>5.35</v>
      </c>
      <c r="EE173" s="25">
        <v>6.42</v>
      </c>
      <c r="EF173" s="25">
        <v>7.49</v>
      </c>
      <c r="EG173" s="25">
        <v>8.56</v>
      </c>
      <c r="EH173" s="25">
        <v>9.6300000000000008</v>
      </c>
      <c r="EI173" s="25">
        <v>10.7</v>
      </c>
      <c r="EJ173" s="25">
        <v>11.77</v>
      </c>
      <c r="EK173" s="28">
        <v>12.84</v>
      </c>
      <c r="EL173" s="29">
        <v>1.1499999999999999</v>
      </c>
      <c r="EM173" s="28">
        <v>13.91</v>
      </c>
      <c r="EN173" s="28">
        <v>14.98</v>
      </c>
      <c r="EO173" s="28">
        <v>16.05</v>
      </c>
      <c r="EP173" s="28">
        <v>17.12</v>
      </c>
      <c r="EQ173" s="28">
        <v>18.190000000000001</v>
      </c>
      <c r="ER173" s="28">
        <v>19.260000000000002</v>
      </c>
      <c r="ES173" s="28">
        <v>20.329999999999998</v>
      </c>
      <c r="ET173" s="25">
        <v>21.4</v>
      </c>
      <c r="EU173" s="25">
        <v>22.47</v>
      </c>
      <c r="EV173" s="25">
        <v>23.54</v>
      </c>
      <c r="EW173" s="49"/>
      <c r="FB173" s="24" t="s">
        <v>94</v>
      </c>
      <c r="FC173" s="24" t="str">
        <f t="shared" si="126"/>
        <v>B-12-NH-50-54</v>
      </c>
      <c r="FD173" s="25">
        <v>1.78</v>
      </c>
      <c r="FE173" s="25">
        <v>2.67</v>
      </c>
      <c r="FF173" s="25">
        <v>3.56</v>
      </c>
      <c r="FG173" s="25">
        <v>4.45</v>
      </c>
      <c r="FH173" s="25">
        <v>5.34</v>
      </c>
      <c r="FI173" s="25">
        <v>6.23</v>
      </c>
      <c r="FJ173" s="25">
        <v>7.12</v>
      </c>
      <c r="FK173" s="25">
        <v>8.01</v>
      </c>
      <c r="FL173" s="25">
        <v>8.9</v>
      </c>
      <c r="FM173" s="25">
        <v>9.7899999999999991</v>
      </c>
      <c r="FN173" s="28">
        <v>10.68</v>
      </c>
      <c r="FO173" s="29">
        <v>1.1499999999999999</v>
      </c>
      <c r="FP173" s="28">
        <v>11.57</v>
      </c>
      <c r="FQ173" s="28">
        <v>12.46</v>
      </c>
      <c r="FR173" s="28">
        <v>13.35</v>
      </c>
      <c r="FS173" s="28">
        <v>14.24</v>
      </c>
      <c r="FT173" s="28">
        <v>15.13</v>
      </c>
      <c r="FU173" s="28">
        <v>16.02</v>
      </c>
      <c r="FV173" s="28">
        <v>16.91</v>
      </c>
      <c r="FW173" s="25">
        <v>17.8</v>
      </c>
      <c r="FX173" s="25">
        <v>18.690000000000001</v>
      </c>
      <c r="FY173" s="25">
        <v>19.579999999999998</v>
      </c>
      <c r="FZ173" s="49"/>
      <c r="GE173" s="24" t="s">
        <v>94</v>
      </c>
      <c r="GF173" s="24" t="str">
        <f t="shared" si="127"/>
        <v>C-24-BASE-50-54</v>
      </c>
      <c r="GG173" s="25">
        <v>123.42</v>
      </c>
      <c r="GH173" s="25">
        <v>185.13</v>
      </c>
      <c r="GI173" s="25">
        <v>246.84</v>
      </c>
      <c r="GJ173" s="25">
        <v>308.55</v>
      </c>
      <c r="GK173" s="25">
        <v>370.26</v>
      </c>
      <c r="GL173" s="25">
        <v>431.97</v>
      </c>
      <c r="GM173" s="25">
        <v>468.96</v>
      </c>
      <c r="GN173" s="25">
        <v>527.58000000000004</v>
      </c>
      <c r="GO173" s="25">
        <v>586.20000000000005</v>
      </c>
      <c r="GP173" s="25">
        <v>644.82000000000005</v>
      </c>
      <c r="GQ173" s="28">
        <v>703.44</v>
      </c>
      <c r="GR173" s="29">
        <v>1.1499999999999999</v>
      </c>
      <c r="GS173" s="28">
        <v>762.06</v>
      </c>
      <c r="GT173" s="28">
        <v>820.68</v>
      </c>
      <c r="GU173" s="28">
        <v>879.3</v>
      </c>
      <c r="GV173" s="28">
        <v>937.92</v>
      </c>
      <c r="GW173" s="28">
        <v>996.54</v>
      </c>
      <c r="GX173" s="28">
        <v>1055.1600000000001</v>
      </c>
      <c r="GY173" s="28">
        <v>1113.78</v>
      </c>
      <c r="GZ173" s="25">
        <v>1172.4000000000001</v>
      </c>
      <c r="HA173" s="25">
        <v>1231.02</v>
      </c>
      <c r="HB173" s="25">
        <v>1289.6400000000001</v>
      </c>
      <c r="HC173" s="25">
        <v>1348.26</v>
      </c>
      <c r="HD173" s="25">
        <v>1406.88</v>
      </c>
      <c r="HE173" s="49"/>
      <c r="HJ173" s="24" t="s">
        <v>94</v>
      </c>
      <c r="HK173" s="24" t="str">
        <f t="shared" si="128"/>
        <v>B-12-NH-50-54</v>
      </c>
      <c r="HL173" s="25">
        <v>1.94</v>
      </c>
      <c r="HM173" s="25">
        <v>2.91</v>
      </c>
      <c r="HN173" s="25">
        <v>3.88</v>
      </c>
      <c r="HO173" s="25">
        <v>4.8499999999999996</v>
      </c>
      <c r="HP173" s="25">
        <v>5.82</v>
      </c>
      <c r="HQ173" s="25">
        <v>6.79</v>
      </c>
      <c r="HR173" s="25">
        <v>7.76</v>
      </c>
      <c r="HS173" s="25">
        <v>8.73</v>
      </c>
      <c r="HT173" s="25">
        <v>9.6999999999999993</v>
      </c>
      <c r="HU173" s="25">
        <v>10.67</v>
      </c>
      <c r="HV173" s="28">
        <v>11.64</v>
      </c>
      <c r="HW173" s="29">
        <v>100</v>
      </c>
      <c r="HX173" s="28">
        <v>12.61</v>
      </c>
      <c r="HY173" s="28">
        <v>13.58</v>
      </c>
      <c r="HZ173" s="28">
        <v>14.55</v>
      </c>
      <c r="IA173" s="28">
        <v>15.52</v>
      </c>
      <c r="IB173" s="28">
        <v>16.489999999999998</v>
      </c>
      <c r="IC173" s="28">
        <v>17.46</v>
      </c>
      <c r="ID173" s="28">
        <v>18.43</v>
      </c>
      <c r="IE173" s="25">
        <v>19.399999999999999</v>
      </c>
      <c r="IF173" s="25">
        <v>20.37</v>
      </c>
      <c r="IG173" s="25">
        <v>21.34</v>
      </c>
      <c r="IH173" s="49"/>
      <c r="IM173" s="24" t="s">
        <v>94</v>
      </c>
      <c r="IN173" s="24" t="str">
        <f t="shared" si="129"/>
        <v>B-12-NH-50-54</v>
      </c>
      <c r="IO173" s="165">
        <v>99999</v>
      </c>
      <c r="IP173" s="25">
        <v>99999</v>
      </c>
      <c r="IQ173" s="25">
        <v>99999</v>
      </c>
      <c r="IR173" s="25">
        <v>99999</v>
      </c>
      <c r="IS173" s="25">
        <v>99999</v>
      </c>
      <c r="IT173" s="25">
        <v>99999</v>
      </c>
      <c r="IU173" s="25">
        <v>99999</v>
      </c>
      <c r="IV173" s="25">
        <v>99999</v>
      </c>
      <c r="IW173" s="25">
        <v>99999</v>
      </c>
      <c r="IX173" s="25">
        <v>99999</v>
      </c>
      <c r="IY173" s="28">
        <v>99999</v>
      </c>
      <c r="IZ173" s="29">
        <v>100</v>
      </c>
      <c r="JA173" s="165">
        <v>99999</v>
      </c>
      <c r="JB173" s="25">
        <v>99999</v>
      </c>
      <c r="JC173" s="25">
        <v>99999</v>
      </c>
      <c r="JD173" s="25">
        <v>99999</v>
      </c>
      <c r="JE173" s="25">
        <v>99999</v>
      </c>
      <c r="JF173" s="25">
        <v>99999</v>
      </c>
      <c r="JG173" s="25">
        <v>99999</v>
      </c>
      <c r="JH173" s="25">
        <v>99999</v>
      </c>
      <c r="JI173" s="25">
        <v>99999</v>
      </c>
      <c r="JJ173" s="25">
        <v>99999</v>
      </c>
      <c r="JK173" s="49"/>
      <c r="JP173" s="24" t="s">
        <v>94</v>
      </c>
      <c r="JQ173" s="24" t="str">
        <f t="shared" si="130"/>
        <v>C-24-BASE-50-54</v>
      </c>
      <c r="JR173" s="25">
        <v>148.84</v>
      </c>
      <c r="JS173" s="25">
        <v>223.26</v>
      </c>
      <c r="JT173" s="25">
        <v>297.68</v>
      </c>
      <c r="JU173" s="25">
        <v>372.1</v>
      </c>
      <c r="JV173" s="25">
        <v>446.52</v>
      </c>
      <c r="JW173" s="25">
        <v>520.94000000000005</v>
      </c>
      <c r="JX173" s="25">
        <v>565.6</v>
      </c>
      <c r="JY173" s="25">
        <v>636.29999999999995</v>
      </c>
      <c r="JZ173" s="25">
        <v>707</v>
      </c>
      <c r="KA173" s="25">
        <v>777.7</v>
      </c>
      <c r="KB173" s="28">
        <v>848.4</v>
      </c>
      <c r="KC173" s="29">
        <v>1.1499999999999999</v>
      </c>
      <c r="KD173" s="28">
        <v>919.1</v>
      </c>
      <c r="KE173" s="28">
        <v>989.8</v>
      </c>
      <c r="KF173" s="28">
        <v>1060.5</v>
      </c>
      <c r="KG173" s="28">
        <v>1131.2</v>
      </c>
      <c r="KH173" s="28">
        <v>1201.9000000000001</v>
      </c>
      <c r="KI173" s="28">
        <v>1272.5999999999999</v>
      </c>
      <c r="KJ173" s="28">
        <v>1343.3</v>
      </c>
      <c r="KK173" s="25">
        <v>1414</v>
      </c>
      <c r="KL173" s="25">
        <v>1484.7</v>
      </c>
      <c r="KM173" s="25">
        <v>1555.4</v>
      </c>
      <c r="KN173" s="25">
        <v>1626.1</v>
      </c>
      <c r="KO173" s="25">
        <v>1696.8</v>
      </c>
      <c r="KP173" s="49"/>
      <c r="KU173" s="24" t="s">
        <v>94</v>
      </c>
      <c r="KV173" s="24" t="str">
        <f t="shared" si="131"/>
        <v>B-12-NH-50-54</v>
      </c>
      <c r="KW173" s="25">
        <v>1.94</v>
      </c>
      <c r="KX173" s="25">
        <v>2.91</v>
      </c>
      <c r="KY173" s="25">
        <v>3.88</v>
      </c>
      <c r="KZ173" s="25">
        <v>4.8499999999999996</v>
      </c>
      <c r="LA173" s="25">
        <v>5.82</v>
      </c>
      <c r="LB173" s="25">
        <v>6.79</v>
      </c>
      <c r="LC173" s="25">
        <v>7.76</v>
      </c>
      <c r="LD173" s="25">
        <v>8.73</v>
      </c>
      <c r="LE173" s="25">
        <v>9.6999999999999993</v>
      </c>
      <c r="LF173" s="25">
        <v>10.67</v>
      </c>
      <c r="LG173" s="28">
        <v>11.64</v>
      </c>
      <c r="LH173" s="29">
        <v>100</v>
      </c>
      <c r="LI173" s="28">
        <v>12.61</v>
      </c>
      <c r="LJ173" s="28">
        <v>13.58</v>
      </c>
      <c r="LK173" s="28">
        <v>14.55</v>
      </c>
      <c r="LL173" s="28">
        <v>15.52</v>
      </c>
      <c r="LM173" s="28">
        <v>16.489999999999998</v>
      </c>
      <c r="LN173" s="28">
        <v>17.46</v>
      </c>
      <c r="LO173" s="28">
        <v>18.43</v>
      </c>
      <c r="LP173" s="25">
        <v>19.399999999999999</v>
      </c>
      <c r="LQ173" s="25">
        <v>20.37</v>
      </c>
      <c r="LR173" s="25">
        <v>21.34</v>
      </c>
      <c r="LS173" s="49"/>
    </row>
    <row r="174" spans="5:331" ht="14.4">
      <c r="I174" s="24" t="s">
        <v>95</v>
      </c>
      <c r="J174" s="24" t="str">
        <f t="shared" si="121"/>
        <v>B-12-NH-55-59</v>
      </c>
      <c r="K174" s="25">
        <v>4.5999999999999996</v>
      </c>
      <c r="L174" s="25">
        <v>6.9</v>
      </c>
      <c r="M174" s="25">
        <v>9.1999999999999993</v>
      </c>
      <c r="N174" s="25">
        <v>11.5</v>
      </c>
      <c r="O174" s="25">
        <v>13.8</v>
      </c>
      <c r="P174" s="25">
        <v>16.100000000000001</v>
      </c>
      <c r="Q174" s="25">
        <v>18.399999999999999</v>
      </c>
      <c r="R174" s="25">
        <v>20.7</v>
      </c>
      <c r="S174" s="25">
        <v>23</v>
      </c>
      <c r="T174" s="25">
        <v>25.3</v>
      </c>
      <c r="U174" s="28">
        <v>27.6</v>
      </c>
      <c r="V174" s="29">
        <v>1.2</v>
      </c>
      <c r="W174" s="28">
        <v>29.9</v>
      </c>
      <c r="X174" s="28">
        <v>32.200000000000003</v>
      </c>
      <c r="Y174" s="28">
        <v>34.5</v>
      </c>
      <c r="Z174" s="28">
        <v>36.799999999999997</v>
      </c>
      <c r="AA174" s="28">
        <v>39.1</v>
      </c>
      <c r="AB174" s="28">
        <v>41.4</v>
      </c>
      <c r="AC174" s="28">
        <v>43.7</v>
      </c>
      <c r="AD174" s="25">
        <v>46</v>
      </c>
      <c r="AE174" s="25">
        <v>48.3</v>
      </c>
      <c r="AF174" s="25">
        <v>50.6</v>
      </c>
      <c r="AL174" s="24" t="s">
        <v>95</v>
      </c>
      <c r="AM174" s="24" t="str">
        <f t="shared" si="122"/>
        <v>C-24-55-59</v>
      </c>
      <c r="AN174" s="25">
        <v>214.18</v>
      </c>
      <c r="AO174" s="25">
        <v>321.27</v>
      </c>
      <c r="AP174" s="25">
        <v>428.36</v>
      </c>
      <c r="AQ174" s="25">
        <v>535.45000000000005</v>
      </c>
      <c r="AR174" s="25">
        <v>642.54</v>
      </c>
      <c r="AS174" s="25">
        <v>749.63</v>
      </c>
      <c r="AT174" s="25">
        <v>813.92</v>
      </c>
      <c r="AU174" s="25">
        <v>915.66</v>
      </c>
      <c r="AV174" s="25">
        <v>1017.4</v>
      </c>
      <c r="AW174" s="25">
        <v>1119.1400000000001</v>
      </c>
      <c r="AX174" s="28">
        <v>1220.8800000000001</v>
      </c>
      <c r="AY174" s="29">
        <v>1.2</v>
      </c>
      <c r="AZ174" s="28">
        <v>1322.62</v>
      </c>
      <c r="BA174" s="28">
        <v>1424.36</v>
      </c>
      <c r="BB174" s="28">
        <v>1526.1</v>
      </c>
      <c r="BC174" s="28">
        <v>1627.84</v>
      </c>
      <c r="BD174" s="28">
        <v>1729.58</v>
      </c>
      <c r="BE174" s="28">
        <v>1831.32</v>
      </c>
      <c r="BF174" s="28">
        <v>1933.06</v>
      </c>
      <c r="BG174" s="25">
        <v>2034.8</v>
      </c>
      <c r="BH174" s="25">
        <v>2136.54</v>
      </c>
      <c r="BI174" s="25">
        <v>2238.2800000000002</v>
      </c>
      <c r="BJ174" s="25">
        <v>2340.02</v>
      </c>
      <c r="BK174" s="25">
        <v>2441.7600000000002</v>
      </c>
      <c r="BL174" s="49"/>
      <c r="BQ174" s="24" t="s">
        <v>95</v>
      </c>
      <c r="BR174" s="24" t="str">
        <f t="shared" si="123"/>
        <v>C-24-BASE-55-59</v>
      </c>
      <c r="BS174" s="25">
        <v>308.82</v>
      </c>
      <c r="BT174" s="25">
        <v>463.23</v>
      </c>
      <c r="BU174" s="25">
        <v>617.64</v>
      </c>
      <c r="BV174" s="25">
        <v>772.05</v>
      </c>
      <c r="BW174" s="25">
        <v>926.46</v>
      </c>
      <c r="BX174" s="25">
        <v>1080.8699999999999</v>
      </c>
      <c r="BY174" s="25">
        <v>1173.52</v>
      </c>
      <c r="BZ174" s="25">
        <v>1320.21</v>
      </c>
      <c r="CA174" s="25">
        <v>1466.9</v>
      </c>
      <c r="CB174" s="25">
        <v>1613.59</v>
      </c>
      <c r="CC174" s="28">
        <v>1760.28</v>
      </c>
      <c r="CD174" s="29">
        <v>100</v>
      </c>
      <c r="CE174" s="28">
        <v>1906.97</v>
      </c>
      <c r="CF174" s="28">
        <v>2053.66</v>
      </c>
      <c r="CG174" s="28">
        <v>2200.35</v>
      </c>
      <c r="CH174" s="28">
        <v>2347.04</v>
      </c>
      <c r="CI174" s="28">
        <v>2493.73</v>
      </c>
      <c r="CJ174" s="28">
        <v>2640.42</v>
      </c>
      <c r="CK174" s="28">
        <v>2787.11</v>
      </c>
      <c r="CL174" s="25">
        <v>2933.8</v>
      </c>
      <c r="CM174" s="25">
        <v>3080.49</v>
      </c>
      <c r="CN174" s="25">
        <v>3227.18</v>
      </c>
      <c r="CO174" s="25">
        <v>3373.87</v>
      </c>
      <c r="CP174" s="25">
        <v>3520.56</v>
      </c>
      <c r="CQ174" s="49"/>
      <c r="CV174" s="24" t="s">
        <v>95</v>
      </c>
      <c r="CW174" s="24" t="str">
        <f t="shared" si="124"/>
        <v>B-12-NH-55-59</v>
      </c>
      <c r="CX174" s="25">
        <v>4.16</v>
      </c>
      <c r="CY174" s="25">
        <v>6.24</v>
      </c>
      <c r="CZ174" s="25">
        <v>8.32</v>
      </c>
      <c r="DA174" s="25">
        <v>10.4</v>
      </c>
      <c r="DB174" s="25">
        <v>12.48</v>
      </c>
      <c r="DC174" s="25">
        <v>14.56</v>
      </c>
      <c r="DD174" s="25">
        <v>16.64</v>
      </c>
      <c r="DE174" s="25">
        <v>18.72</v>
      </c>
      <c r="DF174" s="25">
        <v>20.8</v>
      </c>
      <c r="DG174" s="25">
        <v>22.88</v>
      </c>
      <c r="DH174" s="28">
        <v>24.96</v>
      </c>
      <c r="DI174" s="29">
        <v>1.2</v>
      </c>
      <c r="DJ174" s="28">
        <v>27.04</v>
      </c>
      <c r="DK174" s="28">
        <v>29.12</v>
      </c>
      <c r="DL174" s="28">
        <v>31.2</v>
      </c>
      <c r="DM174" s="28">
        <v>33.28</v>
      </c>
      <c r="DN174" s="28">
        <v>35.36</v>
      </c>
      <c r="DO174" s="28">
        <v>37.44</v>
      </c>
      <c r="DP174" s="28">
        <v>39.520000000000003</v>
      </c>
      <c r="DQ174" s="25">
        <v>41.6</v>
      </c>
      <c r="DR174" s="25">
        <v>43.68</v>
      </c>
      <c r="DS174" s="25">
        <v>45.76</v>
      </c>
      <c r="DT174" s="49"/>
      <c r="DY174" s="24" t="s">
        <v>95</v>
      </c>
      <c r="DZ174" s="24" t="str">
        <f t="shared" si="125"/>
        <v>B-12-NH-55-59</v>
      </c>
      <c r="EA174" s="25">
        <v>4.22</v>
      </c>
      <c r="EB174" s="25">
        <v>6.33</v>
      </c>
      <c r="EC174" s="25">
        <v>8.44</v>
      </c>
      <c r="ED174" s="25">
        <v>10.55</v>
      </c>
      <c r="EE174" s="25">
        <v>12.66</v>
      </c>
      <c r="EF174" s="25">
        <v>14.77</v>
      </c>
      <c r="EG174" s="25">
        <v>16.88</v>
      </c>
      <c r="EH174" s="25">
        <v>18.989999999999998</v>
      </c>
      <c r="EI174" s="25">
        <v>21.1</v>
      </c>
      <c r="EJ174" s="25">
        <v>23.21</v>
      </c>
      <c r="EK174" s="28">
        <v>25.32</v>
      </c>
      <c r="EL174" s="29">
        <v>1.2</v>
      </c>
      <c r="EM174" s="28">
        <v>27.43</v>
      </c>
      <c r="EN174" s="28">
        <v>29.54</v>
      </c>
      <c r="EO174" s="28">
        <v>31.65</v>
      </c>
      <c r="EP174" s="28">
        <v>33.76</v>
      </c>
      <c r="EQ174" s="28">
        <v>35.869999999999997</v>
      </c>
      <c r="ER174" s="28">
        <v>37.979999999999997</v>
      </c>
      <c r="ES174" s="28">
        <v>40.090000000000003</v>
      </c>
      <c r="ET174" s="25">
        <v>42.2</v>
      </c>
      <c r="EU174" s="25">
        <v>44.31</v>
      </c>
      <c r="EV174" s="25">
        <v>46.42</v>
      </c>
      <c r="EW174" s="49"/>
      <c r="FB174" s="24" t="s">
        <v>95</v>
      </c>
      <c r="FC174" s="24" t="str">
        <f t="shared" si="126"/>
        <v>B-12-NH-55-59</v>
      </c>
      <c r="FD174" s="25">
        <v>3.52</v>
      </c>
      <c r="FE174" s="25">
        <v>5.28</v>
      </c>
      <c r="FF174" s="25">
        <v>7.04</v>
      </c>
      <c r="FG174" s="25">
        <v>8.8000000000000007</v>
      </c>
      <c r="FH174" s="25">
        <v>10.56</v>
      </c>
      <c r="FI174" s="25">
        <v>12.32</v>
      </c>
      <c r="FJ174" s="25">
        <v>14.08</v>
      </c>
      <c r="FK174" s="25">
        <v>15.84</v>
      </c>
      <c r="FL174" s="25">
        <v>17.600000000000001</v>
      </c>
      <c r="FM174" s="25">
        <v>19.36</v>
      </c>
      <c r="FN174" s="28">
        <v>21.12</v>
      </c>
      <c r="FO174" s="29">
        <v>1.2</v>
      </c>
      <c r="FP174" s="28">
        <v>22.88</v>
      </c>
      <c r="FQ174" s="28">
        <v>24.64</v>
      </c>
      <c r="FR174" s="28">
        <v>26.4</v>
      </c>
      <c r="FS174" s="28">
        <v>28.16</v>
      </c>
      <c r="FT174" s="28">
        <v>29.92</v>
      </c>
      <c r="FU174" s="28">
        <v>31.68</v>
      </c>
      <c r="FV174" s="28">
        <v>33.44</v>
      </c>
      <c r="FW174" s="25">
        <v>35.200000000000003</v>
      </c>
      <c r="FX174" s="25">
        <v>36.96</v>
      </c>
      <c r="FY174" s="25">
        <v>38.72</v>
      </c>
      <c r="FZ174" s="49"/>
      <c r="GE174" s="24" t="s">
        <v>95</v>
      </c>
      <c r="GF174" s="24" t="str">
        <f t="shared" si="127"/>
        <v>C-24-BASE-55-59</v>
      </c>
      <c r="GG174" s="25">
        <v>177.88</v>
      </c>
      <c r="GH174" s="25">
        <v>266.82</v>
      </c>
      <c r="GI174" s="25">
        <v>355.76</v>
      </c>
      <c r="GJ174" s="25">
        <v>444.7</v>
      </c>
      <c r="GK174" s="25">
        <v>533.64</v>
      </c>
      <c r="GL174" s="25">
        <v>622.58000000000004</v>
      </c>
      <c r="GM174" s="25">
        <v>675.92</v>
      </c>
      <c r="GN174" s="25">
        <v>760.41</v>
      </c>
      <c r="GO174" s="25">
        <v>844.9</v>
      </c>
      <c r="GP174" s="25">
        <v>929.39</v>
      </c>
      <c r="GQ174" s="28">
        <v>1013.88</v>
      </c>
      <c r="GR174" s="29">
        <v>1.2</v>
      </c>
      <c r="GS174" s="28">
        <v>1098.3699999999999</v>
      </c>
      <c r="GT174" s="28">
        <v>1182.8599999999999</v>
      </c>
      <c r="GU174" s="28">
        <v>1267.3499999999999</v>
      </c>
      <c r="GV174" s="28">
        <v>1351.84</v>
      </c>
      <c r="GW174" s="28">
        <v>1436.33</v>
      </c>
      <c r="GX174" s="28">
        <v>1520.82</v>
      </c>
      <c r="GY174" s="28">
        <v>1605.31</v>
      </c>
      <c r="GZ174" s="25">
        <v>1689.8</v>
      </c>
      <c r="HA174" s="25">
        <v>1774.29</v>
      </c>
      <c r="HB174" s="25">
        <v>1858.78</v>
      </c>
      <c r="HC174" s="25">
        <v>1943.27</v>
      </c>
      <c r="HD174" s="25">
        <v>2027.76</v>
      </c>
      <c r="HE174" s="49"/>
      <c r="HJ174" s="24" t="s">
        <v>95</v>
      </c>
      <c r="HK174" s="24" t="str">
        <f t="shared" si="128"/>
        <v>B-12-NH-55-59</v>
      </c>
      <c r="HL174" s="25">
        <v>3.8</v>
      </c>
      <c r="HM174" s="25">
        <v>5.7</v>
      </c>
      <c r="HN174" s="25">
        <v>7.6</v>
      </c>
      <c r="HO174" s="25">
        <v>9.5</v>
      </c>
      <c r="HP174" s="25">
        <v>11.4</v>
      </c>
      <c r="HQ174" s="25">
        <v>13.3</v>
      </c>
      <c r="HR174" s="25">
        <v>15.2</v>
      </c>
      <c r="HS174" s="25">
        <v>17.100000000000001</v>
      </c>
      <c r="HT174" s="25">
        <v>19</v>
      </c>
      <c r="HU174" s="25">
        <v>20.9</v>
      </c>
      <c r="HV174" s="28">
        <v>22.8</v>
      </c>
      <c r="HW174" s="29">
        <v>100</v>
      </c>
      <c r="HX174" s="28">
        <v>24.7</v>
      </c>
      <c r="HY174" s="28">
        <v>26.6</v>
      </c>
      <c r="HZ174" s="28">
        <v>28.5</v>
      </c>
      <c r="IA174" s="28">
        <v>30.4</v>
      </c>
      <c r="IB174" s="28">
        <v>32.299999999999997</v>
      </c>
      <c r="IC174" s="28">
        <v>34.200000000000003</v>
      </c>
      <c r="ID174" s="28">
        <v>36.1</v>
      </c>
      <c r="IE174" s="25">
        <v>38</v>
      </c>
      <c r="IF174" s="25">
        <v>39.9</v>
      </c>
      <c r="IG174" s="25">
        <v>41.8</v>
      </c>
      <c r="IH174" s="49"/>
      <c r="IM174" s="24" t="s">
        <v>95</v>
      </c>
      <c r="IN174" s="24" t="str">
        <f t="shared" si="129"/>
        <v>B-12-NH-55-59</v>
      </c>
      <c r="IO174" s="165">
        <v>99999</v>
      </c>
      <c r="IP174" s="25">
        <v>99999</v>
      </c>
      <c r="IQ174" s="25">
        <v>99999</v>
      </c>
      <c r="IR174" s="25">
        <v>99999</v>
      </c>
      <c r="IS174" s="25">
        <v>99999</v>
      </c>
      <c r="IT174" s="25">
        <v>99999</v>
      </c>
      <c r="IU174" s="25">
        <v>99999</v>
      </c>
      <c r="IV174" s="25">
        <v>99999</v>
      </c>
      <c r="IW174" s="25">
        <v>99999</v>
      </c>
      <c r="IX174" s="25">
        <v>99999</v>
      </c>
      <c r="IY174" s="28">
        <v>99999</v>
      </c>
      <c r="IZ174" s="29">
        <v>100</v>
      </c>
      <c r="JA174" s="165">
        <v>99999</v>
      </c>
      <c r="JB174" s="25">
        <v>99999</v>
      </c>
      <c r="JC174" s="25">
        <v>99999</v>
      </c>
      <c r="JD174" s="25">
        <v>99999</v>
      </c>
      <c r="JE174" s="25">
        <v>99999</v>
      </c>
      <c r="JF174" s="25">
        <v>99999</v>
      </c>
      <c r="JG174" s="25">
        <v>99999</v>
      </c>
      <c r="JH174" s="25">
        <v>99999</v>
      </c>
      <c r="JI174" s="25">
        <v>99999</v>
      </c>
      <c r="JJ174" s="25">
        <v>99999</v>
      </c>
      <c r="JK174" s="49"/>
      <c r="JP174" s="24" t="s">
        <v>95</v>
      </c>
      <c r="JQ174" s="24" t="str">
        <f t="shared" si="130"/>
        <v>C-24-BASE-55-59</v>
      </c>
      <c r="JR174" s="25">
        <v>214.18</v>
      </c>
      <c r="JS174" s="25">
        <v>321.27</v>
      </c>
      <c r="JT174" s="25">
        <v>428.36</v>
      </c>
      <c r="JU174" s="25">
        <v>535.45000000000005</v>
      </c>
      <c r="JV174" s="25">
        <v>642.54</v>
      </c>
      <c r="JW174" s="25">
        <v>749.63</v>
      </c>
      <c r="JX174" s="25">
        <v>813.92</v>
      </c>
      <c r="JY174" s="25">
        <v>915.66</v>
      </c>
      <c r="JZ174" s="25">
        <v>1017.4</v>
      </c>
      <c r="KA174" s="25">
        <v>1119.1400000000001</v>
      </c>
      <c r="KB174" s="28">
        <v>1220.8800000000001</v>
      </c>
      <c r="KC174" s="29">
        <v>1.2</v>
      </c>
      <c r="KD174" s="28">
        <v>1322.62</v>
      </c>
      <c r="KE174" s="28">
        <v>1424.36</v>
      </c>
      <c r="KF174" s="28">
        <v>1526.1</v>
      </c>
      <c r="KG174" s="28">
        <v>1627.84</v>
      </c>
      <c r="KH174" s="28">
        <v>1729.58</v>
      </c>
      <c r="KI174" s="28">
        <v>1831.32</v>
      </c>
      <c r="KJ174" s="28">
        <v>1933.06</v>
      </c>
      <c r="KK174" s="25">
        <v>2034.8</v>
      </c>
      <c r="KL174" s="25">
        <v>2136.54</v>
      </c>
      <c r="KM174" s="25">
        <v>2238.2800000000002</v>
      </c>
      <c r="KN174" s="25">
        <v>2340.02</v>
      </c>
      <c r="KO174" s="25">
        <v>2441.7600000000002</v>
      </c>
      <c r="KP174" s="49"/>
      <c r="KU174" s="24" t="s">
        <v>95</v>
      </c>
      <c r="KV174" s="24" t="str">
        <f t="shared" si="131"/>
        <v>B-12-NH-55-59</v>
      </c>
      <c r="KW174" s="25">
        <v>3.8</v>
      </c>
      <c r="KX174" s="25">
        <v>5.7</v>
      </c>
      <c r="KY174" s="25">
        <v>7.6</v>
      </c>
      <c r="KZ174" s="25">
        <v>9.5</v>
      </c>
      <c r="LA174" s="25">
        <v>11.4</v>
      </c>
      <c r="LB174" s="25">
        <v>13.3</v>
      </c>
      <c r="LC174" s="25">
        <v>15.2</v>
      </c>
      <c r="LD174" s="25">
        <v>17.100000000000001</v>
      </c>
      <c r="LE174" s="25">
        <v>19</v>
      </c>
      <c r="LF174" s="25">
        <v>20.9</v>
      </c>
      <c r="LG174" s="28">
        <v>22.8</v>
      </c>
      <c r="LH174" s="29">
        <v>100</v>
      </c>
      <c r="LI174" s="28">
        <v>24.7</v>
      </c>
      <c r="LJ174" s="28">
        <v>26.6</v>
      </c>
      <c r="LK174" s="28">
        <v>28.5</v>
      </c>
      <c r="LL174" s="28">
        <v>30.4</v>
      </c>
      <c r="LM174" s="28">
        <v>32.299999999999997</v>
      </c>
      <c r="LN174" s="28">
        <v>34.200000000000003</v>
      </c>
      <c r="LO174" s="28">
        <v>36.1</v>
      </c>
      <c r="LP174" s="25">
        <v>38</v>
      </c>
      <c r="LQ174" s="25">
        <v>39.9</v>
      </c>
      <c r="LR174" s="25">
        <v>41.8</v>
      </c>
      <c r="LS174" s="49"/>
    </row>
    <row r="175" spans="5:331" ht="14.4">
      <c r="I175" s="24" t="s">
        <v>96</v>
      </c>
      <c r="J175" s="24" t="str">
        <f t="shared" si="121"/>
        <v>B-12-NH-60-64</v>
      </c>
      <c r="K175" s="25">
        <v>8.66</v>
      </c>
      <c r="L175" s="25">
        <v>12.99</v>
      </c>
      <c r="M175" s="25">
        <v>17.32</v>
      </c>
      <c r="N175" s="25">
        <v>21.65</v>
      </c>
      <c r="O175" s="25">
        <v>25.98</v>
      </c>
      <c r="P175" s="25">
        <v>30.31</v>
      </c>
      <c r="Q175" s="25">
        <v>34.64</v>
      </c>
      <c r="R175" s="25">
        <v>38.97</v>
      </c>
      <c r="S175" s="25">
        <v>43.3</v>
      </c>
      <c r="T175" s="25">
        <v>47.63</v>
      </c>
      <c r="U175" s="28">
        <v>51.96</v>
      </c>
      <c r="V175" s="29">
        <v>1.25</v>
      </c>
      <c r="W175" s="28">
        <v>56.29</v>
      </c>
      <c r="X175" s="28">
        <v>60.62</v>
      </c>
      <c r="Y175" s="28">
        <v>64.95</v>
      </c>
      <c r="Z175" s="28">
        <v>69.28</v>
      </c>
      <c r="AA175" s="28">
        <v>73.61</v>
      </c>
      <c r="AB175" s="28">
        <v>77.94</v>
      </c>
      <c r="AC175" s="28">
        <v>82.27</v>
      </c>
      <c r="AD175" s="25">
        <v>86.6</v>
      </c>
      <c r="AE175" s="25">
        <v>90.93</v>
      </c>
      <c r="AF175" s="25">
        <v>95.26</v>
      </c>
      <c r="AL175" s="24" t="s">
        <v>96</v>
      </c>
      <c r="AM175" s="24" t="str">
        <f t="shared" si="122"/>
        <v>C-24-60-64</v>
      </c>
      <c r="AN175" s="25">
        <v>304.92</v>
      </c>
      <c r="AO175" s="25">
        <v>457.38</v>
      </c>
      <c r="AP175" s="25">
        <v>609.84</v>
      </c>
      <c r="AQ175" s="25">
        <v>762.3</v>
      </c>
      <c r="AR175" s="25">
        <v>914.76</v>
      </c>
      <c r="AS175" s="25">
        <v>1067.22</v>
      </c>
      <c r="AT175" s="25">
        <v>1158.72</v>
      </c>
      <c r="AU175" s="25">
        <v>1303.56</v>
      </c>
      <c r="AV175" s="25">
        <v>1448.4</v>
      </c>
      <c r="AW175" s="25">
        <v>1593.24</v>
      </c>
      <c r="AX175" s="28">
        <v>1738.08</v>
      </c>
      <c r="AY175" s="29">
        <v>1.25</v>
      </c>
      <c r="AZ175" s="28">
        <v>1882.92</v>
      </c>
      <c r="BA175" s="28">
        <v>2027.76</v>
      </c>
      <c r="BB175" s="28">
        <v>2172.6</v>
      </c>
      <c r="BC175" s="28">
        <v>2317.44</v>
      </c>
      <c r="BD175" s="28">
        <v>2462.2800000000002</v>
      </c>
      <c r="BE175" s="28">
        <v>2607.12</v>
      </c>
      <c r="BF175" s="28">
        <v>2751.96</v>
      </c>
      <c r="BG175" s="25">
        <v>2896.8</v>
      </c>
      <c r="BH175" s="25">
        <v>3041.64</v>
      </c>
      <c r="BI175" s="25">
        <v>3186.48</v>
      </c>
      <c r="BJ175" s="25">
        <v>3331.32</v>
      </c>
      <c r="BK175" s="25">
        <v>3476.16</v>
      </c>
      <c r="BL175" s="49"/>
      <c r="BQ175" s="24" t="s">
        <v>96</v>
      </c>
      <c r="BR175" s="24" t="str">
        <f t="shared" si="123"/>
        <v>C-24-BASE-60-64</v>
      </c>
      <c r="BS175" s="25">
        <v>380.94</v>
      </c>
      <c r="BT175" s="25">
        <v>571.41</v>
      </c>
      <c r="BU175" s="25">
        <v>761.88</v>
      </c>
      <c r="BV175" s="25">
        <v>952.35</v>
      </c>
      <c r="BW175" s="25">
        <v>1142.82</v>
      </c>
      <c r="BX175" s="25">
        <v>1333.29</v>
      </c>
      <c r="BY175" s="25">
        <v>1447.6</v>
      </c>
      <c r="BZ175" s="25">
        <v>1628.55</v>
      </c>
      <c r="CA175" s="25">
        <v>1809.5</v>
      </c>
      <c r="CB175" s="25">
        <v>1990.45</v>
      </c>
      <c r="CC175" s="28">
        <v>2171.4</v>
      </c>
      <c r="CD175" s="29">
        <v>100</v>
      </c>
      <c r="CE175" s="28">
        <v>2352.35</v>
      </c>
      <c r="CF175" s="28">
        <v>2533.3000000000002</v>
      </c>
      <c r="CG175" s="28">
        <v>2714.25</v>
      </c>
      <c r="CH175" s="28">
        <v>2895.2</v>
      </c>
      <c r="CI175" s="28">
        <v>3076.15</v>
      </c>
      <c r="CJ175" s="28">
        <v>3257.1</v>
      </c>
      <c r="CK175" s="28">
        <v>3438.05</v>
      </c>
      <c r="CL175" s="25">
        <v>3619</v>
      </c>
      <c r="CM175" s="25">
        <v>3799.95</v>
      </c>
      <c r="CN175" s="25">
        <v>3980.9</v>
      </c>
      <c r="CO175" s="25">
        <v>4161.8500000000004</v>
      </c>
      <c r="CP175" s="25">
        <v>4342.8</v>
      </c>
      <c r="CQ175" s="49"/>
      <c r="CV175" s="24" t="s">
        <v>96</v>
      </c>
      <c r="CW175" s="24" t="str">
        <f t="shared" si="124"/>
        <v>B-12-NH-60-64</v>
      </c>
      <c r="CX175" s="25">
        <v>7.84</v>
      </c>
      <c r="CY175" s="25">
        <v>11.76</v>
      </c>
      <c r="CZ175" s="25">
        <v>15.68</v>
      </c>
      <c r="DA175" s="25">
        <v>19.600000000000001</v>
      </c>
      <c r="DB175" s="25">
        <v>23.52</v>
      </c>
      <c r="DC175" s="25">
        <v>27.44</v>
      </c>
      <c r="DD175" s="25">
        <v>31.36</v>
      </c>
      <c r="DE175" s="25">
        <v>35.28</v>
      </c>
      <c r="DF175" s="25">
        <v>39.200000000000003</v>
      </c>
      <c r="DG175" s="25">
        <v>43.12</v>
      </c>
      <c r="DH175" s="28">
        <v>47.04</v>
      </c>
      <c r="DI175" s="29">
        <v>1.25</v>
      </c>
      <c r="DJ175" s="28">
        <v>50.96</v>
      </c>
      <c r="DK175" s="28">
        <v>54.88</v>
      </c>
      <c r="DL175" s="28">
        <v>58.8</v>
      </c>
      <c r="DM175" s="28">
        <v>62.72</v>
      </c>
      <c r="DN175" s="28">
        <v>66.64</v>
      </c>
      <c r="DO175" s="28">
        <v>70.56</v>
      </c>
      <c r="DP175" s="28">
        <v>74.48</v>
      </c>
      <c r="DQ175" s="25">
        <v>78.400000000000006</v>
      </c>
      <c r="DR175" s="25">
        <v>82.32</v>
      </c>
      <c r="DS175" s="25">
        <v>86.24</v>
      </c>
      <c r="DT175" s="49"/>
      <c r="DY175" s="24" t="s">
        <v>96</v>
      </c>
      <c r="DZ175" s="24" t="str">
        <f t="shared" si="125"/>
        <v>B-12-NH-60-64</v>
      </c>
      <c r="EA175" s="25">
        <v>7.94</v>
      </c>
      <c r="EB175" s="25">
        <v>11.91</v>
      </c>
      <c r="EC175" s="25">
        <v>15.88</v>
      </c>
      <c r="ED175" s="25">
        <v>19.850000000000001</v>
      </c>
      <c r="EE175" s="25">
        <v>23.82</v>
      </c>
      <c r="EF175" s="25">
        <v>27.79</v>
      </c>
      <c r="EG175" s="25">
        <v>31.76</v>
      </c>
      <c r="EH175" s="25">
        <v>35.729999999999997</v>
      </c>
      <c r="EI175" s="25">
        <v>39.700000000000003</v>
      </c>
      <c r="EJ175" s="25">
        <v>43.67</v>
      </c>
      <c r="EK175" s="28">
        <v>47.64</v>
      </c>
      <c r="EL175" s="29">
        <v>1.25</v>
      </c>
      <c r="EM175" s="28">
        <v>51.61</v>
      </c>
      <c r="EN175" s="28">
        <v>55.58</v>
      </c>
      <c r="EO175" s="28">
        <v>59.55</v>
      </c>
      <c r="EP175" s="28">
        <v>63.52</v>
      </c>
      <c r="EQ175" s="28">
        <v>67.489999999999995</v>
      </c>
      <c r="ER175" s="28">
        <v>71.459999999999994</v>
      </c>
      <c r="ES175" s="28">
        <v>75.430000000000007</v>
      </c>
      <c r="ET175" s="25">
        <v>79.400000000000006</v>
      </c>
      <c r="EU175" s="25">
        <v>83.37</v>
      </c>
      <c r="EV175" s="25">
        <v>87.34</v>
      </c>
      <c r="EW175" s="49"/>
      <c r="FB175" s="24" t="s">
        <v>96</v>
      </c>
      <c r="FC175" s="24" t="str">
        <f t="shared" si="126"/>
        <v>B-12-NH-60-64</v>
      </c>
      <c r="FD175" s="25">
        <v>6.6</v>
      </c>
      <c r="FE175" s="25">
        <v>9.9</v>
      </c>
      <c r="FF175" s="25">
        <v>13.2</v>
      </c>
      <c r="FG175" s="25">
        <v>16.5</v>
      </c>
      <c r="FH175" s="25">
        <v>19.8</v>
      </c>
      <c r="FI175" s="25">
        <v>23.1</v>
      </c>
      <c r="FJ175" s="25">
        <v>26.4</v>
      </c>
      <c r="FK175" s="25">
        <v>29.7</v>
      </c>
      <c r="FL175" s="25">
        <v>33</v>
      </c>
      <c r="FM175" s="25">
        <v>36.299999999999997</v>
      </c>
      <c r="FN175" s="28">
        <v>39.6</v>
      </c>
      <c r="FO175" s="29">
        <v>1.25</v>
      </c>
      <c r="FP175" s="28">
        <v>42.9</v>
      </c>
      <c r="FQ175" s="28">
        <v>46.2</v>
      </c>
      <c r="FR175" s="28">
        <v>49.5</v>
      </c>
      <c r="FS175" s="28">
        <v>52.8</v>
      </c>
      <c r="FT175" s="28">
        <v>56.1</v>
      </c>
      <c r="FU175" s="28">
        <v>59.4</v>
      </c>
      <c r="FV175" s="28">
        <v>62.7</v>
      </c>
      <c r="FW175" s="25">
        <v>66</v>
      </c>
      <c r="FX175" s="25">
        <v>69.3</v>
      </c>
      <c r="FY175" s="25">
        <v>72.599999999999994</v>
      </c>
      <c r="FZ175" s="49"/>
      <c r="GE175" s="24" t="s">
        <v>96</v>
      </c>
      <c r="GF175" s="24" t="str">
        <f t="shared" si="127"/>
        <v>C-24-BASE-60-64</v>
      </c>
      <c r="GG175" s="25">
        <v>254.1</v>
      </c>
      <c r="GH175" s="25">
        <v>381.15</v>
      </c>
      <c r="GI175" s="25">
        <v>508.2</v>
      </c>
      <c r="GJ175" s="25">
        <v>635.25</v>
      </c>
      <c r="GK175" s="25">
        <v>762.3</v>
      </c>
      <c r="GL175" s="25">
        <v>889.35</v>
      </c>
      <c r="GM175" s="25">
        <v>965.6</v>
      </c>
      <c r="GN175" s="25">
        <v>1086.3</v>
      </c>
      <c r="GO175" s="25">
        <v>1207</v>
      </c>
      <c r="GP175" s="25">
        <v>1327.7</v>
      </c>
      <c r="GQ175" s="28">
        <v>1448.4</v>
      </c>
      <c r="GR175" s="29">
        <v>1.25</v>
      </c>
      <c r="GS175" s="28">
        <v>1569.1</v>
      </c>
      <c r="GT175" s="28">
        <v>1689.8</v>
      </c>
      <c r="GU175" s="28">
        <v>1810.5</v>
      </c>
      <c r="GV175" s="28">
        <v>1931.2</v>
      </c>
      <c r="GW175" s="28">
        <v>2051.9</v>
      </c>
      <c r="GX175" s="28">
        <v>2172.6</v>
      </c>
      <c r="GY175" s="28">
        <v>2293.3000000000002</v>
      </c>
      <c r="GZ175" s="25">
        <v>2414</v>
      </c>
      <c r="HA175" s="25">
        <v>2534.6999999999998</v>
      </c>
      <c r="HB175" s="25">
        <v>2655.4</v>
      </c>
      <c r="HC175" s="25">
        <v>2776.1</v>
      </c>
      <c r="HD175" s="25">
        <v>2896.8</v>
      </c>
      <c r="HE175" s="49"/>
      <c r="HJ175" s="24" t="s">
        <v>96</v>
      </c>
      <c r="HK175" s="24" t="str">
        <f t="shared" si="128"/>
        <v>B-12-NH-60-64</v>
      </c>
      <c r="HL175" s="25">
        <v>7.16</v>
      </c>
      <c r="HM175" s="25">
        <v>10.74</v>
      </c>
      <c r="HN175" s="25">
        <v>14.32</v>
      </c>
      <c r="HO175" s="25">
        <v>17.899999999999999</v>
      </c>
      <c r="HP175" s="25">
        <v>21.48</v>
      </c>
      <c r="HQ175" s="25">
        <v>25.06</v>
      </c>
      <c r="HR175" s="25">
        <v>28.64</v>
      </c>
      <c r="HS175" s="25">
        <v>32.22</v>
      </c>
      <c r="HT175" s="25">
        <v>35.799999999999997</v>
      </c>
      <c r="HU175" s="25">
        <v>39.380000000000003</v>
      </c>
      <c r="HV175" s="28">
        <v>42.96</v>
      </c>
      <c r="HW175" s="29">
        <v>100</v>
      </c>
      <c r="HX175" s="28">
        <v>46.54</v>
      </c>
      <c r="HY175" s="28">
        <v>50.12</v>
      </c>
      <c r="HZ175" s="28">
        <v>53.7</v>
      </c>
      <c r="IA175" s="28">
        <v>57.28</v>
      </c>
      <c r="IB175" s="28">
        <v>60.86</v>
      </c>
      <c r="IC175" s="28">
        <v>64.44</v>
      </c>
      <c r="ID175" s="28">
        <v>68.02</v>
      </c>
      <c r="IE175" s="25">
        <v>71.599999999999994</v>
      </c>
      <c r="IF175" s="25">
        <v>75.180000000000007</v>
      </c>
      <c r="IG175" s="25">
        <v>78.760000000000005</v>
      </c>
      <c r="IH175" s="49"/>
      <c r="IM175" s="24" t="s">
        <v>96</v>
      </c>
      <c r="IN175" s="24" t="str">
        <f t="shared" si="129"/>
        <v>B-12-NH-60-64</v>
      </c>
      <c r="IO175" s="162">
        <v>8.66</v>
      </c>
      <c r="IP175" s="25">
        <v>12.99</v>
      </c>
      <c r="IQ175" s="25">
        <v>17.32</v>
      </c>
      <c r="IR175" s="25">
        <v>21.65</v>
      </c>
      <c r="IS175" s="25">
        <v>25.98</v>
      </c>
      <c r="IT175" s="25">
        <v>30.31</v>
      </c>
      <c r="IU175" s="25">
        <v>34.64</v>
      </c>
      <c r="IV175" s="25">
        <v>38.97</v>
      </c>
      <c r="IW175" s="25">
        <v>43.3</v>
      </c>
      <c r="IX175" s="25">
        <v>47.63</v>
      </c>
      <c r="IY175" s="28">
        <v>51.96</v>
      </c>
      <c r="IZ175" s="29">
        <v>1.25</v>
      </c>
      <c r="JA175" s="164">
        <v>56.29</v>
      </c>
      <c r="JB175" s="28">
        <v>60.62</v>
      </c>
      <c r="JC175" s="28">
        <v>64.95</v>
      </c>
      <c r="JD175" s="28">
        <v>69.28</v>
      </c>
      <c r="JE175" s="28">
        <v>73.61</v>
      </c>
      <c r="JF175" s="28">
        <v>77.94</v>
      </c>
      <c r="JG175" s="28">
        <v>82.27</v>
      </c>
      <c r="JH175" s="25">
        <v>86.6</v>
      </c>
      <c r="JI175" s="25">
        <v>90.93</v>
      </c>
      <c r="JJ175" s="25">
        <v>95.26</v>
      </c>
      <c r="JK175" s="49"/>
      <c r="JP175" s="24" t="s">
        <v>96</v>
      </c>
      <c r="JQ175" s="24" t="str">
        <f t="shared" si="130"/>
        <v>C-24-BASE-60-64</v>
      </c>
      <c r="JR175" s="25">
        <v>304.92</v>
      </c>
      <c r="JS175" s="25">
        <v>457.38</v>
      </c>
      <c r="JT175" s="25">
        <v>609.84</v>
      </c>
      <c r="JU175" s="25">
        <v>762.3</v>
      </c>
      <c r="JV175" s="25">
        <v>914.76</v>
      </c>
      <c r="JW175" s="25">
        <v>1067.22</v>
      </c>
      <c r="JX175" s="25">
        <v>1158.72</v>
      </c>
      <c r="JY175" s="25">
        <v>1303.56</v>
      </c>
      <c r="JZ175" s="25">
        <v>1448.4</v>
      </c>
      <c r="KA175" s="25">
        <v>1593.24</v>
      </c>
      <c r="KB175" s="28">
        <v>1738.08</v>
      </c>
      <c r="KC175" s="29">
        <v>1.25</v>
      </c>
      <c r="KD175" s="28">
        <v>1882.92</v>
      </c>
      <c r="KE175" s="28">
        <v>2027.76</v>
      </c>
      <c r="KF175" s="28">
        <v>2172.6</v>
      </c>
      <c r="KG175" s="28">
        <v>2317.44</v>
      </c>
      <c r="KH175" s="28">
        <v>2462.2800000000002</v>
      </c>
      <c r="KI175" s="28">
        <v>2607.12</v>
      </c>
      <c r="KJ175" s="28">
        <v>2751.96</v>
      </c>
      <c r="KK175" s="25">
        <v>2896.8</v>
      </c>
      <c r="KL175" s="25">
        <v>3041.64</v>
      </c>
      <c r="KM175" s="25">
        <v>3186.48</v>
      </c>
      <c r="KN175" s="25">
        <v>3331.32</v>
      </c>
      <c r="KO175" s="25">
        <v>3476.16</v>
      </c>
      <c r="KP175" s="49"/>
      <c r="KU175" s="24" t="s">
        <v>96</v>
      </c>
      <c r="KV175" s="24" t="str">
        <f t="shared" si="131"/>
        <v>B-12-NH-60-64</v>
      </c>
      <c r="KW175" s="25">
        <v>7.16</v>
      </c>
      <c r="KX175" s="25">
        <v>10.74</v>
      </c>
      <c r="KY175" s="25">
        <v>14.32</v>
      </c>
      <c r="KZ175" s="25">
        <v>17.899999999999999</v>
      </c>
      <c r="LA175" s="25">
        <v>21.48</v>
      </c>
      <c r="LB175" s="25">
        <v>25.06</v>
      </c>
      <c r="LC175" s="25">
        <v>28.64</v>
      </c>
      <c r="LD175" s="25">
        <v>32.22</v>
      </c>
      <c r="LE175" s="25">
        <v>35.799999999999997</v>
      </c>
      <c r="LF175" s="25">
        <v>39.380000000000003</v>
      </c>
      <c r="LG175" s="28">
        <v>42.96</v>
      </c>
      <c r="LH175" s="29">
        <v>100</v>
      </c>
      <c r="LI175" s="28">
        <v>46.54</v>
      </c>
      <c r="LJ175" s="28">
        <v>50.12</v>
      </c>
      <c r="LK175" s="28">
        <v>53.7</v>
      </c>
      <c r="LL175" s="28">
        <v>57.28</v>
      </c>
      <c r="LM175" s="28">
        <v>60.86</v>
      </c>
      <c r="LN175" s="28">
        <v>64.44</v>
      </c>
      <c r="LO175" s="28">
        <v>68.02</v>
      </c>
      <c r="LP175" s="25">
        <v>71.599999999999994</v>
      </c>
      <c r="LQ175" s="25">
        <v>75.180000000000007</v>
      </c>
      <c r="LR175" s="25">
        <v>78.760000000000005</v>
      </c>
      <c r="LS175" s="49"/>
    </row>
    <row r="176" spans="5:331" ht="14.4">
      <c r="I176" s="24" t="s">
        <v>97</v>
      </c>
      <c r="J176" s="24" t="str">
        <f t="shared" si="121"/>
        <v>B-12-NH-65-69</v>
      </c>
      <c r="K176" s="25">
        <v>15.3</v>
      </c>
      <c r="L176" s="25">
        <v>22.95</v>
      </c>
      <c r="M176" s="25">
        <v>30.6</v>
      </c>
      <c r="N176" s="25">
        <v>38.25</v>
      </c>
      <c r="O176" s="25">
        <v>45.9</v>
      </c>
      <c r="P176" s="25">
        <v>53.55</v>
      </c>
      <c r="Q176" s="25">
        <v>61.2</v>
      </c>
      <c r="R176" s="25">
        <v>68.849999999999994</v>
      </c>
      <c r="S176" s="25">
        <v>76.5</v>
      </c>
      <c r="T176" s="25">
        <v>84.15</v>
      </c>
      <c r="U176" s="28">
        <v>91.8</v>
      </c>
      <c r="V176" s="29">
        <v>1.25</v>
      </c>
      <c r="W176" s="28">
        <v>99.45</v>
      </c>
      <c r="X176" s="28">
        <v>107.1</v>
      </c>
      <c r="Y176" s="28">
        <v>114.75</v>
      </c>
      <c r="Z176" s="28">
        <v>122.4</v>
      </c>
      <c r="AA176" s="28">
        <v>130.05000000000001</v>
      </c>
      <c r="AB176" s="28">
        <v>137.69999999999999</v>
      </c>
      <c r="AC176" s="28">
        <v>145.35</v>
      </c>
      <c r="AD176" s="25">
        <v>153</v>
      </c>
      <c r="AE176" s="25">
        <v>160.65</v>
      </c>
      <c r="AF176" s="25">
        <v>168.3</v>
      </c>
      <c r="AL176" s="24" t="s">
        <v>97</v>
      </c>
      <c r="AM176" s="24" t="str">
        <f t="shared" si="122"/>
        <v>C-24-65-69</v>
      </c>
      <c r="AN176" s="25">
        <v>421.08</v>
      </c>
      <c r="AO176" s="25">
        <v>631.62</v>
      </c>
      <c r="AP176" s="25">
        <v>842.16</v>
      </c>
      <c r="AQ176" s="25">
        <v>1052.7</v>
      </c>
      <c r="AR176" s="25">
        <v>1263.24</v>
      </c>
      <c r="AS176" s="25">
        <v>1473.78</v>
      </c>
      <c r="AT176" s="25">
        <v>1600.08</v>
      </c>
      <c r="AU176" s="25">
        <v>1800.09</v>
      </c>
      <c r="AV176" s="25">
        <v>2000.1</v>
      </c>
      <c r="AW176" s="25">
        <v>2200.11</v>
      </c>
      <c r="AX176" s="28">
        <v>2400.12</v>
      </c>
      <c r="AY176" s="29">
        <v>1.25</v>
      </c>
      <c r="AZ176" s="28">
        <v>2600.13</v>
      </c>
      <c r="BA176" s="28">
        <v>2800.14</v>
      </c>
      <c r="BB176" s="28">
        <v>3000.15</v>
      </c>
      <c r="BC176" s="28">
        <v>3200.16</v>
      </c>
      <c r="BD176" s="28">
        <v>3400.17</v>
      </c>
      <c r="BE176" s="28">
        <v>3600.18</v>
      </c>
      <c r="BF176" s="28">
        <v>3800.19</v>
      </c>
      <c r="BG176" s="25">
        <v>4000.2</v>
      </c>
      <c r="BH176" s="25">
        <v>4200.21</v>
      </c>
      <c r="BI176" s="25">
        <v>4400.22</v>
      </c>
      <c r="BJ176" s="25">
        <v>4600.2299999999996</v>
      </c>
      <c r="BK176" s="25">
        <v>4800.24</v>
      </c>
      <c r="BL176" s="49"/>
      <c r="BQ176" s="24" t="s">
        <v>97</v>
      </c>
      <c r="BR176" s="24" t="str">
        <f t="shared" si="123"/>
        <v>C-24-BASE-65-69</v>
      </c>
      <c r="BS176" s="25">
        <v>438.94</v>
      </c>
      <c r="BT176" s="25">
        <v>658.41</v>
      </c>
      <c r="BU176" s="25">
        <v>877.88</v>
      </c>
      <c r="BV176" s="25">
        <v>1097.3499999999999</v>
      </c>
      <c r="BW176" s="25">
        <v>1316.82</v>
      </c>
      <c r="BX176" s="25">
        <v>1536.29</v>
      </c>
      <c r="BY176" s="25">
        <v>1668</v>
      </c>
      <c r="BZ176" s="25">
        <v>1876.5</v>
      </c>
      <c r="CA176" s="25">
        <v>2085</v>
      </c>
      <c r="CB176" s="25">
        <v>2293.5</v>
      </c>
      <c r="CC176" s="28">
        <v>2502</v>
      </c>
      <c r="CD176" s="29">
        <v>100</v>
      </c>
      <c r="CE176" s="28">
        <v>2710.5</v>
      </c>
      <c r="CF176" s="28">
        <v>2919</v>
      </c>
      <c r="CG176" s="28">
        <v>3127.5</v>
      </c>
      <c r="CH176" s="28">
        <v>3336</v>
      </c>
      <c r="CI176" s="28">
        <v>3544.5</v>
      </c>
      <c r="CJ176" s="28">
        <v>3753</v>
      </c>
      <c r="CK176" s="28">
        <v>3961.5</v>
      </c>
      <c r="CL176" s="25">
        <v>4170</v>
      </c>
      <c r="CM176" s="25">
        <v>4378.5</v>
      </c>
      <c r="CN176" s="25">
        <v>4587</v>
      </c>
      <c r="CO176" s="25">
        <v>4795.5</v>
      </c>
      <c r="CP176" s="25">
        <v>5004</v>
      </c>
      <c r="CQ176" s="49"/>
      <c r="CV176" s="24" t="s">
        <v>97</v>
      </c>
      <c r="CW176" s="24" t="str">
        <f t="shared" si="124"/>
        <v>B-12-NH-65-69</v>
      </c>
      <c r="CX176" s="25">
        <v>13.84</v>
      </c>
      <c r="CY176" s="25">
        <v>20.76</v>
      </c>
      <c r="CZ176" s="25">
        <v>27.68</v>
      </c>
      <c r="DA176" s="25">
        <v>34.6</v>
      </c>
      <c r="DB176" s="25">
        <v>41.52</v>
      </c>
      <c r="DC176" s="25">
        <v>48.44</v>
      </c>
      <c r="DD176" s="25">
        <v>55.36</v>
      </c>
      <c r="DE176" s="25">
        <v>62.28</v>
      </c>
      <c r="DF176" s="25">
        <v>69.2</v>
      </c>
      <c r="DG176" s="25">
        <v>76.12</v>
      </c>
      <c r="DH176" s="28">
        <v>83.04</v>
      </c>
      <c r="DI176" s="29">
        <v>1.25</v>
      </c>
      <c r="DJ176" s="28">
        <v>89.96</v>
      </c>
      <c r="DK176" s="28">
        <v>96.88</v>
      </c>
      <c r="DL176" s="28">
        <v>103.8</v>
      </c>
      <c r="DM176" s="28">
        <v>110.72</v>
      </c>
      <c r="DN176" s="28">
        <v>117.64</v>
      </c>
      <c r="DO176" s="28">
        <v>124.56</v>
      </c>
      <c r="DP176" s="28">
        <v>131.47999999999999</v>
      </c>
      <c r="DQ176" s="25">
        <v>138.4</v>
      </c>
      <c r="DR176" s="25">
        <v>145.32</v>
      </c>
      <c r="DS176" s="25">
        <v>152.24</v>
      </c>
      <c r="DT176" s="49"/>
      <c r="DY176" s="24" t="s">
        <v>97</v>
      </c>
      <c r="DZ176" s="24" t="str">
        <f t="shared" si="125"/>
        <v>B-12-NH-65-69</v>
      </c>
      <c r="EA176" s="25">
        <v>14.02</v>
      </c>
      <c r="EB176" s="25">
        <v>21.03</v>
      </c>
      <c r="EC176" s="25">
        <v>28.04</v>
      </c>
      <c r="ED176" s="25">
        <v>35.049999999999997</v>
      </c>
      <c r="EE176" s="25">
        <v>42.06</v>
      </c>
      <c r="EF176" s="25">
        <v>49.07</v>
      </c>
      <c r="EG176" s="25">
        <v>56.08</v>
      </c>
      <c r="EH176" s="25">
        <v>63.09</v>
      </c>
      <c r="EI176" s="25">
        <v>70.099999999999994</v>
      </c>
      <c r="EJ176" s="25">
        <v>77.11</v>
      </c>
      <c r="EK176" s="28">
        <v>84.12</v>
      </c>
      <c r="EL176" s="29">
        <v>1.25</v>
      </c>
      <c r="EM176" s="28">
        <v>91.13</v>
      </c>
      <c r="EN176" s="28">
        <v>98.14</v>
      </c>
      <c r="EO176" s="28">
        <v>105.15</v>
      </c>
      <c r="EP176" s="28">
        <v>112.16</v>
      </c>
      <c r="EQ176" s="28">
        <v>119.17</v>
      </c>
      <c r="ER176" s="28">
        <v>126.18</v>
      </c>
      <c r="ES176" s="28">
        <v>133.19</v>
      </c>
      <c r="ET176" s="25">
        <v>140.19999999999999</v>
      </c>
      <c r="EU176" s="25">
        <v>147.21</v>
      </c>
      <c r="EV176" s="25">
        <v>154.22</v>
      </c>
      <c r="EW176" s="49"/>
      <c r="FB176" s="24" t="s">
        <v>97</v>
      </c>
      <c r="FC176" s="24" t="str">
        <f t="shared" si="126"/>
        <v>B-12-NH-65-69</v>
      </c>
      <c r="FD176" s="25">
        <v>11.64</v>
      </c>
      <c r="FE176" s="25">
        <v>17.46</v>
      </c>
      <c r="FF176" s="25">
        <v>23.28</v>
      </c>
      <c r="FG176" s="25">
        <v>29.1</v>
      </c>
      <c r="FH176" s="25">
        <v>34.92</v>
      </c>
      <c r="FI176" s="25">
        <v>40.74</v>
      </c>
      <c r="FJ176" s="25">
        <v>46.56</v>
      </c>
      <c r="FK176" s="25">
        <v>52.38</v>
      </c>
      <c r="FL176" s="25">
        <v>58.2</v>
      </c>
      <c r="FM176" s="25">
        <v>64.02</v>
      </c>
      <c r="FN176" s="28">
        <v>69.84</v>
      </c>
      <c r="FO176" s="29">
        <v>1.25</v>
      </c>
      <c r="FP176" s="28">
        <v>75.66</v>
      </c>
      <c r="FQ176" s="28">
        <v>81.48</v>
      </c>
      <c r="FR176" s="28">
        <v>87.3</v>
      </c>
      <c r="FS176" s="28">
        <v>93.12</v>
      </c>
      <c r="FT176" s="28">
        <v>98.94</v>
      </c>
      <c r="FU176" s="28">
        <v>104.76</v>
      </c>
      <c r="FV176" s="28">
        <v>110.58</v>
      </c>
      <c r="FW176" s="25">
        <v>116.4</v>
      </c>
      <c r="FX176" s="25">
        <v>122.22</v>
      </c>
      <c r="FY176" s="25">
        <v>128.04</v>
      </c>
      <c r="FZ176" s="49"/>
      <c r="GE176" s="24" t="s">
        <v>97</v>
      </c>
      <c r="GF176" s="24" t="str">
        <f t="shared" si="127"/>
        <v>C-24-BASE-65-69</v>
      </c>
      <c r="GG176" s="25">
        <v>348.48</v>
      </c>
      <c r="GH176" s="25">
        <v>522.72</v>
      </c>
      <c r="GI176" s="25">
        <v>696.96</v>
      </c>
      <c r="GJ176" s="25">
        <v>871.2</v>
      </c>
      <c r="GK176" s="25">
        <v>1045.44</v>
      </c>
      <c r="GL176" s="25">
        <v>1219.68</v>
      </c>
      <c r="GM176" s="25">
        <v>1324.24</v>
      </c>
      <c r="GN176" s="25">
        <v>1489.77</v>
      </c>
      <c r="GO176" s="25">
        <v>1655.3</v>
      </c>
      <c r="GP176" s="25">
        <v>1820.83</v>
      </c>
      <c r="GQ176" s="28">
        <v>1986.36</v>
      </c>
      <c r="GR176" s="29">
        <v>1.25</v>
      </c>
      <c r="GS176" s="28">
        <v>2151.89</v>
      </c>
      <c r="GT176" s="28">
        <v>2317.42</v>
      </c>
      <c r="GU176" s="28">
        <v>2482.9499999999998</v>
      </c>
      <c r="GV176" s="28">
        <v>2648.48</v>
      </c>
      <c r="GW176" s="28">
        <v>2814.01</v>
      </c>
      <c r="GX176" s="28">
        <v>2979.54</v>
      </c>
      <c r="GY176" s="28">
        <v>3145.07</v>
      </c>
      <c r="GZ176" s="25">
        <v>3310.6</v>
      </c>
      <c r="HA176" s="25">
        <v>3476.13</v>
      </c>
      <c r="HB176" s="25">
        <v>3641.66</v>
      </c>
      <c r="HC176" s="25">
        <v>3807.19</v>
      </c>
      <c r="HD176" s="25">
        <v>3972.72</v>
      </c>
      <c r="HE176" s="49"/>
      <c r="HJ176" s="24" t="s">
        <v>97</v>
      </c>
      <c r="HK176" s="24" t="str">
        <f t="shared" si="128"/>
        <v>B-12-NH-65-69</v>
      </c>
      <c r="HL176" s="25">
        <v>12.64</v>
      </c>
      <c r="HM176" s="25">
        <v>18.96</v>
      </c>
      <c r="HN176" s="25">
        <v>25.28</v>
      </c>
      <c r="HO176" s="25">
        <v>31.6</v>
      </c>
      <c r="HP176" s="25">
        <v>37.92</v>
      </c>
      <c r="HQ176" s="25">
        <v>44.24</v>
      </c>
      <c r="HR176" s="25">
        <v>50.56</v>
      </c>
      <c r="HS176" s="25">
        <v>56.88</v>
      </c>
      <c r="HT176" s="25">
        <v>63.2</v>
      </c>
      <c r="HU176" s="25">
        <v>69.52</v>
      </c>
      <c r="HV176" s="28">
        <v>75.84</v>
      </c>
      <c r="HW176" s="29">
        <v>100</v>
      </c>
      <c r="HX176" s="28">
        <v>82.16</v>
      </c>
      <c r="HY176" s="28">
        <v>88.48</v>
      </c>
      <c r="HZ176" s="28">
        <v>94.8</v>
      </c>
      <c r="IA176" s="28">
        <v>101.12</v>
      </c>
      <c r="IB176" s="28">
        <v>107.44</v>
      </c>
      <c r="IC176" s="28">
        <v>113.76</v>
      </c>
      <c r="ID176" s="28">
        <v>120.08</v>
      </c>
      <c r="IE176" s="25">
        <v>126.4</v>
      </c>
      <c r="IF176" s="25">
        <v>132.72</v>
      </c>
      <c r="IG176" s="25">
        <v>139.04</v>
      </c>
      <c r="IH176" s="49"/>
      <c r="IM176" s="24" t="s">
        <v>97</v>
      </c>
      <c r="IN176" s="24" t="str">
        <f t="shared" si="129"/>
        <v>B-12-NH-65-69</v>
      </c>
      <c r="IO176" s="25">
        <v>15.3</v>
      </c>
      <c r="IP176" s="25">
        <v>22.95</v>
      </c>
      <c r="IQ176" s="25">
        <v>30.6</v>
      </c>
      <c r="IR176" s="25">
        <v>38.25</v>
      </c>
      <c r="IS176" s="25">
        <v>45.9</v>
      </c>
      <c r="IT176" s="25">
        <v>53.55</v>
      </c>
      <c r="IU176" s="25">
        <v>61.2</v>
      </c>
      <c r="IV176" s="25">
        <v>68.849999999999994</v>
      </c>
      <c r="IW176" s="25">
        <v>76.5</v>
      </c>
      <c r="IX176" s="25">
        <v>84.15</v>
      </c>
      <c r="IY176" s="28">
        <v>91.8</v>
      </c>
      <c r="IZ176" s="29">
        <v>1.25</v>
      </c>
      <c r="JA176" s="28">
        <v>99.45</v>
      </c>
      <c r="JB176" s="28">
        <v>107.1</v>
      </c>
      <c r="JC176" s="28">
        <v>114.75</v>
      </c>
      <c r="JD176" s="28">
        <v>122.4</v>
      </c>
      <c r="JE176" s="28">
        <v>130.05000000000001</v>
      </c>
      <c r="JF176" s="28">
        <v>137.69999999999999</v>
      </c>
      <c r="JG176" s="28">
        <v>145.35</v>
      </c>
      <c r="JH176" s="25">
        <v>153</v>
      </c>
      <c r="JI176" s="25">
        <v>160.65</v>
      </c>
      <c r="JJ176" s="25">
        <v>168.3</v>
      </c>
      <c r="JK176" s="49"/>
      <c r="JP176" s="24" t="s">
        <v>97</v>
      </c>
      <c r="JQ176" s="24" t="str">
        <f t="shared" si="130"/>
        <v>C-24-BASE-65-69</v>
      </c>
      <c r="JR176" s="25">
        <v>421.08</v>
      </c>
      <c r="JS176" s="25">
        <v>631.62</v>
      </c>
      <c r="JT176" s="25">
        <v>842.16</v>
      </c>
      <c r="JU176" s="25">
        <v>1052.7</v>
      </c>
      <c r="JV176" s="25">
        <v>1263.24</v>
      </c>
      <c r="JW176" s="25">
        <v>1473.78</v>
      </c>
      <c r="JX176" s="25">
        <v>1600.08</v>
      </c>
      <c r="JY176" s="25">
        <v>1800.09</v>
      </c>
      <c r="JZ176" s="25">
        <v>2000.1</v>
      </c>
      <c r="KA176" s="25">
        <v>2200.11</v>
      </c>
      <c r="KB176" s="28">
        <v>2400.12</v>
      </c>
      <c r="KC176" s="29">
        <v>1.25</v>
      </c>
      <c r="KD176" s="28">
        <v>2600.13</v>
      </c>
      <c r="KE176" s="28">
        <v>2800.14</v>
      </c>
      <c r="KF176" s="28">
        <v>3000.15</v>
      </c>
      <c r="KG176" s="28">
        <v>3200.16</v>
      </c>
      <c r="KH176" s="28">
        <v>3400.17</v>
      </c>
      <c r="KI176" s="28">
        <v>3600.18</v>
      </c>
      <c r="KJ176" s="28">
        <v>3800.19</v>
      </c>
      <c r="KK176" s="25">
        <v>4000.2</v>
      </c>
      <c r="KL176" s="25">
        <v>4200.21</v>
      </c>
      <c r="KM176" s="25">
        <v>4400.22</v>
      </c>
      <c r="KN176" s="25">
        <v>4600.2299999999996</v>
      </c>
      <c r="KO176" s="25">
        <v>4800.24</v>
      </c>
      <c r="KP176" s="49"/>
      <c r="KU176" s="24" t="s">
        <v>97</v>
      </c>
      <c r="KV176" s="24" t="str">
        <f t="shared" si="131"/>
        <v>B-12-NH-65-69</v>
      </c>
      <c r="KW176" s="25">
        <v>12.64</v>
      </c>
      <c r="KX176" s="25">
        <v>18.96</v>
      </c>
      <c r="KY176" s="25">
        <v>25.28</v>
      </c>
      <c r="KZ176" s="25">
        <v>31.6</v>
      </c>
      <c r="LA176" s="25">
        <v>37.92</v>
      </c>
      <c r="LB176" s="25">
        <v>44.24</v>
      </c>
      <c r="LC176" s="25">
        <v>50.56</v>
      </c>
      <c r="LD176" s="25">
        <v>56.88</v>
      </c>
      <c r="LE176" s="25">
        <v>63.2</v>
      </c>
      <c r="LF176" s="25">
        <v>69.52</v>
      </c>
      <c r="LG176" s="28">
        <v>75.84</v>
      </c>
      <c r="LH176" s="29">
        <v>100</v>
      </c>
      <c r="LI176" s="28">
        <v>82.16</v>
      </c>
      <c r="LJ176" s="28">
        <v>88.48</v>
      </c>
      <c r="LK176" s="28">
        <v>94.8</v>
      </c>
      <c r="LL176" s="28">
        <v>101.12</v>
      </c>
      <c r="LM176" s="28">
        <v>107.44</v>
      </c>
      <c r="LN176" s="28">
        <v>113.76</v>
      </c>
      <c r="LO176" s="28">
        <v>120.08</v>
      </c>
      <c r="LP176" s="25">
        <v>126.4</v>
      </c>
      <c r="LQ176" s="25">
        <v>132.72</v>
      </c>
      <c r="LR176" s="25">
        <v>139.04</v>
      </c>
      <c r="LS176" s="49"/>
    </row>
    <row r="177" spans="9:331">
      <c r="I177" s="24" t="s">
        <v>98</v>
      </c>
      <c r="J177" s="24" t="str">
        <f t="shared" si="121"/>
        <v>B-12-NH-70-74</v>
      </c>
      <c r="K177" s="25">
        <v>26.06</v>
      </c>
      <c r="L177" s="25">
        <v>39.090000000000003</v>
      </c>
      <c r="M177" s="25">
        <v>52.12</v>
      </c>
      <c r="N177" s="25">
        <v>65.150000000000006</v>
      </c>
      <c r="O177" s="25">
        <v>78.180000000000007</v>
      </c>
      <c r="P177" s="25">
        <v>91.21</v>
      </c>
      <c r="Q177" s="25">
        <v>104.24</v>
      </c>
      <c r="R177" s="25">
        <v>117.27</v>
      </c>
      <c r="S177" s="25">
        <v>130.30000000000001</v>
      </c>
      <c r="T177" s="25">
        <v>143.33000000000001</v>
      </c>
      <c r="U177" s="28">
        <v>156.36000000000001</v>
      </c>
      <c r="V177" s="30" t="s">
        <v>265</v>
      </c>
      <c r="W177" s="28">
        <v>169.39</v>
      </c>
      <c r="X177" s="28">
        <v>182.42</v>
      </c>
      <c r="Y177" s="28">
        <v>195.45</v>
      </c>
      <c r="Z177" s="28">
        <v>208.48</v>
      </c>
      <c r="AA177" s="28">
        <v>221.51</v>
      </c>
      <c r="AB177" s="28">
        <v>234.54</v>
      </c>
      <c r="AC177" s="28">
        <v>247.57</v>
      </c>
      <c r="AD177" s="25">
        <v>260.60000000000002</v>
      </c>
      <c r="AE177" s="25">
        <v>273.63</v>
      </c>
      <c r="AF177" s="25">
        <v>286.66000000000003</v>
      </c>
      <c r="AL177" s="24" t="s">
        <v>98</v>
      </c>
      <c r="AM177" s="24" t="str">
        <f t="shared" si="122"/>
        <v>C-24-70-74</v>
      </c>
      <c r="AN177" s="25">
        <v>544.5</v>
      </c>
      <c r="AO177" s="25">
        <v>816.75</v>
      </c>
      <c r="AP177" s="25">
        <v>1089</v>
      </c>
      <c r="AQ177" s="25">
        <v>1361.25</v>
      </c>
      <c r="AR177" s="25">
        <v>1633.5</v>
      </c>
      <c r="AS177" s="25">
        <v>1905.75</v>
      </c>
      <c r="AT177" s="25">
        <v>2069.12</v>
      </c>
      <c r="AU177" s="25">
        <v>2327.7600000000002</v>
      </c>
      <c r="AV177" s="25">
        <v>2586.4</v>
      </c>
      <c r="AW177" s="25">
        <v>2845.04</v>
      </c>
      <c r="AX177" s="28">
        <v>3103.68</v>
      </c>
      <c r="AY177" s="30" t="s">
        <v>265</v>
      </c>
      <c r="AZ177" s="28">
        <v>3362.32</v>
      </c>
      <c r="BA177" s="28">
        <v>3620.96</v>
      </c>
      <c r="BB177" s="28">
        <v>3879.6</v>
      </c>
      <c r="BC177" s="28">
        <v>4138.24</v>
      </c>
      <c r="BD177" s="28">
        <v>4396.88</v>
      </c>
      <c r="BE177" s="28">
        <v>4655.5200000000004</v>
      </c>
      <c r="BF177" s="28">
        <v>4914.16</v>
      </c>
      <c r="BG177" s="25">
        <v>5172.8</v>
      </c>
      <c r="BH177" s="25">
        <v>5431.44</v>
      </c>
      <c r="BI177" s="25">
        <v>5690.08</v>
      </c>
      <c r="BJ177" s="25">
        <v>5948.72</v>
      </c>
      <c r="BK177" s="25">
        <v>6207.36</v>
      </c>
      <c r="BL177" s="49"/>
      <c r="BQ177" s="24" t="s">
        <v>98</v>
      </c>
      <c r="BR177" s="24" t="str">
        <f t="shared" si="123"/>
        <v>C-24-BASE-70-74</v>
      </c>
      <c r="BS177" s="25">
        <v>480.08</v>
      </c>
      <c r="BT177" s="25">
        <v>720.12</v>
      </c>
      <c r="BU177" s="25">
        <v>960.16</v>
      </c>
      <c r="BV177" s="25">
        <v>1200.2</v>
      </c>
      <c r="BW177" s="25">
        <v>1440.24</v>
      </c>
      <c r="BX177" s="25">
        <v>1680.28</v>
      </c>
      <c r="BY177" s="25">
        <v>1824.32</v>
      </c>
      <c r="BZ177" s="25">
        <v>2052.36</v>
      </c>
      <c r="CA177" s="25">
        <v>2280.4</v>
      </c>
      <c r="CB177" s="25">
        <v>2508.44</v>
      </c>
      <c r="CC177" s="28">
        <v>2736.48</v>
      </c>
      <c r="CD177" s="30" t="s">
        <v>265</v>
      </c>
      <c r="CE177" s="28">
        <v>2964.52</v>
      </c>
      <c r="CF177" s="28">
        <v>3192.56</v>
      </c>
      <c r="CG177" s="28">
        <v>3420.6</v>
      </c>
      <c r="CH177" s="28">
        <v>3648.64</v>
      </c>
      <c r="CI177" s="28">
        <v>3876.68</v>
      </c>
      <c r="CJ177" s="28">
        <v>4104.72</v>
      </c>
      <c r="CK177" s="28">
        <v>4332.76</v>
      </c>
      <c r="CL177" s="25">
        <v>4560.8</v>
      </c>
      <c r="CM177" s="25">
        <v>4788.84</v>
      </c>
      <c r="CN177" s="25">
        <v>5016.88</v>
      </c>
      <c r="CO177" s="25">
        <v>5244.92</v>
      </c>
      <c r="CP177" s="25">
        <v>5472.96</v>
      </c>
      <c r="CQ177" s="49"/>
      <c r="CV177" s="24" t="s">
        <v>98</v>
      </c>
      <c r="CW177" s="24" t="str">
        <f t="shared" si="124"/>
        <v>B-12-NH-70-74</v>
      </c>
      <c r="CX177" s="25">
        <v>23.56</v>
      </c>
      <c r="CY177" s="25">
        <v>35.340000000000003</v>
      </c>
      <c r="CZ177" s="25">
        <v>47.12</v>
      </c>
      <c r="DA177" s="25">
        <v>58.9</v>
      </c>
      <c r="DB177" s="25">
        <v>70.680000000000007</v>
      </c>
      <c r="DC177" s="25">
        <v>82.46</v>
      </c>
      <c r="DD177" s="25">
        <v>94.24</v>
      </c>
      <c r="DE177" s="25">
        <v>106.02</v>
      </c>
      <c r="DF177" s="25">
        <v>117.8</v>
      </c>
      <c r="DG177" s="25">
        <v>129.58000000000001</v>
      </c>
      <c r="DH177" s="28">
        <v>141.36000000000001</v>
      </c>
      <c r="DI177" s="30" t="s">
        <v>265</v>
      </c>
      <c r="DJ177" s="28">
        <v>153.13999999999999</v>
      </c>
      <c r="DK177" s="28">
        <v>164.92</v>
      </c>
      <c r="DL177" s="28">
        <v>176.7</v>
      </c>
      <c r="DM177" s="28">
        <v>188.48</v>
      </c>
      <c r="DN177" s="28">
        <v>200.26</v>
      </c>
      <c r="DO177" s="28">
        <v>212.04</v>
      </c>
      <c r="DP177" s="28">
        <v>223.82</v>
      </c>
      <c r="DQ177" s="25">
        <v>235.6</v>
      </c>
      <c r="DR177" s="25">
        <v>247.38</v>
      </c>
      <c r="DS177" s="25">
        <v>259.16000000000003</v>
      </c>
      <c r="DT177" s="49"/>
      <c r="DY177" s="24" t="s">
        <v>98</v>
      </c>
      <c r="DZ177" s="24" t="str">
        <f t="shared" si="125"/>
        <v>B-12-NH-70-74</v>
      </c>
      <c r="EA177" s="25">
        <v>23.86</v>
      </c>
      <c r="EB177" s="25">
        <v>35.79</v>
      </c>
      <c r="EC177" s="25">
        <v>47.72</v>
      </c>
      <c r="ED177" s="25">
        <v>59.65</v>
      </c>
      <c r="EE177" s="25">
        <v>71.58</v>
      </c>
      <c r="EF177" s="25">
        <v>83.51</v>
      </c>
      <c r="EG177" s="25">
        <v>95.44</v>
      </c>
      <c r="EH177" s="25">
        <v>107.37</v>
      </c>
      <c r="EI177" s="25">
        <v>119.3</v>
      </c>
      <c r="EJ177" s="25">
        <v>131.22999999999999</v>
      </c>
      <c r="EK177" s="28">
        <v>143.16</v>
      </c>
      <c r="EL177" s="30" t="s">
        <v>265</v>
      </c>
      <c r="EM177" s="28">
        <v>155.09</v>
      </c>
      <c r="EN177" s="28">
        <v>167.02</v>
      </c>
      <c r="EO177" s="28">
        <v>178.95</v>
      </c>
      <c r="EP177" s="28">
        <v>190.88</v>
      </c>
      <c r="EQ177" s="28">
        <v>202.81</v>
      </c>
      <c r="ER177" s="28">
        <v>214.74</v>
      </c>
      <c r="ES177" s="28">
        <v>226.67</v>
      </c>
      <c r="ET177" s="25">
        <v>238.6</v>
      </c>
      <c r="EU177" s="25">
        <v>250.53</v>
      </c>
      <c r="EV177" s="25">
        <v>262.45999999999998</v>
      </c>
      <c r="EW177" s="49"/>
      <c r="FB177" s="24" t="s">
        <v>98</v>
      </c>
      <c r="FC177" s="24" t="str">
        <f t="shared" si="126"/>
        <v>B-12-NH-70-74</v>
      </c>
      <c r="FD177" s="25">
        <v>19.84</v>
      </c>
      <c r="FE177" s="25">
        <v>29.76</v>
      </c>
      <c r="FF177" s="25">
        <v>39.68</v>
      </c>
      <c r="FG177" s="25">
        <v>49.6</v>
      </c>
      <c r="FH177" s="25">
        <v>59.52</v>
      </c>
      <c r="FI177" s="25">
        <v>69.44</v>
      </c>
      <c r="FJ177" s="25">
        <v>79.36</v>
      </c>
      <c r="FK177" s="25">
        <v>89.28</v>
      </c>
      <c r="FL177" s="25">
        <v>99.2</v>
      </c>
      <c r="FM177" s="25">
        <v>109.12</v>
      </c>
      <c r="FN177" s="28">
        <v>119.04</v>
      </c>
      <c r="FO177" s="30" t="s">
        <v>265</v>
      </c>
      <c r="FP177" s="28">
        <v>128.96</v>
      </c>
      <c r="FQ177" s="28">
        <v>138.88</v>
      </c>
      <c r="FR177" s="28">
        <v>148.80000000000001</v>
      </c>
      <c r="FS177" s="28">
        <v>158.72</v>
      </c>
      <c r="FT177" s="28">
        <v>168.64</v>
      </c>
      <c r="FU177" s="28">
        <v>178.56</v>
      </c>
      <c r="FV177" s="28">
        <v>188.48</v>
      </c>
      <c r="FW177" s="25">
        <v>198.4</v>
      </c>
      <c r="FX177" s="25">
        <v>208.32</v>
      </c>
      <c r="FY177" s="25">
        <v>218.24</v>
      </c>
      <c r="FZ177" s="49"/>
      <c r="GE177" s="24" t="s">
        <v>98</v>
      </c>
      <c r="GF177" s="24" t="str">
        <f t="shared" si="127"/>
        <v>C-24-BASE-70-74</v>
      </c>
      <c r="GG177" s="25">
        <v>453.76</v>
      </c>
      <c r="GH177" s="25">
        <v>680.64</v>
      </c>
      <c r="GI177" s="25">
        <v>907.52</v>
      </c>
      <c r="GJ177" s="25">
        <v>1134.4000000000001</v>
      </c>
      <c r="GK177" s="25">
        <v>1361.28</v>
      </c>
      <c r="GL177" s="25">
        <v>1588.16</v>
      </c>
      <c r="GM177" s="25">
        <v>1724.32</v>
      </c>
      <c r="GN177" s="25">
        <v>1939.86</v>
      </c>
      <c r="GO177" s="25">
        <v>2155.4</v>
      </c>
      <c r="GP177" s="25">
        <v>2370.94</v>
      </c>
      <c r="GQ177" s="28">
        <v>2586.48</v>
      </c>
      <c r="GR177" s="30" t="s">
        <v>265</v>
      </c>
      <c r="GS177" s="28">
        <v>2802.02</v>
      </c>
      <c r="GT177" s="28">
        <v>3017.56</v>
      </c>
      <c r="GU177" s="28">
        <v>3233.1</v>
      </c>
      <c r="GV177" s="28">
        <v>3448.64</v>
      </c>
      <c r="GW177" s="28">
        <v>3664.18</v>
      </c>
      <c r="GX177" s="28">
        <v>3879.72</v>
      </c>
      <c r="GY177" s="28">
        <v>4095.26</v>
      </c>
      <c r="GZ177" s="25">
        <v>4310.8</v>
      </c>
      <c r="HA177" s="25">
        <v>4526.34</v>
      </c>
      <c r="HB177" s="25">
        <v>4741.88</v>
      </c>
      <c r="HC177" s="25">
        <v>4957.42</v>
      </c>
      <c r="HD177" s="25">
        <v>5172.96</v>
      </c>
      <c r="HE177" s="49"/>
      <c r="HJ177" s="24" t="s">
        <v>98</v>
      </c>
      <c r="HK177" s="24" t="str">
        <f t="shared" si="128"/>
        <v>B-12-NH-70-74</v>
      </c>
      <c r="HL177" s="25">
        <v>21.56</v>
      </c>
      <c r="HM177" s="25">
        <v>32.340000000000003</v>
      </c>
      <c r="HN177" s="25">
        <v>43.12</v>
      </c>
      <c r="HO177" s="25">
        <v>53.9</v>
      </c>
      <c r="HP177" s="25">
        <v>64.680000000000007</v>
      </c>
      <c r="HQ177" s="25">
        <v>75.459999999999994</v>
      </c>
      <c r="HR177" s="25">
        <v>86.24</v>
      </c>
      <c r="HS177" s="25">
        <v>97.02</v>
      </c>
      <c r="HT177" s="25">
        <v>107.8</v>
      </c>
      <c r="HU177" s="25">
        <v>118.58</v>
      </c>
      <c r="HV177" s="28">
        <v>129.36000000000001</v>
      </c>
      <c r="HW177" s="30" t="s">
        <v>265</v>
      </c>
      <c r="HX177" s="28">
        <v>140.13999999999999</v>
      </c>
      <c r="HY177" s="28">
        <v>150.91999999999999</v>
      </c>
      <c r="HZ177" s="28">
        <v>161.69999999999999</v>
      </c>
      <c r="IA177" s="28">
        <v>172.48</v>
      </c>
      <c r="IB177" s="28">
        <v>183.26</v>
      </c>
      <c r="IC177" s="28">
        <v>194.04</v>
      </c>
      <c r="ID177" s="28">
        <v>204.82</v>
      </c>
      <c r="IE177" s="25">
        <v>215.6</v>
      </c>
      <c r="IF177" s="25">
        <v>226.38</v>
      </c>
      <c r="IG177" s="25">
        <v>237.16</v>
      </c>
      <c r="IH177" s="49"/>
      <c r="IM177" s="24" t="s">
        <v>98</v>
      </c>
      <c r="IN177" s="24" t="str">
        <f t="shared" si="129"/>
        <v>B-12-NH-70-74</v>
      </c>
      <c r="IO177" s="25">
        <v>26.06</v>
      </c>
      <c r="IP177" s="25">
        <v>39.090000000000003</v>
      </c>
      <c r="IQ177" s="25">
        <v>52.12</v>
      </c>
      <c r="IR177" s="25">
        <v>65.150000000000006</v>
      </c>
      <c r="IS177" s="25">
        <v>78.180000000000007</v>
      </c>
      <c r="IT177" s="25">
        <v>91.21</v>
      </c>
      <c r="IU177" s="25">
        <v>104.24</v>
      </c>
      <c r="IV177" s="25">
        <v>117.27</v>
      </c>
      <c r="IW177" s="25">
        <v>130.30000000000001</v>
      </c>
      <c r="IX177" s="25">
        <v>143.33000000000001</v>
      </c>
      <c r="IY177" s="28">
        <v>156.36000000000001</v>
      </c>
      <c r="IZ177" s="30" t="s">
        <v>265</v>
      </c>
      <c r="JA177" s="28">
        <v>169.39</v>
      </c>
      <c r="JB177" s="28">
        <v>182.42</v>
      </c>
      <c r="JC177" s="28">
        <v>195.45</v>
      </c>
      <c r="JD177" s="28">
        <v>208.48</v>
      </c>
      <c r="JE177" s="28">
        <v>221.51</v>
      </c>
      <c r="JF177" s="28">
        <v>234.54</v>
      </c>
      <c r="JG177" s="28">
        <v>247.57</v>
      </c>
      <c r="JH177" s="25">
        <v>260.60000000000002</v>
      </c>
      <c r="JI177" s="25">
        <v>273.63</v>
      </c>
      <c r="JJ177" s="25">
        <v>286.66000000000003</v>
      </c>
      <c r="JK177" s="49"/>
      <c r="JP177" s="24" t="s">
        <v>98</v>
      </c>
      <c r="JQ177" s="24" t="str">
        <f t="shared" si="130"/>
        <v>C-24-BASE-70-74</v>
      </c>
      <c r="JR177" s="25">
        <v>544.5</v>
      </c>
      <c r="JS177" s="25">
        <v>816.75</v>
      </c>
      <c r="JT177" s="25">
        <v>1089</v>
      </c>
      <c r="JU177" s="25">
        <v>1361.25</v>
      </c>
      <c r="JV177" s="25">
        <v>1633.5</v>
      </c>
      <c r="JW177" s="25">
        <v>1905.75</v>
      </c>
      <c r="JX177" s="25">
        <v>2069.12</v>
      </c>
      <c r="JY177" s="25">
        <v>2327.7600000000002</v>
      </c>
      <c r="JZ177" s="25">
        <v>2586.4</v>
      </c>
      <c r="KA177" s="25">
        <v>2845.04</v>
      </c>
      <c r="KB177" s="28">
        <v>3103.68</v>
      </c>
      <c r="KC177" s="30" t="s">
        <v>265</v>
      </c>
      <c r="KD177" s="28">
        <v>3362.32</v>
      </c>
      <c r="KE177" s="28">
        <v>3620.96</v>
      </c>
      <c r="KF177" s="28">
        <v>3879.6</v>
      </c>
      <c r="KG177" s="28">
        <v>4138.24</v>
      </c>
      <c r="KH177" s="28">
        <v>4396.88</v>
      </c>
      <c r="KI177" s="28">
        <v>4655.5200000000004</v>
      </c>
      <c r="KJ177" s="28">
        <v>4914.16</v>
      </c>
      <c r="KK177" s="25">
        <v>5172.8</v>
      </c>
      <c r="KL177" s="25">
        <v>5431.44</v>
      </c>
      <c r="KM177" s="25">
        <v>5690.08</v>
      </c>
      <c r="KN177" s="25">
        <v>5948.72</v>
      </c>
      <c r="KO177" s="25">
        <v>6207.36</v>
      </c>
      <c r="KP177" s="49"/>
      <c r="KU177" s="24" t="s">
        <v>98</v>
      </c>
      <c r="KV177" s="24" t="str">
        <f t="shared" si="131"/>
        <v>B-12-NH-70-74</v>
      </c>
      <c r="KW177" s="25">
        <v>21.56</v>
      </c>
      <c r="KX177" s="25">
        <v>32.340000000000003</v>
      </c>
      <c r="KY177" s="25">
        <v>43.12</v>
      </c>
      <c r="KZ177" s="25">
        <v>53.9</v>
      </c>
      <c r="LA177" s="25">
        <v>64.680000000000007</v>
      </c>
      <c r="LB177" s="25">
        <v>75.459999999999994</v>
      </c>
      <c r="LC177" s="25">
        <v>86.24</v>
      </c>
      <c r="LD177" s="25">
        <v>97.02</v>
      </c>
      <c r="LE177" s="25">
        <v>107.8</v>
      </c>
      <c r="LF177" s="25">
        <v>118.58</v>
      </c>
      <c r="LG177" s="28">
        <v>129.36000000000001</v>
      </c>
      <c r="LH177" s="30" t="s">
        <v>265</v>
      </c>
      <c r="LI177" s="28">
        <v>140.13999999999999</v>
      </c>
      <c r="LJ177" s="28">
        <v>150.91999999999999</v>
      </c>
      <c r="LK177" s="28">
        <v>161.69999999999999</v>
      </c>
      <c r="LL177" s="28">
        <v>172.48</v>
      </c>
      <c r="LM177" s="28">
        <v>183.26</v>
      </c>
      <c r="LN177" s="28">
        <v>194.04</v>
      </c>
      <c r="LO177" s="28">
        <v>204.82</v>
      </c>
      <c r="LP177" s="25">
        <v>215.6</v>
      </c>
      <c r="LQ177" s="25">
        <v>226.38</v>
      </c>
      <c r="LR177" s="25">
        <v>237.16</v>
      </c>
      <c r="LS177" s="49"/>
    </row>
    <row r="178" spans="9:331">
      <c r="I178" s="24" t="s">
        <v>99</v>
      </c>
      <c r="J178" s="24" t="str">
        <f t="shared" si="121"/>
        <v>B-12-NH-75-79</v>
      </c>
      <c r="K178" s="25">
        <v>41.6</v>
      </c>
      <c r="L178" s="25">
        <v>62.4</v>
      </c>
      <c r="M178" s="25">
        <v>83.2</v>
      </c>
      <c r="N178" s="25">
        <v>104</v>
      </c>
      <c r="O178" s="25">
        <v>124.8</v>
      </c>
      <c r="P178" s="25">
        <v>145.6</v>
      </c>
      <c r="Q178" s="25">
        <v>166.4</v>
      </c>
      <c r="R178" s="25">
        <v>187.2</v>
      </c>
      <c r="S178" s="25">
        <v>208</v>
      </c>
      <c r="T178" s="25">
        <v>228.8</v>
      </c>
      <c r="U178" s="28">
        <v>249.6</v>
      </c>
      <c r="V178" s="30" t="s">
        <v>265</v>
      </c>
      <c r="W178" s="28">
        <v>270.39999999999998</v>
      </c>
      <c r="X178" s="28">
        <v>291.2</v>
      </c>
      <c r="Y178" s="28">
        <v>312</v>
      </c>
      <c r="Z178" s="28">
        <v>332.8</v>
      </c>
      <c r="AA178" s="28">
        <v>353.6</v>
      </c>
      <c r="AB178" s="28">
        <v>374.4</v>
      </c>
      <c r="AC178" s="28">
        <v>395.2</v>
      </c>
      <c r="AD178" s="25">
        <v>416</v>
      </c>
      <c r="AE178" s="25">
        <v>436.8</v>
      </c>
      <c r="AF178" s="25">
        <v>457.6</v>
      </c>
      <c r="AL178" s="24" t="s">
        <v>99</v>
      </c>
      <c r="AM178" s="24" t="str">
        <f t="shared" si="122"/>
        <v>C-24-75-79</v>
      </c>
      <c r="AN178" s="25">
        <v>675.18</v>
      </c>
      <c r="AO178" s="25">
        <v>1012.77</v>
      </c>
      <c r="AP178" s="25">
        <v>1350.36</v>
      </c>
      <c r="AQ178" s="25">
        <v>1687.95</v>
      </c>
      <c r="AR178" s="25">
        <v>2025.54</v>
      </c>
      <c r="AS178" s="25">
        <v>2363.13</v>
      </c>
      <c r="AT178" s="25">
        <v>2565.6799999999998</v>
      </c>
      <c r="AU178" s="25">
        <v>2886.39</v>
      </c>
      <c r="AV178" s="25">
        <v>3207.1</v>
      </c>
      <c r="AW178" s="25">
        <v>3527.81</v>
      </c>
      <c r="AX178" s="28">
        <v>3848.52</v>
      </c>
      <c r="AY178" s="30" t="s">
        <v>265</v>
      </c>
      <c r="AZ178" s="28">
        <v>4169.2299999999996</v>
      </c>
      <c r="BA178" s="28">
        <v>4489.9399999999996</v>
      </c>
      <c r="BB178" s="28">
        <v>4810.6499999999996</v>
      </c>
      <c r="BC178" s="28">
        <v>5131.3599999999997</v>
      </c>
      <c r="BD178" s="28">
        <v>5452.07</v>
      </c>
      <c r="BE178" s="28">
        <v>5772.78</v>
      </c>
      <c r="BF178" s="28">
        <v>6093.49</v>
      </c>
      <c r="BG178" s="25">
        <v>6414.2</v>
      </c>
      <c r="BH178" s="25">
        <v>6734.91</v>
      </c>
      <c r="BI178" s="25">
        <v>7055.62</v>
      </c>
      <c r="BJ178" s="25">
        <v>7376.33</v>
      </c>
      <c r="BK178" s="25">
        <v>7697.04</v>
      </c>
      <c r="BL178" s="49"/>
      <c r="BQ178" s="24" t="s">
        <v>99</v>
      </c>
      <c r="BR178" s="24" t="str">
        <f t="shared" si="123"/>
        <v>C-24-BASE-75-79</v>
      </c>
      <c r="BS178" s="25">
        <v>518.98</v>
      </c>
      <c r="BT178" s="25">
        <v>778.47</v>
      </c>
      <c r="BU178" s="25">
        <v>1037.96</v>
      </c>
      <c r="BV178" s="25">
        <v>1297.45</v>
      </c>
      <c r="BW178" s="25">
        <v>1556.94</v>
      </c>
      <c r="BX178" s="25">
        <v>1816.43</v>
      </c>
      <c r="BY178" s="25">
        <v>1972.16</v>
      </c>
      <c r="BZ178" s="25">
        <v>2218.6799999999998</v>
      </c>
      <c r="CA178" s="25">
        <v>2465.1999999999998</v>
      </c>
      <c r="CB178" s="25">
        <v>2711.72</v>
      </c>
      <c r="CC178" s="28">
        <v>2958.24</v>
      </c>
      <c r="CD178" s="30" t="s">
        <v>265</v>
      </c>
      <c r="CE178" s="28">
        <v>3204.76</v>
      </c>
      <c r="CF178" s="28">
        <v>3451.28</v>
      </c>
      <c r="CG178" s="28">
        <v>3697.8</v>
      </c>
      <c r="CH178" s="28">
        <v>3944.32</v>
      </c>
      <c r="CI178" s="28">
        <v>4190.84</v>
      </c>
      <c r="CJ178" s="28">
        <v>4437.3599999999997</v>
      </c>
      <c r="CK178" s="28">
        <v>4683.88</v>
      </c>
      <c r="CL178" s="25">
        <v>4930.3999999999996</v>
      </c>
      <c r="CM178" s="25">
        <v>5176.92</v>
      </c>
      <c r="CN178" s="25">
        <v>5423.44</v>
      </c>
      <c r="CO178" s="25">
        <v>5669.96</v>
      </c>
      <c r="CP178" s="25">
        <v>5916.48</v>
      </c>
      <c r="CQ178" s="49"/>
      <c r="CV178" s="24" t="s">
        <v>99</v>
      </c>
      <c r="CW178" s="24" t="str">
        <f t="shared" si="124"/>
        <v>B-12-NH-75-79</v>
      </c>
      <c r="CX178" s="25">
        <v>37.619999999999997</v>
      </c>
      <c r="CY178" s="25">
        <v>56.43</v>
      </c>
      <c r="CZ178" s="25">
        <v>75.239999999999995</v>
      </c>
      <c r="DA178" s="25">
        <v>94.05</v>
      </c>
      <c r="DB178" s="25">
        <v>112.86</v>
      </c>
      <c r="DC178" s="25">
        <v>131.66999999999999</v>
      </c>
      <c r="DD178" s="25">
        <v>150.47999999999999</v>
      </c>
      <c r="DE178" s="25">
        <v>169.29</v>
      </c>
      <c r="DF178" s="25">
        <v>188.1</v>
      </c>
      <c r="DG178" s="25">
        <v>206.91</v>
      </c>
      <c r="DH178" s="28">
        <v>225.72</v>
      </c>
      <c r="DI178" s="30" t="s">
        <v>265</v>
      </c>
      <c r="DJ178" s="28">
        <v>244.53</v>
      </c>
      <c r="DK178" s="28">
        <v>263.33999999999997</v>
      </c>
      <c r="DL178" s="28">
        <v>282.14999999999998</v>
      </c>
      <c r="DM178" s="28">
        <v>300.95999999999998</v>
      </c>
      <c r="DN178" s="28">
        <v>319.77</v>
      </c>
      <c r="DO178" s="28">
        <v>338.58</v>
      </c>
      <c r="DP178" s="28">
        <v>357.39</v>
      </c>
      <c r="DQ178" s="25">
        <v>376.2</v>
      </c>
      <c r="DR178" s="25">
        <v>395.01</v>
      </c>
      <c r="DS178" s="25">
        <v>413.82</v>
      </c>
      <c r="DT178" s="49"/>
      <c r="DY178" s="24" t="s">
        <v>99</v>
      </c>
      <c r="DZ178" s="24" t="str">
        <f t="shared" si="125"/>
        <v>B-12-NH-75-79</v>
      </c>
      <c r="EA178" s="25">
        <v>38.1</v>
      </c>
      <c r="EB178" s="25">
        <v>57.15</v>
      </c>
      <c r="EC178" s="25">
        <v>76.2</v>
      </c>
      <c r="ED178" s="25">
        <v>95.25</v>
      </c>
      <c r="EE178" s="25">
        <v>114.3</v>
      </c>
      <c r="EF178" s="25">
        <v>133.35</v>
      </c>
      <c r="EG178" s="25">
        <v>152.4</v>
      </c>
      <c r="EH178" s="25">
        <v>171.45</v>
      </c>
      <c r="EI178" s="25">
        <v>190.5</v>
      </c>
      <c r="EJ178" s="25">
        <v>209.55</v>
      </c>
      <c r="EK178" s="28">
        <v>228.6</v>
      </c>
      <c r="EL178" s="30" t="s">
        <v>265</v>
      </c>
      <c r="EM178" s="28">
        <v>247.65</v>
      </c>
      <c r="EN178" s="28">
        <v>266.7</v>
      </c>
      <c r="EO178" s="28">
        <v>285.75</v>
      </c>
      <c r="EP178" s="28">
        <v>304.8</v>
      </c>
      <c r="EQ178" s="28">
        <v>323.85000000000002</v>
      </c>
      <c r="ER178" s="28">
        <v>342.9</v>
      </c>
      <c r="ES178" s="28">
        <v>361.95</v>
      </c>
      <c r="ET178" s="25">
        <v>381</v>
      </c>
      <c r="EU178" s="25">
        <v>400.05</v>
      </c>
      <c r="EV178" s="25">
        <v>419.1</v>
      </c>
      <c r="EW178" s="49"/>
      <c r="FB178" s="24" t="s">
        <v>99</v>
      </c>
      <c r="FC178" s="24" t="str">
        <f t="shared" si="126"/>
        <v>B-12-NH-75-79</v>
      </c>
      <c r="FD178" s="25">
        <v>31.68</v>
      </c>
      <c r="FE178" s="25">
        <v>47.52</v>
      </c>
      <c r="FF178" s="25">
        <v>63.36</v>
      </c>
      <c r="FG178" s="25">
        <v>79.2</v>
      </c>
      <c r="FH178" s="25">
        <v>95.04</v>
      </c>
      <c r="FI178" s="25">
        <v>110.88</v>
      </c>
      <c r="FJ178" s="25">
        <v>126.72</v>
      </c>
      <c r="FK178" s="25">
        <v>142.56</v>
      </c>
      <c r="FL178" s="25">
        <v>158.4</v>
      </c>
      <c r="FM178" s="25">
        <v>174.24</v>
      </c>
      <c r="FN178" s="28">
        <v>190.08</v>
      </c>
      <c r="FO178" s="30" t="s">
        <v>265</v>
      </c>
      <c r="FP178" s="28">
        <v>205.92</v>
      </c>
      <c r="FQ178" s="28">
        <v>221.76</v>
      </c>
      <c r="FR178" s="28">
        <v>237.6</v>
      </c>
      <c r="FS178" s="28">
        <v>253.44</v>
      </c>
      <c r="FT178" s="28">
        <v>269.27999999999997</v>
      </c>
      <c r="FU178" s="28">
        <v>285.12</v>
      </c>
      <c r="FV178" s="28">
        <v>300.95999999999998</v>
      </c>
      <c r="FW178" s="25">
        <v>316.8</v>
      </c>
      <c r="FX178" s="25">
        <v>332.64</v>
      </c>
      <c r="FY178" s="25">
        <v>348.48</v>
      </c>
      <c r="FZ178" s="49"/>
      <c r="GE178" s="24" t="s">
        <v>99</v>
      </c>
      <c r="GF178" s="24" t="str">
        <f t="shared" si="127"/>
        <v>C-24-BASE-75-79</v>
      </c>
      <c r="GG178" s="25">
        <v>559.02</v>
      </c>
      <c r="GH178" s="25">
        <v>838.53</v>
      </c>
      <c r="GI178" s="25">
        <v>1118.04</v>
      </c>
      <c r="GJ178" s="25">
        <v>1397.55</v>
      </c>
      <c r="GK178" s="25">
        <v>1677.06</v>
      </c>
      <c r="GL178" s="25">
        <v>1956.57</v>
      </c>
      <c r="GM178" s="25">
        <v>2124.2399999999998</v>
      </c>
      <c r="GN178" s="25">
        <v>2389.77</v>
      </c>
      <c r="GO178" s="25">
        <v>2655.3</v>
      </c>
      <c r="GP178" s="25">
        <v>2920.83</v>
      </c>
      <c r="GQ178" s="28">
        <v>3186.36</v>
      </c>
      <c r="GR178" s="30" t="s">
        <v>265</v>
      </c>
      <c r="GS178" s="28">
        <v>3451.89</v>
      </c>
      <c r="GT178" s="28">
        <v>3717.42</v>
      </c>
      <c r="GU178" s="28">
        <v>3982.95</v>
      </c>
      <c r="GV178" s="28">
        <v>4248.4799999999996</v>
      </c>
      <c r="GW178" s="28">
        <v>4514.01</v>
      </c>
      <c r="GX178" s="28">
        <v>4779.54</v>
      </c>
      <c r="GY178" s="28">
        <v>5045.07</v>
      </c>
      <c r="GZ178" s="25">
        <v>5310.6</v>
      </c>
      <c r="HA178" s="25">
        <v>5576.13</v>
      </c>
      <c r="HB178" s="25">
        <v>5841.66</v>
      </c>
      <c r="HC178" s="25">
        <v>6107.19</v>
      </c>
      <c r="HD178" s="25">
        <v>6372.72</v>
      </c>
      <c r="HE178" s="49"/>
      <c r="HJ178" s="24" t="s">
        <v>99</v>
      </c>
      <c r="HK178" s="24" t="str">
        <f t="shared" si="128"/>
        <v>B-12-NH-75-79</v>
      </c>
      <c r="HL178" s="25">
        <v>34.4</v>
      </c>
      <c r="HM178" s="25">
        <v>51.6</v>
      </c>
      <c r="HN178" s="25">
        <v>68.8</v>
      </c>
      <c r="HO178" s="25">
        <v>86</v>
      </c>
      <c r="HP178" s="25">
        <v>103.2</v>
      </c>
      <c r="HQ178" s="25">
        <v>120.4</v>
      </c>
      <c r="HR178" s="25">
        <v>137.6</v>
      </c>
      <c r="HS178" s="25">
        <v>154.80000000000001</v>
      </c>
      <c r="HT178" s="25">
        <v>172</v>
      </c>
      <c r="HU178" s="25">
        <v>189.2</v>
      </c>
      <c r="HV178" s="28">
        <v>206.4</v>
      </c>
      <c r="HW178" s="30" t="s">
        <v>265</v>
      </c>
      <c r="HX178" s="28">
        <v>223.6</v>
      </c>
      <c r="HY178" s="28">
        <v>240.8</v>
      </c>
      <c r="HZ178" s="28">
        <v>258</v>
      </c>
      <c r="IA178" s="28">
        <v>275.2</v>
      </c>
      <c r="IB178" s="28">
        <v>292.39999999999998</v>
      </c>
      <c r="IC178" s="28">
        <v>309.60000000000002</v>
      </c>
      <c r="ID178" s="28">
        <v>326.8</v>
      </c>
      <c r="IE178" s="25">
        <v>344</v>
      </c>
      <c r="IF178" s="25">
        <v>361.2</v>
      </c>
      <c r="IG178" s="25">
        <v>378.4</v>
      </c>
      <c r="IH178" s="49"/>
      <c r="IM178" s="24" t="s">
        <v>99</v>
      </c>
      <c r="IN178" s="24" t="str">
        <f t="shared" si="129"/>
        <v>B-12-NH-75-79</v>
      </c>
      <c r="IO178" s="25">
        <v>41.6</v>
      </c>
      <c r="IP178" s="25">
        <v>62.4</v>
      </c>
      <c r="IQ178" s="25">
        <v>83.2</v>
      </c>
      <c r="IR178" s="25">
        <v>104</v>
      </c>
      <c r="IS178" s="25">
        <v>124.8</v>
      </c>
      <c r="IT178" s="25">
        <v>145.6</v>
      </c>
      <c r="IU178" s="25">
        <v>166.4</v>
      </c>
      <c r="IV178" s="25">
        <v>187.2</v>
      </c>
      <c r="IW178" s="25">
        <v>208</v>
      </c>
      <c r="IX178" s="25">
        <v>228.8</v>
      </c>
      <c r="IY178" s="28">
        <v>249.6</v>
      </c>
      <c r="IZ178" s="30" t="s">
        <v>265</v>
      </c>
      <c r="JA178" s="28">
        <v>270.39999999999998</v>
      </c>
      <c r="JB178" s="28">
        <v>291.2</v>
      </c>
      <c r="JC178" s="28">
        <v>312</v>
      </c>
      <c r="JD178" s="28">
        <v>332.8</v>
      </c>
      <c r="JE178" s="28">
        <v>353.6</v>
      </c>
      <c r="JF178" s="28">
        <v>374.4</v>
      </c>
      <c r="JG178" s="28">
        <v>395.2</v>
      </c>
      <c r="JH178" s="25">
        <v>416</v>
      </c>
      <c r="JI178" s="25">
        <v>436.8</v>
      </c>
      <c r="JJ178" s="25">
        <v>457.6</v>
      </c>
      <c r="JK178" s="49"/>
      <c r="JP178" s="24" t="s">
        <v>99</v>
      </c>
      <c r="JQ178" s="24" t="str">
        <f t="shared" si="130"/>
        <v>C-24-BASE-75-79</v>
      </c>
      <c r="JR178" s="25">
        <v>675.18</v>
      </c>
      <c r="JS178" s="25">
        <v>1012.77</v>
      </c>
      <c r="JT178" s="25">
        <v>1350.36</v>
      </c>
      <c r="JU178" s="25">
        <v>1687.95</v>
      </c>
      <c r="JV178" s="25">
        <v>2025.54</v>
      </c>
      <c r="JW178" s="25">
        <v>2363.13</v>
      </c>
      <c r="JX178" s="25">
        <v>2565.6799999999998</v>
      </c>
      <c r="JY178" s="25">
        <v>2886.39</v>
      </c>
      <c r="JZ178" s="25">
        <v>3207.1</v>
      </c>
      <c r="KA178" s="25">
        <v>3527.81</v>
      </c>
      <c r="KB178" s="28">
        <v>3848.52</v>
      </c>
      <c r="KC178" s="30" t="s">
        <v>265</v>
      </c>
      <c r="KD178" s="28">
        <v>4169.2299999999996</v>
      </c>
      <c r="KE178" s="28">
        <v>4489.9399999999996</v>
      </c>
      <c r="KF178" s="28">
        <v>4810.6499999999996</v>
      </c>
      <c r="KG178" s="28">
        <v>5131.3599999999997</v>
      </c>
      <c r="KH178" s="28">
        <v>5452.07</v>
      </c>
      <c r="KI178" s="28">
        <v>5772.78</v>
      </c>
      <c r="KJ178" s="28">
        <v>6093.49</v>
      </c>
      <c r="KK178" s="25">
        <v>6414.2</v>
      </c>
      <c r="KL178" s="25">
        <v>6734.91</v>
      </c>
      <c r="KM178" s="25">
        <v>7055.62</v>
      </c>
      <c r="KN178" s="25">
        <v>7376.33</v>
      </c>
      <c r="KO178" s="25">
        <v>7697.04</v>
      </c>
      <c r="KP178" s="49"/>
      <c r="KU178" s="24" t="s">
        <v>99</v>
      </c>
      <c r="KV178" s="24" t="str">
        <f t="shared" si="131"/>
        <v>B-12-NH-75-79</v>
      </c>
      <c r="KW178" s="25">
        <v>34.4</v>
      </c>
      <c r="KX178" s="25">
        <v>51.6</v>
      </c>
      <c r="KY178" s="25">
        <v>68.8</v>
      </c>
      <c r="KZ178" s="25">
        <v>86</v>
      </c>
      <c r="LA178" s="25">
        <v>103.2</v>
      </c>
      <c r="LB178" s="25">
        <v>120.4</v>
      </c>
      <c r="LC178" s="25">
        <v>137.6</v>
      </c>
      <c r="LD178" s="25">
        <v>154.80000000000001</v>
      </c>
      <c r="LE178" s="25">
        <v>172</v>
      </c>
      <c r="LF178" s="25">
        <v>189.2</v>
      </c>
      <c r="LG178" s="28">
        <v>206.4</v>
      </c>
      <c r="LH178" s="30" t="s">
        <v>265</v>
      </c>
      <c r="LI178" s="28">
        <v>223.6</v>
      </c>
      <c r="LJ178" s="28">
        <v>240.8</v>
      </c>
      <c r="LK178" s="28">
        <v>258</v>
      </c>
      <c r="LL178" s="28">
        <v>275.2</v>
      </c>
      <c r="LM178" s="28">
        <v>292.39999999999998</v>
      </c>
      <c r="LN178" s="28">
        <v>309.60000000000002</v>
      </c>
      <c r="LO178" s="28">
        <v>326.8</v>
      </c>
      <c r="LP178" s="25">
        <v>344</v>
      </c>
      <c r="LQ178" s="25">
        <v>361.2</v>
      </c>
      <c r="LR178" s="25">
        <v>378.4</v>
      </c>
      <c r="LS178" s="49"/>
    </row>
    <row r="179" spans="9:331" ht="13.8" thickBot="1">
      <c r="I179" s="33" t="s">
        <v>100</v>
      </c>
      <c r="J179" s="24" t="str">
        <f t="shared" si="121"/>
        <v>B-12-NH-80-84</v>
      </c>
      <c r="K179" s="34">
        <v>61.28</v>
      </c>
      <c r="L179" s="34">
        <v>91.92</v>
      </c>
      <c r="M179" s="34">
        <v>122.56</v>
      </c>
      <c r="N179" s="34">
        <v>153.19999999999999</v>
      </c>
      <c r="O179" s="34">
        <v>183.84</v>
      </c>
      <c r="P179" s="34">
        <v>214.48</v>
      </c>
      <c r="Q179" s="34">
        <v>245.12</v>
      </c>
      <c r="R179" s="34">
        <v>275.76</v>
      </c>
      <c r="S179" s="34">
        <v>306.39999999999998</v>
      </c>
      <c r="T179" s="34">
        <v>337.04</v>
      </c>
      <c r="U179" s="35">
        <v>367.68</v>
      </c>
      <c r="V179" s="36" t="s">
        <v>265</v>
      </c>
      <c r="W179" s="35">
        <v>398.32</v>
      </c>
      <c r="X179" s="35">
        <v>428.96</v>
      </c>
      <c r="Y179" s="35">
        <v>459.6</v>
      </c>
      <c r="Z179" s="35">
        <v>490.24</v>
      </c>
      <c r="AA179" s="35">
        <v>520.88</v>
      </c>
      <c r="AB179" s="35">
        <v>551.52</v>
      </c>
      <c r="AC179" s="35">
        <v>582.16</v>
      </c>
      <c r="AD179" s="34">
        <v>612.79999999999995</v>
      </c>
      <c r="AE179" s="34">
        <v>643.44000000000005</v>
      </c>
      <c r="AF179" s="34">
        <v>674.08</v>
      </c>
      <c r="AL179" s="33" t="s">
        <v>100</v>
      </c>
      <c r="AM179" s="24" t="str">
        <f t="shared" si="122"/>
        <v>C-24-80-84</v>
      </c>
      <c r="AN179" s="34">
        <v>740.52</v>
      </c>
      <c r="AO179" s="34">
        <v>1110.78</v>
      </c>
      <c r="AP179" s="34">
        <v>1481.04</v>
      </c>
      <c r="AQ179" s="34">
        <v>1851.3</v>
      </c>
      <c r="AR179" s="34">
        <v>2221.56</v>
      </c>
      <c r="AS179" s="34">
        <v>2591.8200000000002</v>
      </c>
      <c r="AT179" s="34">
        <v>2814</v>
      </c>
      <c r="AU179" s="34">
        <v>3165.75</v>
      </c>
      <c r="AV179" s="34">
        <v>3517.5</v>
      </c>
      <c r="AW179" s="34">
        <v>3869.25</v>
      </c>
      <c r="AX179" s="35">
        <v>4221</v>
      </c>
      <c r="AY179" s="36" t="s">
        <v>265</v>
      </c>
      <c r="AZ179" s="35">
        <v>4572.75</v>
      </c>
      <c r="BA179" s="35">
        <v>4924.5</v>
      </c>
      <c r="BB179" s="35">
        <v>5276.25</v>
      </c>
      <c r="BC179" s="35">
        <v>5628</v>
      </c>
      <c r="BD179" s="35">
        <v>5979.75</v>
      </c>
      <c r="BE179" s="35">
        <v>6331.5</v>
      </c>
      <c r="BF179" s="35">
        <v>6683.25</v>
      </c>
      <c r="BG179" s="34">
        <v>7035</v>
      </c>
      <c r="BH179" s="34">
        <v>7386.75</v>
      </c>
      <c r="BI179" s="34">
        <v>7738.5</v>
      </c>
      <c r="BJ179" s="34">
        <v>8090.25</v>
      </c>
      <c r="BK179" s="34">
        <v>8442</v>
      </c>
      <c r="BL179" s="49"/>
      <c r="BQ179" s="33" t="s">
        <v>100</v>
      </c>
      <c r="BR179" s="24" t="str">
        <f t="shared" si="123"/>
        <v>C-24-BASE-80-84</v>
      </c>
      <c r="BS179" s="34">
        <v>546.74</v>
      </c>
      <c r="BT179" s="34">
        <v>820.11</v>
      </c>
      <c r="BU179" s="34">
        <v>1093.48</v>
      </c>
      <c r="BV179" s="34">
        <v>1366.85</v>
      </c>
      <c r="BW179" s="34">
        <v>1640.22</v>
      </c>
      <c r="BX179" s="34">
        <v>1913.59</v>
      </c>
      <c r="BY179" s="34">
        <v>2077.6</v>
      </c>
      <c r="BZ179" s="34">
        <v>2337.3000000000002</v>
      </c>
      <c r="CA179" s="34">
        <v>2597</v>
      </c>
      <c r="CB179" s="34">
        <v>2856.7</v>
      </c>
      <c r="CC179" s="35">
        <v>3116.4</v>
      </c>
      <c r="CD179" s="36" t="s">
        <v>265</v>
      </c>
      <c r="CE179" s="35">
        <v>3376.1</v>
      </c>
      <c r="CF179" s="35">
        <v>3635.8</v>
      </c>
      <c r="CG179" s="35">
        <v>3895.5</v>
      </c>
      <c r="CH179" s="35">
        <v>4155.2</v>
      </c>
      <c r="CI179" s="35">
        <v>4414.8999999999996</v>
      </c>
      <c r="CJ179" s="35">
        <v>4674.6000000000004</v>
      </c>
      <c r="CK179" s="35">
        <v>4934.3</v>
      </c>
      <c r="CL179" s="34">
        <v>5194</v>
      </c>
      <c r="CM179" s="34">
        <v>5453.7</v>
      </c>
      <c r="CN179" s="34">
        <v>5713.4</v>
      </c>
      <c r="CO179" s="34">
        <v>5973.1</v>
      </c>
      <c r="CP179" s="34">
        <v>6232.8</v>
      </c>
      <c r="CQ179" s="49"/>
      <c r="CV179" s="33" t="s">
        <v>100</v>
      </c>
      <c r="CW179" s="24" t="str">
        <f t="shared" si="124"/>
        <v>B-12-NH-80-84</v>
      </c>
      <c r="CX179" s="34">
        <v>55.4</v>
      </c>
      <c r="CY179" s="34">
        <v>83.1</v>
      </c>
      <c r="CZ179" s="34">
        <v>110.8</v>
      </c>
      <c r="DA179" s="34">
        <v>138.5</v>
      </c>
      <c r="DB179" s="34">
        <v>166.2</v>
      </c>
      <c r="DC179" s="34">
        <v>193.9</v>
      </c>
      <c r="DD179" s="34">
        <v>221.6</v>
      </c>
      <c r="DE179" s="34">
        <v>249.3</v>
      </c>
      <c r="DF179" s="34">
        <v>277</v>
      </c>
      <c r="DG179" s="34">
        <v>304.7</v>
      </c>
      <c r="DH179" s="35">
        <v>332.4</v>
      </c>
      <c r="DI179" s="36" t="s">
        <v>265</v>
      </c>
      <c r="DJ179" s="35">
        <v>360.1</v>
      </c>
      <c r="DK179" s="35">
        <v>387.8</v>
      </c>
      <c r="DL179" s="35">
        <v>415.5</v>
      </c>
      <c r="DM179" s="35">
        <v>443.2</v>
      </c>
      <c r="DN179" s="35">
        <v>470.9</v>
      </c>
      <c r="DO179" s="35">
        <v>498.6</v>
      </c>
      <c r="DP179" s="35">
        <v>526.29999999999995</v>
      </c>
      <c r="DQ179" s="34">
        <v>554</v>
      </c>
      <c r="DR179" s="34">
        <v>581.70000000000005</v>
      </c>
      <c r="DS179" s="34">
        <v>609.4</v>
      </c>
      <c r="DT179" s="49"/>
      <c r="DY179" s="33" t="s">
        <v>100</v>
      </c>
      <c r="DZ179" s="24" t="str">
        <f t="shared" si="125"/>
        <v>B-12-NH-80-84</v>
      </c>
      <c r="EA179" s="34">
        <v>56.1</v>
      </c>
      <c r="EB179" s="34">
        <v>84.15</v>
      </c>
      <c r="EC179" s="34">
        <v>112.2</v>
      </c>
      <c r="ED179" s="34">
        <v>140.25</v>
      </c>
      <c r="EE179" s="34">
        <v>168.3</v>
      </c>
      <c r="EF179" s="34">
        <v>196.35</v>
      </c>
      <c r="EG179" s="34">
        <v>224.4</v>
      </c>
      <c r="EH179" s="34">
        <v>252.45</v>
      </c>
      <c r="EI179" s="34">
        <v>280.5</v>
      </c>
      <c r="EJ179" s="34">
        <v>308.55</v>
      </c>
      <c r="EK179" s="35">
        <v>336.6</v>
      </c>
      <c r="EL179" s="36" t="s">
        <v>265</v>
      </c>
      <c r="EM179" s="35">
        <v>364.65</v>
      </c>
      <c r="EN179" s="35">
        <v>392.7</v>
      </c>
      <c r="EO179" s="35">
        <v>420.75</v>
      </c>
      <c r="EP179" s="35">
        <v>448.8</v>
      </c>
      <c r="EQ179" s="35">
        <v>476.85</v>
      </c>
      <c r="ER179" s="35">
        <v>504.9</v>
      </c>
      <c r="ES179" s="35">
        <v>532.95000000000005</v>
      </c>
      <c r="ET179" s="34">
        <v>561</v>
      </c>
      <c r="EU179" s="34">
        <v>589.04999999999995</v>
      </c>
      <c r="EV179" s="34">
        <v>617.1</v>
      </c>
      <c r="EW179" s="49"/>
      <c r="FB179" s="33" t="s">
        <v>100</v>
      </c>
      <c r="FC179" s="24" t="str">
        <f t="shared" si="126"/>
        <v>B-12-NH-80-84</v>
      </c>
      <c r="FD179" s="34">
        <v>46.64</v>
      </c>
      <c r="FE179" s="34">
        <v>69.959999999999994</v>
      </c>
      <c r="FF179" s="34">
        <v>93.28</v>
      </c>
      <c r="FG179" s="34">
        <v>116.6</v>
      </c>
      <c r="FH179" s="34">
        <v>139.91999999999999</v>
      </c>
      <c r="FI179" s="34">
        <v>163.24</v>
      </c>
      <c r="FJ179" s="34">
        <v>186.56</v>
      </c>
      <c r="FK179" s="34">
        <v>209.88</v>
      </c>
      <c r="FL179" s="34">
        <v>233.2</v>
      </c>
      <c r="FM179" s="34">
        <v>256.52</v>
      </c>
      <c r="FN179" s="35">
        <v>279.83999999999997</v>
      </c>
      <c r="FO179" s="36" t="s">
        <v>265</v>
      </c>
      <c r="FP179" s="35">
        <v>303.16000000000003</v>
      </c>
      <c r="FQ179" s="35">
        <v>326.48</v>
      </c>
      <c r="FR179" s="35">
        <v>349.8</v>
      </c>
      <c r="FS179" s="35">
        <v>373.12</v>
      </c>
      <c r="FT179" s="35">
        <v>396.44</v>
      </c>
      <c r="FU179" s="35">
        <v>419.76</v>
      </c>
      <c r="FV179" s="35">
        <v>443.08</v>
      </c>
      <c r="FW179" s="34">
        <v>466.4</v>
      </c>
      <c r="FX179" s="34">
        <v>489.72</v>
      </c>
      <c r="FY179" s="34">
        <v>513.04</v>
      </c>
      <c r="FZ179" s="49"/>
      <c r="GE179" s="33" t="s">
        <v>100</v>
      </c>
      <c r="GF179" s="24" t="str">
        <f t="shared" si="127"/>
        <v>C-24-BASE-80-84</v>
      </c>
      <c r="GG179" s="34">
        <v>613.48</v>
      </c>
      <c r="GH179" s="34">
        <v>920.22</v>
      </c>
      <c r="GI179" s="34">
        <v>1226.96</v>
      </c>
      <c r="GJ179" s="34">
        <v>1533.7</v>
      </c>
      <c r="GK179" s="34">
        <v>1840.44</v>
      </c>
      <c r="GL179" s="34">
        <v>2147.1799999999998</v>
      </c>
      <c r="GM179" s="34">
        <v>2331.1999999999998</v>
      </c>
      <c r="GN179" s="34">
        <v>2622.6</v>
      </c>
      <c r="GO179" s="34">
        <v>2914</v>
      </c>
      <c r="GP179" s="34">
        <v>3205.4</v>
      </c>
      <c r="GQ179" s="35">
        <v>3496.8</v>
      </c>
      <c r="GR179" s="36" t="s">
        <v>265</v>
      </c>
      <c r="GS179" s="35">
        <v>3788.2</v>
      </c>
      <c r="GT179" s="35">
        <v>4079.6</v>
      </c>
      <c r="GU179" s="35">
        <v>4371</v>
      </c>
      <c r="GV179" s="35">
        <v>4662.3999999999996</v>
      </c>
      <c r="GW179" s="35">
        <v>4953.8</v>
      </c>
      <c r="GX179" s="35">
        <v>5245.2</v>
      </c>
      <c r="GY179" s="35">
        <v>5536.6</v>
      </c>
      <c r="GZ179" s="34">
        <v>5828</v>
      </c>
      <c r="HA179" s="34">
        <v>6119.4</v>
      </c>
      <c r="HB179" s="34">
        <v>6410.8</v>
      </c>
      <c r="HC179" s="34">
        <v>6702.2</v>
      </c>
      <c r="HD179" s="34">
        <v>6993.6</v>
      </c>
      <c r="HE179" s="49"/>
      <c r="HJ179" s="33" t="s">
        <v>100</v>
      </c>
      <c r="HK179" s="24" t="str">
        <f t="shared" si="128"/>
        <v>B-12-NH-80-84</v>
      </c>
      <c r="HL179" s="34">
        <v>50.68</v>
      </c>
      <c r="HM179" s="34">
        <v>76.02</v>
      </c>
      <c r="HN179" s="34">
        <v>101.36</v>
      </c>
      <c r="HO179" s="34">
        <v>126.7</v>
      </c>
      <c r="HP179" s="34">
        <v>152.04</v>
      </c>
      <c r="HQ179" s="34">
        <v>177.38</v>
      </c>
      <c r="HR179" s="34">
        <v>202.72</v>
      </c>
      <c r="HS179" s="34">
        <v>228.06</v>
      </c>
      <c r="HT179" s="34">
        <v>253.4</v>
      </c>
      <c r="HU179" s="34">
        <v>278.74</v>
      </c>
      <c r="HV179" s="35">
        <v>304.08</v>
      </c>
      <c r="HW179" s="36" t="s">
        <v>265</v>
      </c>
      <c r="HX179" s="35">
        <v>329.42</v>
      </c>
      <c r="HY179" s="35">
        <v>354.76</v>
      </c>
      <c r="HZ179" s="35">
        <v>380.1</v>
      </c>
      <c r="IA179" s="35">
        <v>405.44</v>
      </c>
      <c r="IB179" s="35">
        <v>430.78</v>
      </c>
      <c r="IC179" s="35">
        <v>456.12</v>
      </c>
      <c r="ID179" s="35">
        <v>481.46</v>
      </c>
      <c r="IE179" s="34">
        <v>506.8</v>
      </c>
      <c r="IF179" s="34">
        <v>532.14</v>
      </c>
      <c r="IG179" s="34">
        <v>557.48</v>
      </c>
      <c r="IH179" s="49"/>
      <c r="IM179" s="33" t="s">
        <v>100</v>
      </c>
      <c r="IN179" s="24" t="str">
        <f t="shared" si="129"/>
        <v>B-12-NH-80-84</v>
      </c>
      <c r="IO179" s="34">
        <v>61.28</v>
      </c>
      <c r="IP179" s="34">
        <v>91.92</v>
      </c>
      <c r="IQ179" s="34">
        <v>122.56</v>
      </c>
      <c r="IR179" s="34">
        <v>153.19999999999999</v>
      </c>
      <c r="IS179" s="34">
        <v>183.84</v>
      </c>
      <c r="IT179" s="34">
        <v>214.48</v>
      </c>
      <c r="IU179" s="34">
        <v>245.12</v>
      </c>
      <c r="IV179" s="34">
        <v>275.76</v>
      </c>
      <c r="IW179" s="34">
        <v>306.39999999999998</v>
      </c>
      <c r="IX179" s="34">
        <v>337.04</v>
      </c>
      <c r="IY179" s="35">
        <v>367.68</v>
      </c>
      <c r="IZ179" s="36" t="s">
        <v>265</v>
      </c>
      <c r="JA179" s="35">
        <v>398.32</v>
      </c>
      <c r="JB179" s="35">
        <v>428.96</v>
      </c>
      <c r="JC179" s="35">
        <v>459.6</v>
      </c>
      <c r="JD179" s="35">
        <v>490.24</v>
      </c>
      <c r="JE179" s="35">
        <v>520.88</v>
      </c>
      <c r="JF179" s="35">
        <v>551.52</v>
      </c>
      <c r="JG179" s="35">
        <v>582.16</v>
      </c>
      <c r="JH179" s="34">
        <v>612.79999999999995</v>
      </c>
      <c r="JI179" s="34">
        <v>643.44000000000005</v>
      </c>
      <c r="JJ179" s="34">
        <v>674.08</v>
      </c>
      <c r="JK179" s="49"/>
      <c r="JP179" s="33" t="s">
        <v>100</v>
      </c>
      <c r="JQ179" s="24" t="str">
        <f t="shared" si="130"/>
        <v>C-24-BASE-80-84</v>
      </c>
      <c r="JR179" s="34">
        <v>740.52</v>
      </c>
      <c r="JS179" s="34">
        <v>1110.78</v>
      </c>
      <c r="JT179" s="34">
        <v>1481.04</v>
      </c>
      <c r="JU179" s="34">
        <v>1851.3</v>
      </c>
      <c r="JV179" s="34">
        <v>2221.56</v>
      </c>
      <c r="JW179" s="34">
        <v>2591.8200000000002</v>
      </c>
      <c r="JX179" s="34">
        <v>2814</v>
      </c>
      <c r="JY179" s="34">
        <v>3165.75</v>
      </c>
      <c r="JZ179" s="34">
        <v>3517.5</v>
      </c>
      <c r="KA179" s="34">
        <v>3869.25</v>
      </c>
      <c r="KB179" s="35">
        <v>4221</v>
      </c>
      <c r="KC179" s="36" t="s">
        <v>265</v>
      </c>
      <c r="KD179" s="35">
        <v>4572.75</v>
      </c>
      <c r="KE179" s="35">
        <v>4924.5</v>
      </c>
      <c r="KF179" s="35">
        <v>5276.25</v>
      </c>
      <c r="KG179" s="35">
        <v>5628</v>
      </c>
      <c r="KH179" s="35">
        <v>5979.75</v>
      </c>
      <c r="KI179" s="35">
        <v>6331.5</v>
      </c>
      <c r="KJ179" s="35">
        <v>6683.25</v>
      </c>
      <c r="KK179" s="34">
        <v>7035</v>
      </c>
      <c r="KL179" s="34">
        <v>7386.75</v>
      </c>
      <c r="KM179" s="34">
        <v>7738.5</v>
      </c>
      <c r="KN179" s="34">
        <v>8090.25</v>
      </c>
      <c r="KO179" s="34">
        <v>8442</v>
      </c>
      <c r="KP179" s="49"/>
      <c r="KU179" s="33" t="s">
        <v>100</v>
      </c>
      <c r="KV179" s="24" t="str">
        <f t="shared" si="131"/>
        <v>B-12-NH-80-84</v>
      </c>
      <c r="KW179" s="34">
        <v>50.68</v>
      </c>
      <c r="KX179" s="34">
        <v>76.02</v>
      </c>
      <c r="KY179" s="34">
        <v>101.36</v>
      </c>
      <c r="KZ179" s="34">
        <v>126.7</v>
      </c>
      <c r="LA179" s="34">
        <v>152.04</v>
      </c>
      <c r="LB179" s="34">
        <v>177.38</v>
      </c>
      <c r="LC179" s="34">
        <v>202.72</v>
      </c>
      <c r="LD179" s="34">
        <v>228.06</v>
      </c>
      <c r="LE179" s="34">
        <v>253.4</v>
      </c>
      <c r="LF179" s="34">
        <v>278.74</v>
      </c>
      <c r="LG179" s="35">
        <v>304.08</v>
      </c>
      <c r="LH179" s="36" t="s">
        <v>265</v>
      </c>
      <c r="LI179" s="35">
        <v>329.42</v>
      </c>
      <c r="LJ179" s="35">
        <v>354.76</v>
      </c>
      <c r="LK179" s="35">
        <v>380.1</v>
      </c>
      <c r="LL179" s="35">
        <v>405.44</v>
      </c>
      <c r="LM179" s="35">
        <v>430.78</v>
      </c>
      <c r="LN179" s="35">
        <v>456.12</v>
      </c>
      <c r="LO179" s="35">
        <v>481.46</v>
      </c>
      <c r="LP179" s="34">
        <v>506.8</v>
      </c>
      <c r="LQ179" s="34">
        <v>532.14</v>
      </c>
      <c r="LR179" s="34">
        <v>557.48</v>
      </c>
      <c r="LS179" s="49"/>
    </row>
    <row r="180" spans="9:331" ht="13.8" thickBot="1">
      <c r="DT180" s="49"/>
      <c r="EW180" s="49"/>
      <c r="FZ180" s="49"/>
      <c r="IH180" s="49"/>
      <c r="JK180" s="49"/>
      <c r="LS180" s="49"/>
    </row>
    <row r="181" spans="9:331">
      <c r="K181" s="11">
        <v>500</v>
      </c>
      <c r="L181" s="12">
        <v>750</v>
      </c>
      <c r="M181" s="11">
        <v>1000</v>
      </c>
      <c r="N181" s="11">
        <v>1250</v>
      </c>
      <c r="O181" s="11">
        <v>1500</v>
      </c>
      <c r="P181" s="11">
        <v>1750</v>
      </c>
      <c r="Q181" s="11">
        <v>2000</v>
      </c>
      <c r="R181" s="11">
        <v>2250</v>
      </c>
      <c r="S181" s="11">
        <v>2500</v>
      </c>
      <c r="T181" s="11">
        <v>2750</v>
      </c>
      <c r="U181" s="14">
        <v>3000</v>
      </c>
      <c r="V181" s="15" t="s">
        <v>74</v>
      </c>
      <c r="W181" s="11">
        <v>3250</v>
      </c>
      <c r="X181" s="12">
        <v>3500</v>
      </c>
      <c r="Y181" s="11">
        <v>3750</v>
      </c>
      <c r="Z181" s="11">
        <v>4000</v>
      </c>
      <c r="AA181" s="11">
        <v>4250</v>
      </c>
      <c r="AB181" s="11">
        <v>4500</v>
      </c>
      <c r="AC181" s="11">
        <v>4750</v>
      </c>
      <c r="AD181" s="11">
        <v>5000</v>
      </c>
      <c r="AE181" s="11">
        <v>5250</v>
      </c>
      <c r="AF181" s="11">
        <v>5500</v>
      </c>
      <c r="CX181" s="11">
        <v>500</v>
      </c>
      <c r="CY181" s="12">
        <v>750</v>
      </c>
      <c r="CZ181" s="11">
        <v>1000</v>
      </c>
      <c r="DA181" s="11">
        <v>1250</v>
      </c>
      <c r="DB181" s="11">
        <v>1500</v>
      </c>
      <c r="DC181" s="11">
        <v>1750</v>
      </c>
      <c r="DD181" s="11">
        <v>2000</v>
      </c>
      <c r="DE181" s="11">
        <v>2250</v>
      </c>
      <c r="DF181" s="11">
        <v>2500</v>
      </c>
      <c r="DG181" s="11">
        <v>2750</v>
      </c>
      <c r="DH181" s="14">
        <v>3000</v>
      </c>
      <c r="DI181" s="15" t="s">
        <v>74</v>
      </c>
      <c r="DJ181" s="11">
        <v>3250</v>
      </c>
      <c r="DK181" s="12">
        <v>3500</v>
      </c>
      <c r="DL181" s="11">
        <v>3750</v>
      </c>
      <c r="DM181" s="11">
        <v>4000</v>
      </c>
      <c r="DN181" s="11">
        <v>4250</v>
      </c>
      <c r="DO181" s="11">
        <v>4500</v>
      </c>
      <c r="DP181" s="11">
        <v>4750</v>
      </c>
      <c r="DQ181" s="11">
        <v>5000</v>
      </c>
      <c r="DR181" s="11">
        <v>5250</v>
      </c>
      <c r="DS181" s="11">
        <v>5500</v>
      </c>
      <c r="DT181" s="49"/>
      <c r="EA181" s="11">
        <v>500</v>
      </c>
      <c r="EB181" s="12">
        <v>750</v>
      </c>
      <c r="EC181" s="11">
        <v>1000</v>
      </c>
      <c r="ED181" s="11">
        <v>1250</v>
      </c>
      <c r="EE181" s="11">
        <v>1500</v>
      </c>
      <c r="EF181" s="11">
        <v>1750</v>
      </c>
      <c r="EG181" s="11">
        <v>2000</v>
      </c>
      <c r="EH181" s="11">
        <v>2250</v>
      </c>
      <c r="EI181" s="11">
        <v>2500</v>
      </c>
      <c r="EJ181" s="11">
        <v>2750</v>
      </c>
      <c r="EK181" s="14">
        <v>3000</v>
      </c>
      <c r="EL181" s="15" t="s">
        <v>74</v>
      </c>
      <c r="EM181" s="11">
        <v>3250</v>
      </c>
      <c r="EN181" s="12">
        <v>3500</v>
      </c>
      <c r="EO181" s="11">
        <v>3750</v>
      </c>
      <c r="EP181" s="11">
        <v>4000</v>
      </c>
      <c r="EQ181" s="11">
        <v>4250</v>
      </c>
      <c r="ER181" s="11">
        <v>4500</v>
      </c>
      <c r="ES181" s="11">
        <v>4750</v>
      </c>
      <c r="ET181" s="11">
        <v>5000</v>
      </c>
      <c r="EU181" s="11">
        <v>5250</v>
      </c>
      <c r="EV181" s="11">
        <v>5500</v>
      </c>
      <c r="EW181" s="49"/>
      <c r="FD181" s="11">
        <v>500</v>
      </c>
      <c r="FE181" s="12">
        <v>750</v>
      </c>
      <c r="FF181" s="11">
        <v>1000</v>
      </c>
      <c r="FG181" s="11">
        <v>1250</v>
      </c>
      <c r="FH181" s="11">
        <v>1500</v>
      </c>
      <c r="FI181" s="11">
        <v>1750</v>
      </c>
      <c r="FJ181" s="11">
        <v>2000</v>
      </c>
      <c r="FK181" s="11">
        <v>2250</v>
      </c>
      <c r="FL181" s="11">
        <v>2500</v>
      </c>
      <c r="FM181" s="11">
        <v>2750</v>
      </c>
      <c r="FN181" s="14">
        <v>3000</v>
      </c>
      <c r="FO181" s="15" t="s">
        <v>74</v>
      </c>
      <c r="FP181" s="11">
        <v>3250</v>
      </c>
      <c r="FQ181" s="12">
        <v>3500</v>
      </c>
      <c r="FR181" s="11">
        <v>3750</v>
      </c>
      <c r="FS181" s="11">
        <v>4000</v>
      </c>
      <c r="FT181" s="11">
        <v>4250</v>
      </c>
      <c r="FU181" s="11">
        <v>4500</v>
      </c>
      <c r="FV181" s="11">
        <v>4750</v>
      </c>
      <c r="FW181" s="11">
        <v>5000</v>
      </c>
      <c r="FX181" s="11">
        <v>5250</v>
      </c>
      <c r="FY181" s="11">
        <v>5500</v>
      </c>
      <c r="FZ181" s="49"/>
      <c r="HL181" s="11">
        <v>500</v>
      </c>
      <c r="HM181" s="12">
        <v>750</v>
      </c>
      <c r="HN181" s="11">
        <v>1000</v>
      </c>
      <c r="HO181" s="11">
        <v>1250</v>
      </c>
      <c r="HP181" s="11">
        <v>1500</v>
      </c>
      <c r="HQ181" s="11">
        <v>1750</v>
      </c>
      <c r="HR181" s="11">
        <v>2000</v>
      </c>
      <c r="HS181" s="11">
        <v>2250</v>
      </c>
      <c r="HT181" s="11">
        <v>2500</v>
      </c>
      <c r="HU181" s="11">
        <v>2750</v>
      </c>
      <c r="HV181" s="14">
        <v>3000</v>
      </c>
      <c r="HW181" s="15" t="s">
        <v>74</v>
      </c>
      <c r="HX181" s="11">
        <v>3250</v>
      </c>
      <c r="HY181" s="12">
        <v>3500</v>
      </c>
      <c r="HZ181" s="11">
        <v>3750</v>
      </c>
      <c r="IA181" s="11">
        <v>4000</v>
      </c>
      <c r="IB181" s="11">
        <v>4250</v>
      </c>
      <c r="IC181" s="11">
        <v>4500</v>
      </c>
      <c r="ID181" s="11">
        <v>4750</v>
      </c>
      <c r="IE181" s="11">
        <v>5000</v>
      </c>
      <c r="IF181" s="11">
        <v>5250</v>
      </c>
      <c r="IG181" s="11">
        <v>5500</v>
      </c>
      <c r="IH181" s="49"/>
      <c r="IO181" s="11">
        <v>500</v>
      </c>
      <c r="IP181" s="12">
        <v>750</v>
      </c>
      <c r="IQ181" s="11">
        <v>1000</v>
      </c>
      <c r="IR181" s="11">
        <v>1250</v>
      </c>
      <c r="IS181" s="11">
        <v>1500</v>
      </c>
      <c r="IT181" s="11">
        <v>1750</v>
      </c>
      <c r="IU181" s="11">
        <v>2000</v>
      </c>
      <c r="IV181" s="11">
        <v>2250</v>
      </c>
      <c r="IW181" s="11">
        <v>2500</v>
      </c>
      <c r="IX181" s="11">
        <v>2750</v>
      </c>
      <c r="IY181" s="14">
        <v>3000</v>
      </c>
      <c r="IZ181" s="15" t="s">
        <v>74</v>
      </c>
      <c r="JA181" s="11">
        <v>3250</v>
      </c>
      <c r="JB181" s="12">
        <v>3500</v>
      </c>
      <c r="JC181" s="11">
        <v>3750</v>
      </c>
      <c r="JD181" s="11">
        <v>4000</v>
      </c>
      <c r="JE181" s="11">
        <v>4250</v>
      </c>
      <c r="JF181" s="11">
        <v>4500</v>
      </c>
      <c r="JG181" s="11">
        <v>4750</v>
      </c>
      <c r="JH181" s="11">
        <v>5000</v>
      </c>
      <c r="JI181" s="11">
        <v>5250</v>
      </c>
      <c r="JJ181" s="11">
        <v>5500</v>
      </c>
      <c r="JK181" s="49"/>
      <c r="KW181" s="11">
        <v>500</v>
      </c>
      <c r="KX181" s="12">
        <v>750</v>
      </c>
      <c r="KY181" s="11">
        <v>1000</v>
      </c>
      <c r="KZ181" s="11">
        <v>1250</v>
      </c>
      <c r="LA181" s="11">
        <v>1500</v>
      </c>
      <c r="LB181" s="11">
        <v>1750</v>
      </c>
      <c r="LC181" s="11">
        <v>2000</v>
      </c>
      <c r="LD181" s="11">
        <v>2250</v>
      </c>
      <c r="LE181" s="11">
        <v>2500</v>
      </c>
      <c r="LF181" s="11">
        <v>2750</v>
      </c>
      <c r="LG181" s="14">
        <v>3000</v>
      </c>
      <c r="LH181" s="15" t="s">
        <v>74</v>
      </c>
      <c r="LI181" s="11">
        <v>3250</v>
      </c>
      <c r="LJ181" s="12">
        <v>3500</v>
      </c>
      <c r="LK181" s="11">
        <v>3750</v>
      </c>
      <c r="LL181" s="11">
        <v>4000</v>
      </c>
      <c r="LM181" s="11">
        <v>4250</v>
      </c>
      <c r="LN181" s="11">
        <v>4500</v>
      </c>
      <c r="LO181" s="11">
        <v>4750</v>
      </c>
      <c r="LP181" s="11">
        <v>5000</v>
      </c>
      <c r="LQ181" s="11">
        <v>5250</v>
      </c>
      <c r="LR181" s="11">
        <v>5500</v>
      </c>
      <c r="LS181" s="49"/>
    </row>
    <row r="182" spans="9:331">
      <c r="I182" s="17"/>
      <c r="J182" s="141" t="s">
        <v>301</v>
      </c>
      <c r="K182" s="18">
        <v>2</v>
      </c>
      <c r="L182" s="19">
        <v>3</v>
      </c>
      <c r="M182" s="18">
        <v>4</v>
      </c>
      <c r="N182" s="18">
        <v>5</v>
      </c>
      <c r="O182" s="18">
        <v>6</v>
      </c>
      <c r="P182" s="18">
        <v>7</v>
      </c>
      <c r="Q182" s="18">
        <v>8</v>
      </c>
      <c r="R182" s="18">
        <v>9</v>
      </c>
      <c r="S182" s="18">
        <v>10</v>
      </c>
      <c r="T182" s="18">
        <v>11</v>
      </c>
      <c r="U182" s="20">
        <v>12</v>
      </c>
      <c r="V182" s="21"/>
      <c r="W182" s="18">
        <v>13</v>
      </c>
      <c r="X182" s="19">
        <v>14</v>
      </c>
      <c r="Y182" s="18">
        <v>15</v>
      </c>
      <c r="Z182" s="18">
        <v>16</v>
      </c>
      <c r="AA182" s="18">
        <v>17</v>
      </c>
      <c r="AB182" s="18">
        <v>18</v>
      </c>
      <c r="AC182" s="18">
        <v>19</v>
      </c>
      <c r="AD182" s="18">
        <v>20</v>
      </c>
      <c r="AE182" s="18">
        <v>21</v>
      </c>
      <c r="AF182" s="18">
        <v>22</v>
      </c>
      <c r="CV182" s="17"/>
      <c r="CW182" s="157" t="s">
        <v>301</v>
      </c>
      <c r="CX182" s="18">
        <v>2</v>
      </c>
      <c r="CY182" s="19">
        <v>3</v>
      </c>
      <c r="CZ182" s="18">
        <v>4</v>
      </c>
      <c r="DA182" s="18">
        <v>5</v>
      </c>
      <c r="DB182" s="18">
        <v>6</v>
      </c>
      <c r="DC182" s="18">
        <v>7</v>
      </c>
      <c r="DD182" s="18">
        <v>8</v>
      </c>
      <c r="DE182" s="18">
        <v>9</v>
      </c>
      <c r="DF182" s="18">
        <v>10</v>
      </c>
      <c r="DG182" s="18">
        <v>11</v>
      </c>
      <c r="DH182" s="20">
        <v>12</v>
      </c>
      <c r="DI182" s="21"/>
      <c r="DJ182" s="18">
        <v>13</v>
      </c>
      <c r="DK182" s="19">
        <v>14</v>
      </c>
      <c r="DL182" s="18">
        <v>15</v>
      </c>
      <c r="DM182" s="18">
        <v>16</v>
      </c>
      <c r="DN182" s="18">
        <v>17</v>
      </c>
      <c r="DO182" s="18">
        <v>18</v>
      </c>
      <c r="DP182" s="18">
        <v>19</v>
      </c>
      <c r="DQ182" s="18">
        <v>20</v>
      </c>
      <c r="DR182" s="18">
        <v>21</v>
      </c>
      <c r="DS182" s="18">
        <v>22</v>
      </c>
      <c r="DT182" s="49"/>
      <c r="DY182" s="17"/>
      <c r="DZ182" s="157" t="s">
        <v>301</v>
      </c>
      <c r="EA182" s="18">
        <v>2</v>
      </c>
      <c r="EB182" s="19">
        <v>3</v>
      </c>
      <c r="EC182" s="18">
        <v>4</v>
      </c>
      <c r="ED182" s="18">
        <v>5</v>
      </c>
      <c r="EE182" s="18">
        <v>6</v>
      </c>
      <c r="EF182" s="18">
        <v>7</v>
      </c>
      <c r="EG182" s="18">
        <v>8</v>
      </c>
      <c r="EH182" s="18">
        <v>9</v>
      </c>
      <c r="EI182" s="18">
        <v>10</v>
      </c>
      <c r="EJ182" s="18">
        <v>11</v>
      </c>
      <c r="EK182" s="20">
        <v>12</v>
      </c>
      <c r="EL182" s="21"/>
      <c r="EM182" s="18">
        <v>13</v>
      </c>
      <c r="EN182" s="19">
        <v>14</v>
      </c>
      <c r="EO182" s="18">
        <v>15</v>
      </c>
      <c r="EP182" s="18">
        <v>16</v>
      </c>
      <c r="EQ182" s="18">
        <v>17</v>
      </c>
      <c r="ER182" s="18">
        <v>18</v>
      </c>
      <c r="ES182" s="18">
        <v>19</v>
      </c>
      <c r="ET182" s="18">
        <v>20</v>
      </c>
      <c r="EU182" s="18">
        <v>21</v>
      </c>
      <c r="EV182" s="18">
        <v>22</v>
      </c>
      <c r="EW182" s="49"/>
      <c r="FB182" s="17"/>
      <c r="FC182" s="157" t="s">
        <v>301</v>
      </c>
      <c r="FD182" s="18">
        <v>2</v>
      </c>
      <c r="FE182" s="19">
        <v>3</v>
      </c>
      <c r="FF182" s="18">
        <v>4</v>
      </c>
      <c r="FG182" s="18">
        <v>5</v>
      </c>
      <c r="FH182" s="18">
        <v>6</v>
      </c>
      <c r="FI182" s="18">
        <v>7</v>
      </c>
      <c r="FJ182" s="18">
        <v>8</v>
      </c>
      <c r="FK182" s="18">
        <v>9</v>
      </c>
      <c r="FL182" s="18">
        <v>10</v>
      </c>
      <c r="FM182" s="18">
        <v>11</v>
      </c>
      <c r="FN182" s="20">
        <v>12</v>
      </c>
      <c r="FO182" s="21"/>
      <c r="FP182" s="18">
        <v>13</v>
      </c>
      <c r="FQ182" s="19">
        <v>14</v>
      </c>
      <c r="FR182" s="18">
        <v>15</v>
      </c>
      <c r="FS182" s="18">
        <v>16</v>
      </c>
      <c r="FT182" s="18">
        <v>17</v>
      </c>
      <c r="FU182" s="18">
        <v>18</v>
      </c>
      <c r="FV182" s="18">
        <v>19</v>
      </c>
      <c r="FW182" s="18">
        <v>20</v>
      </c>
      <c r="FX182" s="18">
        <v>21</v>
      </c>
      <c r="FY182" s="18">
        <v>22</v>
      </c>
      <c r="FZ182" s="49"/>
      <c r="HJ182" s="17"/>
      <c r="HK182" s="163" t="s">
        <v>301</v>
      </c>
      <c r="HL182" s="18">
        <v>2</v>
      </c>
      <c r="HM182" s="19">
        <v>3</v>
      </c>
      <c r="HN182" s="18">
        <v>4</v>
      </c>
      <c r="HO182" s="18">
        <v>5</v>
      </c>
      <c r="HP182" s="18">
        <v>6</v>
      </c>
      <c r="HQ182" s="18">
        <v>7</v>
      </c>
      <c r="HR182" s="18">
        <v>8</v>
      </c>
      <c r="HS182" s="18">
        <v>9</v>
      </c>
      <c r="HT182" s="18">
        <v>10</v>
      </c>
      <c r="HU182" s="18">
        <v>11</v>
      </c>
      <c r="HV182" s="20">
        <v>12</v>
      </c>
      <c r="HW182" s="21"/>
      <c r="HX182" s="18">
        <v>13</v>
      </c>
      <c r="HY182" s="19">
        <v>14</v>
      </c>
      <c r="HZ182" s="18">
        <v>15</v>
      </c>
      <c r="IA182" s="18">
        <v>16</v>
      </c>
      <c r="IB182" s="18">
        <v>17</v>
      </c>
      <c r="IC182" s="18">
        <v>18</v>
      </c>
      <c r="ID182" s="18">
        <v>19</v>
      </c>
      <c r="IE182" s="18">
        <v>20</v>
      </c>
      <c r="IF182" s="18">
        <v>21</v>
      </c>
      <c r="IG182" s="18">
        <v>22</v>
      </c>
      <c r="IH182" s="49"/>
      <c r="IM182" s="17"/>
      <c r="IN182" s="163" t="s">
        <v>301</v>
      </c>
      <c r="IO182" s="18">
        <v>2</v>
      </c>
      <c r="IP182" s="19">
        <v>3</v>
      </c>
      <c r="IQ182" s="18">
        <v>4</v>
      </c>
      <c r="IR182" s="18">
        <v>5</v>
      </c>
      <c r="IS182" s="18">
        <v>6</v>
      </c>
      <c r="IT182" s="18">
        <v>7</v>
      </c>
      <c r="IU182" s="18">
        <v>8</v>
      </c>
      <c r="IV182" s="18">
        <v>9</v>
      </c>
      <c r="IW182" s="18">
        <v>10</v>
      </c>
      <c r="IX182" s="18">
        <v>11</v>
      </c>
      <c r="IY182" s="20">
        <v>12</v>
      </c>
      <c r="IZ182" s="21"/>
      <c r="JA182" s="18">
        <v>13</v>
      </c>
      <c r="JB182" s="19">
        <v>14</v>
      </c>
      <c r="JC182" s="18">
        <v>15</v>
      </c>
      <c r="JD182" s="18">
        <v>16</v>
      </c>
      <c r="JE182" s="18">
        <v>17</v>
      </c>
      <c r="JF182" s="18">
        <v>18</v>
      </c>
      <c r="JG182" s="18">
        <v>19</v>
      </c>
      <c r="JH182" s="18">
        <v>20</v>
      </c>
      <c r="JI182" s="18">
        <v>21</v>
      </c>
      <c r="JJ182" s="18">
        <v>22</v>
      </c>
      <c r="JK182" s="49"/>
      <c r="KU182" s="17"/>
      <c r="KV182" s="163" t="s">
        <v>301</v>
      </c>
      <c r="KW182" s="18">
        <v>2</v>
      </c>
      <c r="KX182" s="19">
        <v>3</v>
      </c>
      <c r="KY182" s="18">
        <v>4</v>
      </c>
      <c r="KZ182" s="18">
        <v>5</v>
      </c>
      <c r="LA182" s="18">
        <v>6</v>
      </c>
      <c r="LB182" s="18">
        <v>7</v>
      </c>
      <c r="LC182" s="18">
        <v>8</v>
      </c>
      <c r="LD182" s="18">
        <v>9</v>
      </c>
      <c r="LE182" s="18">
        <v>10</v>
      </c>
      <c r="LF182" s="18">
        <v>11</v>
      </c>
      <c r="LG182" s="20">
        <v>12</v>
      </c>
      <c r="LH182" s="21"/>
      <c r="LI182" s="18">
        <v>13</v>
      </c>
      <c r="LJ182" s="19">
        <v>14</v>
      </c>
      <c r="LK182" s="18">
        <v>15</v>
      </c>
      <c r="LL182" s="18">
        <v>16</v>
      </c>
      <c r="LM182" s="18">
        <v>17</v>
      </c>
      <c r="LN182" s="18">
        <v>18</v>
      </c>
      <c r="LO182" s="18">
        <v>19</v>
      </c>
      <c r="LP182" s="18">
        <v>20</v>
      </c>
      <c r="LQ182" s="18">
        <v>21</v>
      </c>
      <c r="LR182" s="18">
        <v>22</v>
      </c>
      <c r="LS182" s="49"/>
    </row>
    <row r="183" spans="9:331">
      <c r="I183" s="43" t="s">
        <v>110</v>
      </c>
      <c r="J183" s="24" t="str">
        <f>CONCATENATE(J$182,"-",I183)</f>
        <v>B-18-BASE-D</v>
      </c>
      <c r="K183" s="25">
        <v>14.2</v>
      </c>
      <c r="L183" s="252" t="s">
        <v>84</v>
      </c>
      <c r="M183" s="252"/>
      <c r="N183" s="252"/>
      <c r="O183" s="252"/>
      <c r="P183" s="252"/>
      <c r="Q183" s="252"/>
      <c r="R183" s="252"/>
      <c r="S183" s="252"/>
      <c r="T183" s="252"/>
      <c r="U183" s="253"/>
      <c r="V183" s="27">
        <v>1.1000000000000001</v>
      </c>
      <c r="W183" s="25"/>
      <c r="X183" s="252" t="s">
        <v>84</v>
      </c>
      <c r="Y183" s="252"/>
      <c r="Z183" s="252"/>
      <c r="AA183" s="252"/>
      <c r="AB183" s="252"/>
      <c r="AC183" s="252"/>
      <c r="AD183" s="252"/>
      <c r="AE183" s="252"/>
      <c r="AF183" s="252"/>
      <c r="CV183" s="43" t="s">
        <v>110</v>
      </c>
      <c r="CW183" s="24" t="str">
        <f>CONCATENATE(CW$182,"-",CV183)</f>
        <v>B-18-BASE-D</v>
      </c>
      <c r="CX183" s="25">
        <v>12.84</v>
      </c>
      <c r="CY183" s="252" t="s">
        <v>84</v>
      </c>
      <c r="CZ183" s="252"/>
      <c r="DA183" s="252"/>
      <c r="DB183" s="252"/>
      <c r="DC183" s="252"/>
      <c r="DD183" s="252"/>
      <c r="DE183" s="252"/>
      <c r="DF183" s="252"/>
      <c r="DG183" s="252"/>
      <c r="DH183" s="253"/>
      <c r="DI183" s="27">
        <v>1.1000000000000001</v>
      </c>
      <c r="DJ183" s="25"/>
      <c r="DK183" s="252" t="s">
        <v>84</v>
      </c>
      <c r="DL183" s="252"/>
      <c r="DM183" s="252"/>
      <c r="DN183" s="252"/>
      <c r="DO183" s="252"/>
      <c r="DP183" s="252"/>
      <c r="DQ183" s="252"/>
      <c r="DR183" s="252"/>
      <c r="DS183" s="252"/>
      <c r="DT183" s="49"/>
      <c r="DY183" s="43" t="s">
        <v>110</v>
      </c>
      <c r="DZ183" s="24" t="str">
        <f>CONCATENATE(DZ$182,"-",DY183)</f>
        <v>B-18-BASE-D</v>
      </c>
      <c r="EA183" s="25">
        <v>13</v>
      </c>
      <c r="EB183" s="252" t="s">
        <v>84</v>
      </c>
      <c r="EC183" s="252"/>
      <c r="ED183" s="252"/>
      <c r="EE183" s="252"/>
      <c r="EF183" s="252"/>
      <c r="EG183" s="252"/>
      <c r="EH183" s="252"/>
      <c r="EI183" s="252"/>
      <c r="EJ183" s="252"/>
      <c r="EK183" s="253"/>
      <c r="EL183" s="27">
        <v>1.1000000000000001</v>
      </c>
      <c r="EM183" s="25"/>
      <c r="EN183" s="252" t="s">
        <v>84</v>
      </c>
      <c r="EO183" s="252"/>
      <c r="EP183" s="252"/>
      <c r="EQ183" s="252"/>
      <c r="ER183" s="252"/>
      <c r="ES183" s="252"/>
      <c r="ET183" s="252"/>
      <c r="EU183" s="252"/>
      <c r="EV183" s="252"/>
      <c r="EW183" s="49"/>
      <c r="FB183" s="43" t="s">
        <v>110</v>
      </c>
      <c r="FC183" s="24" t="str">
        <f>CONCATENATE(FC$182,"-",FB183)</f>
        <v>B-18-BASE-D</v>
      </c>
      <c r="FD183" s="25">
        <v>10.82</v>
      </c>
      <c r="FE183" s="252" t="s">
        <v>84</v>
      </c>
      <c r="FF183" s="252"/>
      <c r="FG183" s="252"/>
      <c r="FH183" s="252"/>
      <c r="FI183" s="252"/>
      <c r="FJ183" s="252"/>
      <c r="FK183" s="252"/>
      <c r="FL183" s="252"/>
      <c r="FM183" s="252"/>
      <c r="FN183" s="253"/>
      <c r="FO183" s="27">
        <v>1.1000000000000001</v>
      </c>
      <c r="FP183" s="25"/>
      <c r="FQ183" s="252" t="s">
        <v>84</v>
      </c>
      <c r="FR183" s="252"/>
      <c r="FS183" s="252"/>
      <c r="FT183" s="252"/>
      <c r="FU183" s="252"/>
      <c r="FV183" s="252"/>
      <c r="FW183" s="252"/>
      <c r="FX183" s="252"/>
      <c r="FY183" s="252"/>
      <c r="FZ183" s="49"/>
      <c r="HJ183" s="43" t="s">
        <v>110</v>
      </c>
      <c r="HK183" s="24" t="str">
        <f>CONCATENATE(HK$182,"-",HJ183)</f>
        <v>B-18-BASE-D</v>
      </c>
      <c r="HL183" s="25">
        <v>11.76</v>
      </c>
      <c r="HM183" s="252" t="s">
        <v>84</v>
      </c>
      <c r="HN183" s="252"/>
      <c r="HO183" s="252"/>
      <c r="HP183" s="252"/>
      <c r="HQ183" s="252"/>
      <c r="HR183" s="252"/>
      <c r="HS183" s="252"/>
      <c r="HT183" s="252"/>
      <c r="HU183" s="252"/>
      <c r="HV183" s="253"/>
      <c r="HW183" s="27">
        <v>100</v>
      </c>
      <c r="HX183" s="25"/>
      <c r="HY183" s="252" t="s">
        <v>84</v>
      </c>
      <c r="HZ183" s="252"/>
      <c r="IA183" s="252"/>
      <c r="IB183" s="252"/>
      <c r="IC183" s="252"/>
      <c r="ID183" s="252"/>
      <c r="IE183" s="252"/>
      <c r="IF183" s="252"/>
      <c r="IG183" s="252"/>
      <c r="IH183" s="49"/>
      <c r="IM183" s="43" t="s">
        <v>110</v>
      </c>
      <c r="IN183" s="24" t="str">
        <f>CONCATENATE(IN$182,"-",IM183)</f>
        <v>B-18-BASE-D</v>
      </c>
      <c r="IO183" s="25">
        <v>99999</v>
      </c>
      <c r="IP183" s="252" t="s">
        <v>84</v>
      </c>
      <c r="IQ183" s="252"/>
      <c r="IR183" s="252"/>
      <c r="IS183" s="252"/>
      <c r="IT183" s="252"/>
      <c r="IU183" s="252"/>
      <c r="IV183" s="252"/>
      <c r="IW183" s="252"/>
      <c r="IX183" s="252"/>
      <c r="IY183" s="253"/>
      <c r="IZ183" s="27">
        <v>100</v>
      </c>
      <c r="JA183" s="25"/>
      <c r="JB183" s="252" t="s">
        <v>84</v>
      </c>
      <c r="JC183" s="252"/>
      <c r="JD183" s="252"/>
      <c r="JE183" s="252"/>
      <c r="JF183" s="252"/>
      <c r="JG183" s="252"/>
      <c r="JH183" s="252"/>
      <c r="JI183" s="252"/>
      <c r="JJ183" s="252"/>
      <c r="JK183" s="49"/>
      <c r="KU183" s="43" t="s">
        <v>110</v>
      </c>
      <c r="KV183" s="24" t="str">
        <f>CONCATENATE(KV$182,"-",KU183)</f>
        <v>B-18-BASE-D</v>
      </c>
      <c r="KW183" s="25">
        <v>11.76</v>
      </c>
      <c r="KX183" s="252" t="s">
        <v>84</v>
      </c>
      <c r="KY183" s="252"/>
      <c r="KZ183" s="252"/>
      <c r="LA183" s="252"/>
      <c r="LB183" s="252"/>
      <c r="LC183" s="252"/>
      <c r="LD183" s="252"/>
      <c r="LE183" s="252"/>
      <c r="LF183" s="252"/>
      <c r="LG183" s="253"/>
      <c r="LH183" s="27">
        <v>100</v>
      </c>
      <c r="LI183" s="25"/>
      <c r="LJ183" s="252" t="s">
        <v>84</v>
      </c>
      <c r="LK183" s="252"/>
      <c r="LL183" s="252"/>
      <c r="LM183" s="252"/>
      <c r="LN183" s="252"/>
      <c r="LO183" s="252"/>
      <c r="LP183" s="252"/>
      <c r="LQ183" s="252"/>
      <c r="LR183" s="252"/>
      <c r="LS183" s="49"/>
    </row>
    <row r="184" spans="9:331" ht="14.4">
      <c r="I184" s="24" t="s">
        <v>91</v>
      </c>
      <c r="J184" s="24" t="str">
        <f t="shared" ref="J184:J193" si="132">CONCATENATE(J$182,"-",I184)</f>
        <v>B-18-BASE-18-29</v>
      </c>
      <c r="K184" s="140">
        <v>31.24</v>
      </c>
      <c r="L184" s="25">
        <v>46.86</v>
      </c>
      <c r="M184" s="25">
        <v>62.48</v>
      </c>
      <c r="N184" s="25">
        <v>78.099999999999994</v>
      </c>
      <c r="O184" s="25">
        <v>93.72</v>
      </c>
      <c r="P184" s="25">
        <v>109.34</v>
      </c>
      <c r="Q184" s="25">
        <v>118.72</v>
      </c>
      <c r="R184" s="25">
        <v>133.56</v>
      </c>
      <c r="S184" s="25">
        <v>148.4</v>
      </c>
      <c r="T184" s="25">
        <v>163.24</v>
      </c>
      <c r="U184" s="28">
        <v>178.08</v>
      </c>
      <c r="V184" s="29">
        <v>1.1000000000000001</v>
      </c>
      <c r="W184" s="142">
        <v>192.92</v>
      </c>
      <c r="X184" s="28">
        <v>207.76</v>
      </c>
      <c r="Y184" s="28">
        <v>222.6</v>
      </c>
      <c r="Z184" s="28">
        <v>237.44</v>
      </c>
      <c r="AA184" s="28">
        <v>252.28</v>
      </c>
      <c r="AB184" s="28">
        <v>267.12</v>
      </c>
      <c r="AC184" s="28">
        <v>281.95999999999998</v>
      </c>
      <c r="AD184" s="25">
        <v>296.8</v>
      </c>
      <c r="AE184" s="25">
        <v>311.64</v>
      </c>
      <c r="AF184" s="25">
        <v>326.48</v>
      </c>
      <c r="CV184" s="24" t="s">
        <v>91</v>
      </c>
      <c r="CW184" s="24" t="str">
        <f t="shared" ref="CW184:CW193" si="133">CONCATENATE(CW$182,"-",CV184)</f>
        <v>B-18-BASE-18-29</v>
      </c>
      <c r="CX184" s="156">
        <v>28.4</v>
      </c>
      <c r="CY184" s="25">
        <v>42.6</v>
      </c>
      <c r="CZ184" s="25">
        <v>56.8</v>
      </c>
      <c r="DA184" s="25">
        <v>71</v>
      </c>
      <c r="DB184" s="25">
        <v>85.2</v>
      </c>
      <c r="DC184" s="25">
        <v>99.4</v>
      </c>
      <c r="DD184" s="25">
        <v>107.92</v>
      </c>
      <c r="DE184" s="25">
        <v>121.41</v>
      </c>
      <c r="DF184" s="25">
        <v>134.9</v>
      </c>
      <c r="DG184" s="25">
        <v>148.38999999999999</v>
      </c>
      <c r="DH184" s="28">
        <v>161.88</v>
      </c>
      <c r="DI184" s="29">
        <v>1.1000000000000001</v>
      </c>
      <c r="DJ184" s="158">
        <v>175.37</v>
      </c>
      <c r="DK184" s="28">
        <v>188.86</v>
      </c>
      <c r="DL184" s="28">
        <v>202.35</v>
      </c>
      <c r="DM184" s="28">
        <v>215.84</v>
      </c>
      <c r="DN184" s="28">
        <v>229.33</v>
      </c>
      <c r="DO184" s="28">
        <v>242.82</v>
      </c>
      <c r="DP184" s="28">
        <v>256.31</v>
      </c>
      <c r="DQ184" s="25">
        <v>269.8</v>
      </c>
      <c r="DR184" s="25">
        <v>283.29000000000002</v>
      </c>
      <c r="DS184" s="25">
        <v>296.77999999999997</v>
      </c>
      <c r="DT184" s="49"/>
      <c r="DY184" s="24" t="s">
        <v>91</v>
      </c>
      <c r="DZ184" s="24" t="str">
        <f t="shared" ref="DZ184:DZ193" si="134">CONCATENATE(DZ$182,"-",DY184)</f>
        <v>B-18-BASE-18-29</v>
      </c>
      <c r="EA184" s="156">
        <v>28.76</v>
      </c>
      <c r="EB184" s="25">
        <v>43.14</v>
      </c>
      <c r="EC184" s="25">
        <v>57.52</v>
      </c>
      <c r="ED184" s="25">
        <v>71.900000000000006</v>
      </c>
      <c r="EE184" s="25">
        <v>86.28</v>
      </c>
      <c r="EF184" s="25">
        <v>100.66</v>
      </c>
      <c r="EG184" s="25">
        <v>109.28</v>
      </c>
      <c r="EH184" s="25">
        <v>122.94</v>
      </c>
      <c r="EI184" s="25">
        <v>136.6</v>
      </c>
      <c r="EJ184" s="25">
        <v>150.26</v>
      </c>
      <c r="EK184" s="28">
        <v>163.92</v>
      </c>
      <c r="EL184" s="29">
        <v>1.1000000000000001</v>
      </c>
      <c r="EM184" s="158">
        <v>177.58</v>
      </c>
      <c r="EN184" s="28">
        <v>191.24</v>
      </c>
      <c r="EO184" s="28">
        <v>204.9</v>
      </c>
      <c r="EP184" s="28">
        <v>218.56</v>
      </c>
      <c r="EQ184" s="28">
        <v>232.22</v>
      </c>
      <c r="ER184" s="28">
        <v>245.88</v>
      </c>
      <c r="ES184" s="28">
        <v>259.54000000000002</v>
      </c>
      <c r="ET184" s="25">
        <v>273.2</v>
      </c>
      <c r="EU184" s="25">
        <v>286.86</v>
      </c>
      <c r="EV184" s="25">
        <v>300.52</v>
      </c>
      <c r="EW184" s="49"/>
      <c r="FB184" s="24" t="s">
        <v>91</v>
      </c>
      <c r="FC184" s="24" t="str">
        <f t="shared" ref="FC184:FC193" si="135">CONCATENATE(FC$182,"-",FB184)</f>
        <v>B-18-BASE-18-29</v>
      </c>
      <c r="FD184" s="156">
        <v>25.56</v>
      </c>
      <c r="FE184" s="25">
        <v>38.340000000000003</v>
      </c>
      <c r="FF184" s="25">
        <v>51.12</v>
      </c>
      <c r="FG184" s="25">
        <v>63.9</v>
      </c>
      <c r="FH184" s="25">
        <v>76.680000000000007</v>
      </c>
      <c r="FI184" s="25">
        <v>89.46</v>
      </c>
      <c r="FJ184" s="25">
        <v>97.12</v>
      </c>
      <c r="FK184" s="25">
        <v>109.26</v>
      </c>
      <c r="FL184" s="25">
        <v>121.4</v>
      </c>
      <c r="FM184" s="25">
        <v>133.54</v>
      </c>
      <c r="FN184" s="28">
        <v>145.68</v>
      </c>
      <c r="FO184" s="29">
        <v>1.1000000000000001</v>
      </c>
      <c r="FP184" s="158">
        <v>157.82</v>
      </c>
      <c r="FQ184" s="28">
        <v>169.96</v>
      </c>
      <c r="FR184" s="28">
        <v>182.1</v>
      </c>
      <c r="FS184" s="28">
        <v>194.24</v>
      </c>
      <c r="FT184" s="28">
        <v>206.38</v>
      </c>
      <c r="FU184" s="28">
        <v>218.52</v>
      </c>
      <c r="FV184" s="28">
        <v>230.66</v>
      </c>
      <c r="FW184" s="25">
        <v>242.8</v>
      </c>
      <c r="FX184" s="25">
        <v>254.94</v>
      </c>
      <c r="FY184" s="25">
        <v>267.08</v>
      </c>
      <c r="FZ184" s="49"/>
      <c r="HJ184" s="24" t="s">
        <v>91</v>
      </c>
      <c r="HK184" s="24" t="str">
        <f t="shared" ref="HK184:HK193" si="136">CONCATENATE(HK$182,"-",HJ184)</f>
        <v>B-18-BASE-18-29</v>
      </c>
      <c r="HL184" s="162">
        <v>25.56</v>
      </c>
      <c r="HM184" s="25">
        <v>38.340000000000003</v>
      </c>
      <c r="HN184" s="25">
        <v>51.12</v>
      </c>
      <c r="HO184" s="25">
        <v>63.9</v>
      </c>
      <c r="HP184" s="25">
        <v>76.680000000000007</v>
      </c>
      <c r="HQ184" s="25">
        <v>89.46</v>
      </c>
      <c r="HR184" s="25">
        <v>97.12</v>
      </c>
      <c r="HS184" s="25">
        <v>109.26</v>
      </c>
      <c r="HT184" s="25">
        <v>121.4</v>
      </c>
      <c r="HU184" s="25">
        <v>133.54</v>
      </c>
      <c r="HV184" s="28">
        <v>145.68</v>
      </c>
      <c r="HW184" s="29">
        <v>100</v>
      </c>
      <c r="HX184" s="164">
        <v>157.82</v>
      </c>
      <c r="HY184" s="28">
        <v>169.96</v>
      </c>
      <c r="HZ184" s="28">
        <v>182.1</v>
      </c>
      <c r="IA184" s="28">
        <v>194.24</v>
      </c>
      <c r="IB184" s="28">
        <v>206.38</v>
      </c>
      <c r="IC184" s="28">
        <v>218.52</v>
      </c>
      <c r="ID184" s="28">
        <v>230.66</v>
      </c>
      <c r="IE184" s="25">
        <v>242.8</v>
      </c>
      <c r="IF184" s="25">
        <v>254.94</v>
      </c>
      <c r="IG184" s="25">
        <v>267.08</v>
      </c>
      <c r="IH184" s="49"/>
      <c r="IM184" s="24" t="s">
        <v>91</v>
      </c>
      <c r="IN184" s="24" t="str">
        <f t="shared" ref="IN184:IN193" si="137">CONCATENATE(IN$182,"-",IM184)</f>
        <v>B-18-BASE-18-29</v>
      </c>
      <c r="IO184" s="165">
        <v>99999</v>
      </c>
      <c r="IP184" s="25">
        <v>99999</v>
      </c>
      <c r="IQ184" s="25">
        <v>99999</v>
      </c>
      <c r="IR184" s="25">
        <v>99999</v>
      </c>
      <c r="IS184" s="25">
        <v>99999</v>
      </c>
      <c r="IT184" s="25">
        <v>99999</v>
      </c>
      <c r="IU184" s="25">
        <v>99999</v>
      </c>
      <c r="IV184" s="25">
        <v>99999</v>
      </c>
      <c r="IW184" s="25">
        <v>99999</v>
      </c>
      <c r="IX184" s="25">
        <v>99999</v>
      </c>
      <c r="IY184" s="28">
        <v>99999</v>
      </c>
      <c r="IZ184" s="29">
        <v>100</v>
      </c>
      <c r="JA184" s="165">
        <v>99999</v>
      </c>
      <c r="JB184" s="25">
        <v>99999</v>
      </c>
      <c r="JC184" s="25">
        <v>99999</v>
      </c>
      <c r="JD184" s="25">
        <v>99999</v>
      </c>
      <c r="JE184" s="25">
        <v>99999</v>
      </c>
      <c r="JF184" s="25">
        <v>99999</v>
      </c>
      <c r="JG184" s="25">
        <v>99999</v>
      </c>
      <c r="JH184" s="25">
        <v>99999</v>
      </c>
      <c r="JI184" s="25">
        <v>99999</v>
      </c>
      <c r="JJ184" s="25">
        <v>99999</v>
      </c>
      <c r="JK184" s="49"/>
      <c r="KU184" s="24" t="s">
        <v>91</v>
      </c>
      <c r="KV184" s="24" t="str">
        <f t="shared" ref="KV184:KV193" si="138">CONCATENATE(KV$182,"-",KU184)</f>
        <v>B-18-BASE-18-29</v>
      </c>
      <c r="KW184" s="162">
        <v>25.56</v>
      </c>
      <c r="KX184" s="25">
        <v>38.340000000000003</v>
      </c>
      <c r="KY184" s="25">
        <v>51.12</v>
      </c>
      <c r="KZ184" s="25">
        <v>63.9</v>
      </c>
      <c r="LA184" s="25">
        <v>76.680000000000007</v>
      </c>
      <c r="LB184" s="25">
        <v>89.46</v>
      </c>
      <c r="LC184" s="25">
        <v>97.12</v>
      </c>
      <c r="LD184" s="25">
        <v>109.26</v>
      </c>
      <c r="LE184" s="25">
        <v>121.4</v>
      </c>
      <c r="LF184" s="25">
        <v>133.54</v>
      </c>
      <c r="LG184" s="28">
        <v>145.68</v>
      </c>
      <c r="LH184" s="29">
        <v>100</v>
      </c>
      <c r="LI184" s="164">
        <v>157.82</v>
      </c>
      <c r="LJ184" s="28">
        <v>169.96</v>
      </c>
      <c r="LK184" s="28">
        <v>182.1</v>
      </c>
      <c r="LL184" s="28">
        <v>194.24</v>
      </c>
      <c r="LM184" s="28">
        <v>206.38</v>
      </c>
      <c r="LN184" s="28">
        <v>218.52</v>
      </c>
      <c r="LO184" s="28">
        <v>230.66</v>
      </c>
      <c r="LP184" s="25">
        <v>242.8</v>
      </c>
      <c r="LQ184" s="25">
        <v>254.94</v>
      </c>
      <c r="LR184" s="25">
        <v>267.08</v>
      </c>
      <c r="LS184" s="49"/>
    </row>
    <row r="185" spans="9:331" ht="14.4">
      <c r="I185" s="24" t="s">
        <v>92</v>
      </c>
      <c r="J185" s="24" t="str">
        <f t="shared" si="132"/>
        <v>B-18-BASE-30-39</v>
      </c>
      <c r="K185" s="25">
        <v>45.44</v>
      </c>
      <c r="L185" s="25">
        <v>68.16</v>
      </c>
      <c r="M185" s="25">
        <v>90.88</v>
      </c>
      <c r="N185" s="25">
        <v>113.6</v>
      </c>
      <c r="O185" s="25">
        <v>136.32</v>
      </c>
      <c r="P185" s="25">
        <v>159.04</v>
      </c>
      <c r="Q185" s="25">
        <v>172.64</v>
      </c>
      <c r="R185" s="25">
        <v>194.22</v>
      </c>
      <c r="S185" s="25">
        <v>215.8</v>
      </c>
      <c r="T185" s="25">
        <v>237.38</v>
      </c>
      <c r="U185" s="28">
        <v>258.95999999999998</v>
      </c>
      <c r="V185" s="29">
        <v>1.1000000000000001</v>
      </c>
      <c r="W185" s="28">
        <v>280.54000000000002</v>
      </c>
      <c r="X185" s="28">
        <v>302.12</v>
      </c>
      <c r="Y185" s="28">
        <v>323.7</v>
      </c>
      <c r="Z185" s="28">
        <v>345.28</v>
      </c>
      <c r="AA185" s="28">
        <v>366.86</v>
      </c>
      <c r="AB185" s="28">
        <v>388.44</v>
      </c>
      <c r="AC185" s="28">
        <v>410.02</v>
      </c>
      <c r="AD185" s="25">
        <v>431.6</v>
      </c>
      <c r="AE185" s="25">
        <v>453.18</v>
      </c>
      <c r="AF185" s="25">
        <v>474.76</v>
      </c>
      <c r="CV185" s="24" t="s">
        <v>92</v>
      </c>
      <c r="CW185" s="24" t="str">
        <f t="shared" si="133"/>
        <v>B-18-BASE-30-39</v>
      </c>
      <c r="CX185" s="25">
        <v>39.76</v>
      </c>
      <c r="CY185" s="25">
        <v>59.64</v>
      </c>
      <c r="CZ185" s="25">
        <v>79.52</v>
      </c>
      <c r="DA185" s="25">
        <v>99.4</v>
      </c>
      <c r="DB185" s="25">
        <v>119.28</v>
      </c>
      <c r="DC185" s="25">
        <v>139.16</v>
      </c>
      <c r="DD185" s="25">
        <v>151.12</v>
      </c>
      <c r="DE185" s="25">
        <v>170.01</v>
      </c>
      <c r="DF185" s="25">
        <v>188.9</v>
      </c>
      <c r="DG185" s="25">
        <v>207.79</v>
      </c>
      <c r="DH185" s="28">
        <v>226.68</v>
      </c>
      <c r="DI185" s="29">
        <v>1.1000000000000001</v>
      </c>
      <c r="DJ185" s="28">
        <v>245.57</v>
      </c>
      <c r="DK185" s="28">
        <v>264.45999999999998</v>
      </c>
      <c r="DL185" s="28">
        <v>283.35000000000002</v>
      </c>
      <c r="DM185" s="28">
        <v>302.24</v>
      </c>
      <c r="DN185" s="28">
        <v>321.13</v>
      </c>
      <c r="DO185" s="28">
        <v>340.02</v>
      </c>
      <c r="DP185" s="28">
        <v>358.91</v>
      </c>
      <c r="DQ185" s="25">
        <v>377.8</v>
      </c>
      <c r="DR185" s="25">
        <v>396.69</v>
      </c>
      <c r="DS185" s="25">
        <v>415.58</v>
      </c>
      <c r="DT185" s="49"/>
      <c r="DY185" s="24" t="s">
        <v>92</v>
      </c>
      <c r="DZ185" s="24" t="str">
        <f t="shared" si="134"/>
        <v>B-18-BASE-30-39</v>
      </c>
      <c r="EA185" s="25">
        <v>40.28</v>
      </c>
      <c r="EB185" s="25">
        <v>60.42</v>
      </c>
      <c r="EC185" s="25">
        <v>80.56</v>
      </c>
      <c r="ED185" s="25">
        <v>100.7</v>
      </c>
      <c r="EE185" s="25">
        <v>120.84</v>
      </c>
      <c r="EF185" s="25">
        <v>140.97999999999999</v>
      </c>
      <c r="EG185" s="25">
        <v>153.04</v>
      </c>
      <c r="EH185" s="25">
        <v>172.17</v>
      </c>
      <c r="EI185" s="25">
        <v>191.3</v>
      </c>
      <c r="EJ185" s="25">
        <v>210.43</v>
      </c>
      <c r="EK185" s="28">
        <v>229.56</v>
      </c>
      <c r="EL185" s="29">
        <v>1.1000000000000001</v>
      </c>
      <c r="EM185" s="28">
        <v>248.69</v>
      </c>
      <c r="EN185" s="28">
        <v>267.82</v>
      </c>
      <c r="EO185" s="28">
        <v>286.95</v>
      </c>
      <c r="EP185" s="28">
        <v>306.08</v>
      </c>
      <c r="EQ185" s="28">
        <v>325.20999999999998</v>
      </c>
      <c r="ER185" s="28">
        <v>344.34</v>
      </c>
      <c r="ES185" s="28">
        <v>363.47</v>
      </c>
      <c r="ET185" s="25">
        <v>382.6</v>
      </c>
      <c r="EU185" s="25">
        <v>401.73</v>
      </c>
      <c r="EV185" s="25">
        <v>420.86</v>
      </c>
      <c r="EW185" s="49"/>
      <c r="FB185" s="24" t="s">
        <v>92</v>
      </c>
      <c r="FC185" s="24" t="str">
        <f t="shared" si="135"/>
        <v>B-18-BASE-30-39</v>
      </c>
      <c r="FD185" s="25">
        <v>34.08</v>
      </c>
      <c r="FE185" s="25">
        <v>51.12</v>
      </c>
      <c r="FF185" s="25">
        <v>68.16</v>
      </c>
      <c r="FG185" s="25">
        <v>85.2</v>
      </c>
      <c r="FH185" s="25">
        <v>102.24</v>
      </c>
      <c r="FI185" s="25">
        <v>119.28</v>
      </c>
      <c r="FJ185" s="25">
        <v>129.52000000000001</v>
      </c>
      <c r="FK185" s="25">
        <v>145.71</v>
      </c>
      <c r="FL185" s="25">
        <v>161.9</v>
      </c>
      <c r="FM185" s="25">
        <v>178.09</v>
      </c>
      <c r="FN185" s="28">
        <v>194.28</v>
      </c>
      <c r="FO185" s="29">
        <v>1.1000000000000001</v>
      </c>
      <c r="FP185" s="28">
        <v>210.47</v>
      </c>
      <c r="FQ185" s="28">
        <v>226.66</v>
      </c>
      <c r="FR185" s="28">
        <v>242.85</v>
      </c>
      <c r="FS185" s="28">
        <v>259.04000000000002</v>
      </c>
      <c r="FT185" s="28">
        <v>275.23</v>
      </c>
      <c r="FU185" s="28">
        <v>291.42</v>
      </c>
      <c r="FV185" s="28">
        <v>307.61</v>
      </c>
      <c r="FW185" s="25">
        <v>323.8</v>
      </c>
      <c r="FX185" s="25">
        <v>339.99</v>
      </c>
      <c r="FY185" s="25">
        <v>356.18</v>
      </c>
      <c r="FZ185" s="49"/>
      <c r="HJ185" s="24" t="s">
        <v>92</v>
      </c>
      <c r="HK185" s="24" t="str">
        <f t="shared" si="136"/>
        <v>B-18-BASE-30-39</v>
      </c>
      <c r="HL185" s="25">
        <v>36.92</v>
      </c>
      <c r="HM185" s="25">
        <v>55.38</v>
      </c>
      <c r="HN185" s="25">
        <v>73.84</v>
      </c>
      <c r="HO185" s="25">
        <v>92.3</v>
      </c>
      <c r="HP185" s="25">
        <v>110.76</v>
      </c>
      <c r="HQ185" s="25">
        <v>129.22</v>
      </c>
      <c r="HR185" s="25">
        <v>140.32</v>
      </c>
      <c r="HS185" s="25">
        <v>157.86000000000001</v>
      </c>
      <c r="HT185" s="25">
        <v>175.4</v>
      </c>
      <c r="HU185" s="25">
        <v>192.94</v>
      </c>
      <c r="HV185" s="28">
        <v>210.48</v>
      </c>
      <c r="HW185" s="29">
        <v>100</v>
      </c>
      <c r="HX185" s="28">
        <v>228.02</v>
      </c>
      <c r="HY185" s="28">
        <v>245.56</v>
      </c>
      <c r="HZ185" s="28">
        <v>263.10000000000002</v>
      </c>
      <c r="IA185" s="28">
        <v>280.64</v>
      </c>
      <c r="IB185" s="28">
        <v>298.18</v>
      </c>
      <c r="IC185" s="28">
        <v>315.72000000000003</v>
      </c>
      <c r="ID185" s="28">
        <v>333.26</v>
      </c>
      <c r="IE185" s="25">
        <v>350.8</v>
      </c>
      <c r="IF185" s="25">
        <v>368.34</v>
      </c>
      <c r="IG185" s="25">
        <v>385.88</v>
      </c>
      <c r="IH185" s="49"/>
      <c r="IM185" s="24" t="s">
        <v>92</v>
      </c>
      <c r="IN185" s="24" t="str">
        <f t="shared" si="137"/>
        <v>B-18-BASE-30-39</v>
      </c>
      <c r="IO185" s="165">
        <v>99999</v>
      </c>
      <c r="IP185" s="25">
        <v>99999</v>
      </c>
      <c r="IQ185" s="25">
        <v>99999</v>
      </c>
      <c r="IR185" s="25">
        <v>99999</v>
      </c>
      <c r="IS185" s="25">
        <v>99999</v>
      </c>
      <c r="IT185" s="25">
        <v>99999</v>
      </c>
      <c r="IU185" s="25">
        <v>99999</v>
      </c>
      <c r="IV185" s="25">
        <v>99999</v>
      </c>
      <c r="IW185" s="25">
        <v>99999</v>
      </c>
      <c r="IX185" s="25">
        <v>99999</v>
      </c>
      <c r="IY185" s="28">
        <v>99999</v>
      </c>
      <c r="IZ185" s="29">
        <v>100</v>
      </c>
      <c r="JA185" s="165">
        <v>99999</v>
      </c>
      <c r="JB185" s="25">
        <v>99999</v>
      </c>
      <c r="JC185" s="25">
        <v>99999</v>
      </c>
      <c r="JD185" s="25">
        <v>99999</v>
      </c>
      <c r="JE185" s="25">
        <v>99999</v>
      </c>
      <c r="JF185" s="25">
        <v>99999</v>
      </c>
      <c r="JG185" s="25">
        <v>99999</v>
      </c>
      <c r="JH185" s="25">
        <v>99999</v>
      </c>
      <c r="JI185" s="25">
        <v>99999</v>
      </c>
      <c r="JJ185" s="25">
        <v>99999</v>
      </c>
      <c r="JK185" s="49"/>
      <c r="KU185" s="24" t="s">
        <v>92</v>
      </c>
      <c r="KV185" s="24" t="str">
        <f t="shared" si="138"/>
        <v>B-18-BASE-30-39</v>
      </c>
      <c r="KW185" s="25">
        <v>36.92</v>
      </c>
      <c r="KX185" s="25">
        <v>55.38</v>
      </c>
      <c r="KY185" s="25">
        <v>73.84</v>
      </c>
      <c r="KZ185" s="25">
        <v>92.3</v>
      </c>
      <c r="LA185" s="25">
        <v>110.76</v>
      </c>
      <c r="LB185" s="25">
        <v>129.22</v>
      </c>
      <c r="LC185" s="25">
        <v>140.32</v>
      </c>
      <c r="LD185" s="25">
        <v>157.86000000000001</v>
      </c>
      <c r="LE185" s="25">
        <v>175.4</v>
      </c>
      <c r="LF185" s="25">
        <v>192.94</v>
      </c>
      <c r="LG185" s="28">
        <v>210.48</v>
      </c>
      <c r="LH185" s="29">
        <v>100</v>
      </c>
      <c r="LI185" s="28">
        <v>228.02</v>
      </c>
      <c r="LJ185" s="28">
        <v>245.56</v>
      </c>
      <c r="LK185" s="28">
        <v>263.10000000000002</v>
      </c>
      <c r="LL185" s="28">
        <v>280.64</v>
      </c>
      <c r="LM185" s="28">
        <v>298.18</v>
      </c>
      <c r="LN185" s="28">
        <v>315.72000000000003</v>
      </c>
      <c r="LO185" s="28">
        <v>333.26</v>
      </c>
      <c r="LP185" s="25">
        <v>350.8</v>
      </c>
      <c r="LQ185" s="25">
        <v>368.34</v>
      </c>
      <c r="LR185" s="25">
        <v>385.88</v>
      </c>
      <c r="LS185" s="49"/>
    </row>
    <row r="186" spans="9:331" ht="14.4">
      <c r="I186" s="24" t="s">
        <v>93</v>
      </c>
      <c r="J186" s="24" t="str">
        <f t="shared" si="132"/>
        <v>B-18-BASE-40-49</v>
      </c>
      <c r="K186" s="25">
        <v>107.92</v>
      </c>
      <c r="L186" s="25">
        <v>161.88</v>
      </c>
      <c r="M186" s="25">
        <v>215.84</v>
      </c>
      <c r="N186" s="25">
        <v>269.8</v>
      </c>
      <c r="O186" s="25">
        <v>323.76</v>
      </c>
      <c r="P186" s="25">
        <v>377.72</v>
      </c>
      <c r="Q186" s="25">
        <v>410.08</v>
      </c>
      <c r="R186" s="25">
        <v>461.34</v>
      </c>
      <c r="S186" s="25">
        <v>512.6</v>
      </c>
      <c r="T186" s="25">
        <v>563.86</v>
      </c>
      <c r="U186" s="28">
        <v>615.12</v>
      </c>
      <c r="V186" s="29">
        <v>1.1499999999999999</v>
      </c>
      <c r="W186" s="28">
        <v>666.38</v>
      </c>
      <c r="X186" s="28">
        <v>717.64</v>
      </c>
      <c r="Y186" s="28">
        <v>768.9</v>
      </c>
      <c r="Z186" s="28">
        <v>820.16</v>
      </c>
      <c r="AA186" s="28">
        <v>871.42</v>
      </c>
      <c r="AB186" s="28">
        <v>922.68</v>
      </c>
      <c r="AC186" s="28">
        <v>973.94</v>
      </c>
      <c r="AD186" s="25">
        <v>1025.2</v>
      </c>
      <c r="AE186" s="25">
        <v>1076.46</v>
      </c>
      <c r="AF186" s="25">
        <v>1127.72</v>
      </c>
      <c r="CV186" s="24" t="s">
        <v>93</v>
      </c>
      <c r="CW186" s="24" t="str">
        <f t="shared" si="133"/>
        <v>B-18-BASE-40-49</v>
      </c>
      <c r="CX186" s="25">
        <v>96.56</v>
      </c>
      <c r="CY186" s="25">
        <v>144.84</v>
      </c>
      <c r="CZ186" s="25">
        <v>193.12</v>
      </c>
      <c r="DA186" s="25">
        <v>241.4</v>
      </c>
      <c r="DB186" s="25">
        <v>289.68</v>
      </c>
      <c r="DC186" s="25">
        <v>337.96</v>
      </c>
      <c r="DD186" s="25">
        <v>366.96</v>
      </c>
      <c r="DE186" s="25">
        <v>412.83</v>
      </c>
      <c r="DF186" s="25">
        <v>458.7</v>
      </c>
      <c r="DG186" s="25">
        <v>504.57</v>
      </c>
      <c r="DH186" s="28">
        <v>550.44000000000005</v>
      </c>
      <c r="DI186" s="29">
        <v>1.1499999999999999</v>
      </c>
      <c r="DJ186" s="28">
        <v>596.30999999999995</v>
      </c>
      <c r="DK186" s="28">
        <v>642.17999999999995</v>
      </c>
      <c r="DL186" s="28">
        <v>688.05</v>
      </c>
      <c r="DM186" s="28">
        <v>733.92</v>
      </c>
      <c r="DN186" s="28">
        <v>779.79</v>
      </c>
      <c r="DO186" s="28">
        <v>825.66</v>
      </c>
      <c r="DP186" s="28">
        <v>871.53</v>
      </c>
      <c r="DQ186" s="25">
        <v>917.4</v>
      </c>
      <c r="DR186" s="25">
        <v>963.27</v>
      </c>
      <c r="DS186" s="25">
        <v>1009.14</v>
      </c>
      <c r="DT186" s="49"/>
      <c r="DY186" s="24" t="s">
        <v>93</v>
      </c>
      <c r="DZ186" s="24" t="str">
        <f t="shared" si="134"/>
        <v>B-18-BASE-40-49</v>
      </c>
      <c r="EA186" s="25">
        <v>97.78</v>
      </c>
      <c r="EB186" s="25">
        <v>146.66999999999999</v>
      </c>
      <c r="EC186" s="25">
        <v>195.56</v>
      </c>
      <c r="ED186" s="25">
        <v>244.45</v>
      </c>
      <c r="EE186" s="25">
        <v>293.33999999999997</v>
      </c>
      <c r="EF186" s="25">
        <v>342.23</v>
      </c>
      <c r="EG186" s="25">
        <v>371.6</v>
      </c>
      <c r="EH186" s="25">
        <v>418.05</v>
      </c>
      <c r="EI186" s="25">
        <v>464.5</v>
      </c>
      <c r="EJ186" s="25">
        <v>510.95</v>
      </c>
      <c r="EK186" s="28">
        <v>557.4</v>
      </c>
      <c r="EL186" s="29">
        <v>1.1499999999999999</v>
      </c>
      <c r="EM186" s="28">
        <v>603.85</v>
      </c>
      <c r="EN186" s="28">
        <v>650.29999999999995</v>
      </c>
      <c r="EO186" s="28">
        <v>696.75</v>
      </c>
      <c r="EP186" s="28">
        <v>743.2</v>
      </c>
      <c r="EQ186" s="28">
        <v>789.65</v>
      </c>
      <c r="ER186" s="28">
        <v>836.1</v>
      </c>
      <c r="ES186" s="28">
        <v>882.55</v>
      </c>
      <c r="ET186" s="25">
        <v>929</v>
      </c>
      <c r="EU186" s="25">
        <v>975.45</v>
      </c>
      <c r="EV186" s="25">
        <v>1021.9</v>
      </c>
      <c r="EW186" s="49"/>
      <c r="FB186" s="24" t="s">
        <v>93</v>
      </c>
      <c r="FC186" s="24" t="str">
        <f t="shared" si="135"/>
        <v>B-18-BASE-40-49</v>
      </c>
      <c r="FD186" s="25">
        <v>82.36</v>
      </c>
      <c r="FE186" s="25">
        <v>123.54</v>
      </c>
      <c r="FF186" s="25">
        <v>164.72</v>
      </c>
      <c r="FG186" s="25">
        <v>205.9</v>
      </c>
      <c r="FH186" s="25">
        <v>247.08</v>
      </c>
      <c r="FI186" s="25">
        <v>288.26</v>
      </c>
      <c r="FJ186" s="25">
        <v>312.95999999999998</v>
      </c>
      <c r="FK186" s="25">
        <v>352.08</v>
      </c>
      <c r="FL186" s="25">
        <v>391.2</v>
      </c>
      <c r="FM186" s="25">
        <v>430.32</v>
      </c>
      <c r="FN186" s="28">
        <v>469.44</v>
      </c>
      <c r="FO186" s="29">
        <v>1.1499999999999999</v>
      </c>
      <c r="FP186" s="28">
        <v>508.56</v>
      </c>
      <c r="FQ186" s="28">
        <v>547.67999999999995</v>
      </c>
      <c r="FR186" s="28">
        <v>586.79999999999995</v>
      </c>
      <c r="FS186" s="28">
        <v>625.91999999999996</v>
      </c>
      <c r="FT186" s="28">
        <v>665.04</v>
      </c>
      <c r="FU186" s="28">
        <v>704.16</v>
      </c>
      <c r="FV186" s="28">
        <v>743.28</v>
      </c>
      <c r="FW186" s="25">
        <v>782.4</v>
      </c>
      <c r="FX186" s="25">
        <v>821.52</v>
      </c>
      <c r="FY186" s="25">
        <v>860.64</v>
      </c>
      <c r="FZ186" s="49"/>
      <c r="HJ186" s="24" t="s">
        <v>93</v>
      </c>
      <c r="HK186" s="24" t="str">
        <f t="shared" si="136"/>
        <v>B-18-BASE-40-49</v>
      </c>
      <c r="HL186" s="25">
        <v>88.04</v>
      </c>
      <c r="HM186" s="25">
        <v>132.06</v>
      </c>
      <c r="HN186" s="25">
        <v>176.08</v>
      </c>
      <c r="HO186" s="25">
        <v>220.1</v>
      </c>
      <c r="HP186" s="25">
        <v>264.12</v>
      </c>
      <c r="HQ186" s="25">
        <v>308.14</v>
      </c>
      <c r="HR186" s="25">
        <v>334.56</v>
      </c>
      <c r="HS186" s="25">
        <v>376.38</v>
      </c>
      <c r="HT186" s="25">
        <v>418.2</v>
      </c>
      <c r="HU186" s="25">
        <v>460.02</v>
      </c>
      <c r="HV186" s="28">
        <v>501.84</v>
      </c>
      <c r="HW186" s="29">
        <v>100</v>
      </c>
      <c r="HX186" s="28">
        <v>543.66</v>
      </c>
      <c r="HY186" s="28">
        <v>585.48</v>
      </c>
      <c r="HZ186" s="28">
        <v>627.29999999999995</v>
      </c>
      <c r="IA186" s="28">
        <v>669.12</v>
      </c>
      <c r="IB186" s="28">
        <v>710.94</v>
      </c>
      <c r="IC186" s="28">
        <v>752.76</v>
      </c>
      <c r="ID186" s="28">
        <v>794.58</v>
      </c>
      <c r="IE186" s="25">
        <v>836.4</v>
      </c>
      <c r="IF186" s="25">
        <v>878.22</v>
      </c>
      <c r="IG186" s="25">
        <v>920.04</v>
      </c>
      <c r="IH186" s="49"/>
      <c r="IM186" s="24" t="s">
        <v>93</v>
      </c>
      <c r="IN186" s="24" t="str">
        <f t="shared" si="137"/>
        <v>B-18-BASE-40-49</v>
      </c>
      <c r="IO186" s="165">
        <v>99999</v>
      </c>
      <c r="IP186" s="25">
        <v>99999</v>
      </c>
      <c r="IQ186" s="25">
        <v>99999</v>
      </c>
      <c r="IR186" s="25">
        <v>99999</v>
      </c>
      <c r="IS186" s="25">
        <v>99999</v>
      </c>
      <c r="IT186" s="25">
        <v>99999</v>
      </c>
      <c r="IU186" s="25">
        <v>99999</v>
      </c>
      <c r="IV186" s="25">
        <v>99999</v>
      </c>
      <c r="IW186" s="25">
        <v>99999</v>
      </c>
      <c r="IX186" s="25">
        <v>99999</v>
      </c>
      <c r="IY186" s="28">
        <v>99999</v>
      </c>
      <c r="IZ186" s="29">
        <v>100</v>
      </c>
      <c r="JA186" s="165">
        <v>99999</v>
      </c>
      <c r="JB186" s="25">
        <v>99999</v>
      </c>
      <c r="JC186" s="25">
        <v>99999</v>
      </c>
      <c r="JD186" s="25">
        <v>99999</v>
      </c>
      <c r="JE186" s="25">
        <v>99999</v>
      </c>
      <c r="JF186" s="25">
        <v>99999</v>
      </c>
      <c r="JG186" s="25">
        <v>99999</v>
      </c>
      <c r="JH186" s="25">
        <v>99999</v>
      </c>
      <c r="JI186" s="25">
        <v>99999</v>
      </c>
      <c r="JJ186" s="25">
        <v>99999</v>
      </c>
      <c r="JK186" s="49"/>
      <c r="KU186" s="24" t="s">
        <v>93</v>
      </c>
      <c r="KV186" s="24" t="str">
        <f t="shared" si="138"/>
        <v>B-18-BASE-40-49</v>
      </c>
      <c r="KW186" s="25">
        <v>88.04</v>
      </c>
      <c r="KX186" s="25">
        <v>132.06</v>
      </c>
      <c r="KY186" s="25">
        <v>176.08</v>
      </c>
      <c r="KZ186" s="25">
        <v>220.1</v>
      </c>
      <c r="LA186" s="25">
        <v>264.12</v>
      </c>
      <c r="LB186" s="25">
        <v>308.14</v>
      </c>
      <c r="LC186" s="25">
        <v>334.56</v>
      </c>
      <c r="LD186" s="25">
        <v>376.38</v>
      </c>
      <c r="LE186" s="25">
        <v>418.2</v>
      </c>
      <c r="LF186" s="25">
        <v>460.02</v>
      </c>
      <c r="LG186" s="28">
        <v>501.84</v>
      </c>
      <c r="LH186" s="29">
        <v>100</v>
      </c>
      <c r="LI186" s="28">
        <v>543.66</v>
      </c>
      <c r="LJ186" s="28">
        <v>585.48</v>
      </c>
      <c r="LK186" s="28">
        <v>627.29999999999995</v>
      </c>
      <c r="LL186" s="28">
        <v>669.12</v>
      </c>
      <c r="LM186" s="28">
        <v>710.94</v>
      </c>
      <c r="LN186" s="28">
        <v>752.76</v>
      </c>
      <c r="LO186" s="28">
        <v>794.58</v>
      </c>
      <c r="LP186" s="25">
        <v>836.4</v>
      </c>
      <c r="LQ186" s="25">
        <v>878.22</v>
      </c>
      <c r="LR186" s="25">
        <v>920.04</v>
      </c>
      <c r="LS186" s="49"/>
    </row>
    <row r="187" spans="9:331" ht="14.4">
      <c r="I187" s="24" t="s">
        <v>94</v>
      </c>
      <c r="J187" s="24" t="str">
        <f t="shared" si="132"/>
        <v>B-18-BASE-50-54</v>
      </c>
      <c r="K187" s="25">
        <v>176.08</v>
      </c>
      <c r="L187" s="25">
        <v>264.12</v>
      </c>
      <c r="M187" s="25">
        <v>352.16</v>
      </c>
      <c r="N187" s="25">
        <v>440.2</v>
      </c>
      <c r="O187" s="25">
        <v>528.24</v>
      </c>
      <c r="P187" s="25">
        <v>616.28</v>
      </c>
      <c r="Q187" s="25">
        <v>669.12</v>
      </c>
      <c r="R187" s="25">
        <v>752.76</v>
      </c>
      <c r="S187" s="25">
        <v>836.4</v>
      </c>
      <c r="T187" s="25">
        <v>920.04</v>
      </c>
      <c r="U187" s="28">
        <v>1003.68</v>
      </c>
      <c r="V187" s="29">
        <v>1.1499999999999999</v>
      </c>
      <c r="W187" s="28">
        <v>1087.32</v>
      </c>
      <c r="X187" s="28">
        <v>1170.96</v>
      </c>
      <c r="Y187" s="28">
        <v>1254.5999999999999</v>
      </c>
      <c r="Z187" s="28">
        <v>1338.24</v>
      </c>
      <c r="AA187" s="28">
        <v>1421.88</v>
      </c>
      <c r="AB187" s="28">
        <v>1505.52</v>
      </c>
      <c r="AC187" s="28">
        <v>1589.16</v>
      </c>
      <c r="AD187" s="25">
        <v>1672.8</v>
      </c>
      <c r="AE187" s="25">
        <v>1756.44</v>
      </c>
      <c r="AF187" s="25">
        <v>1840.08</v>
      </c>
      <c r="CV187" s="24" t="s">
        <v>94</v>
      </c>
      <c r="CW187" s="24" t="str">
        <f t="shared" si="133"/>
        <v>B-18-BASE-50-54</v>
      </c>
      <c r="CX187" s="25">
        <v>159.04</v>
      </c>
      <c r="CY187" s="25">
        <v>238.56</v>
      </c>
      <c r="CZ187" s="25">
        <v>318.08</v>
      </c>
      <c r="DA187" s="25">
        <v>397.6</v>
      </c>
      <c r="DB187" s="25">
        <v>477.12</v>
      </c>
      <c r="DC187" s="25">
        <v>556.64</v>
      </c>
      <c r="DD187" s="25">
        <v>604.32000000000005</v>
      </c>
      <c r="DE187" s="25">
        <v>679.86</v>
      </c>
      <c r="DF187" s="25">
        <v>755.4</v>
      </c>
      <c r="DG187" s="25">
        <v>830.94</v>
      </c>
      <c r="DH187" s="28">
        <v>906.48</v>
      </c>
      <c r="DI187" s="29">
        <v>1.1499999999999999</v>
      </c>
      <c r="DJ187" s="28">
        <v>982.02</v>
      </c>
      <c r="DK187" s="28">
        <v>1057.56</v>
      </c>
      <c r="DL187" s="28">
        <v>1133.0999999999999</v>
      </c>
      <c r="DM187" s="28">
        <v>1208.6400000000001</v>
      </c>
      <c r="DN187" s="28">
        <v>1284.18</v>
      </c>
      <c r="DO187" s="28">
        <v>1359.72</v>
      </c>
      <c r="DP187" s="28">
        <v>1435.26</v>
      </c>
      <c r="DQ187" s="25">
        <v>1510.8</v>
      </c>
      <c r="DR187" s="25">
        <v>1586.34</v>
      </c>
      <c r="DS187" s="25">
        <v>1661.88</v>
      </c>
      <c r="DT187" s="49"/>
      <c r="DY187" s="24" t="s">
        <v>94</v>
      </c>
      <c r="DZ187" s="24" t="str">
        <f t="shared" si="134"/>
        <v>B-18-BASE-50-54</v>
      </c>
      <c r="EA187" s="25">
        <v>161.02000000000001</v>
      </c>
      <c r="EB187" s="25">
        <v>241.53</v>
      </c>
      <c r="EC187" s="25">
        <v>322.04000000000002</v>
      </c>
      <c r="ED187" s="25">
        <v>402.55</v>
      </c>
      <c r="EE187" s="25">
        <v>483.06</v>
      </c>
      <c r="EF187" s="25">
        <v>563.57000000000005</v>
      </c>
      <c r="EG187" s="25">
        <v>611.84</v>
      </c>
      <c r="EH187" s="25">
        <v>688.32</v>
      </c>
      <c r="EI187" s="25">
        <v>764.8</v>
      </c>
      <c r="EJ187" s="25">
        <v>841.28</v>
      </c>
      <c r="EK187" s="28">
        <v>917.76</v>
      </c>
      <c r="EL187" s="29">
        <v>1.1499999999999999</v>
      </c>
      <c r="EM187" s="28">
        <v>994.24</v>
      </c>
      <c r="EN187" s="28">
        <v>1070.72</v>
      </c>
      <c r="EO187" s="28">
        <v>1147.2</v>
      </c>
      <c r="EP187" s="28">
        <v>1223.68</v>
      </c>
      <c r="EQ187" s="28">
        <v>1300.1600000000001</v>
      </c>
      <c r="ER187" s="28">
        <v>1376.64</v>
      </c>
      <c r="ES187" s="28">
        <v>1453.12</v>
      </c>
      <c r="ET187" s="25">
        <v>1529.6</v>
      </c>
      <c r="EU187" s="25">
        <v>1606.08</v>
      </c>
      <c r="EV187" s="25">
        <v>1682.56</v>
      </c>
      <c r="EW187" s="49"/>
      <c r="FB187" s="24" t="s">
        <v>94</v>
      </c>
      <c r="FC187" s="24" t="str">
        <f t="shared" si="135"/>
        <v>B-18-BASE-50-54</v>
      </c>
      <c r="FD187" s="25">
        <v>133.47999999999999</v>
      </c>
      <c r="FE187" s="25">
        <v>200.22</v>
      </c>
      <c r="FF187" s="25">
        <v>266.95999999999998</v>
      </c>
      <c r="FG187" s="25">
        <v>333.7</v>
      </c>
      <c r="FH187" s="25">
        <v>400.44</v>
      </c>
      <c r="FI187" s="25">
        <v>467.18</v>
      </c>
      <c r="FJ187" s="25">
        <v>507.2</v>
      </c>
      <c r="FK187" s="25">
        <v>570.6</v>
      </c>
      <c r="FL187" s="25">
        <v>634</v>
      </c>
      <c r="FM187" s="25">
        <v>697.4</v>
      </c>
      <c r="FN187" s="28">
        <v>760.8</v>
      </c>
      <c r="FO187" s="29">
        <v>1.1499999999999999</v>
      </c>
      <c r="FP187" s="28">
        <v>824.2</v>
      </c>
      <c r="FQ187" s="28">
        <v>887.6</v>
      </c>
      <c r="FR187" s="28">
        <v>951</v>
      </c>
      <c r="FS187" s="28">
        <v>1014.4</v>
      </c>
      <c r="FT187" s="28">
        <v>1077.8</v>
      </c>
      <c r="FU187" s="28">
        <v>1141.2</v>
      </c>
      <c r="FV187" s="28">
        <v>1204.5999999999999</v>
      </c>
      <c r="FW187" s="25">
        <v>1268</v>
      </c>
      <c r="FX187" s="25">
        <v>1331.4</v>
      </c>
      <c r="FY187" s="25">
        <v>1394.8</v>
      </c>
      <c r="FZ187" s="49"/>
      <c r="HJ187" s="24" t="s">
        <v>94</v>
      </c>
      <c r="HK187" s="24" t="str">
        <f t="shared" si="136"/>
        <v>B-18-BASE-50-54</v>
      </c>
      <c r="HL187" s="25">
        <v>144.84</v>
      </c>
      <c r="HM187" s="25">
        <v>217.26</v>
      </c>
      <c r="HN187" s="25">
        <v>289.68</v>
      </c>
      <c r="HO187" s="25">
        <v>362.1</v>
      </c>
      <c r="HP187" s="25">
        <v>434.52</v>
      </c>
      <c r="HQ187" s="25">
        <v>506.94</v>
      </c>
      <c r="HR187" s="25">
        <v>550.4</v>
      </c>
      <c r="HS187" s="25">
        <v>619.20000000000005</v>
      </c>
      <c r="HT187" s="25">
        <v>688</v>
      </c>
      <c r="HU187" s="25">
        <v>756.8</v>
      </c>
      <c r="HV187" s="28">
        <v>825.6</v>
      </c>
      <c r="HW187" s="29">
        <v>100</v>
      </c>
      <c r="HX187" s="28">
        <v>894.4</v>
      </c>
      <c r="HY187" s="28">
        <v>963.2</v>
      </c>
      <c r="HZ187" s="28">
        <v>1032</v>
      </c>
      <c r="IA187" s="28">
        <v>1100.8</v>
      </c>
      <c r="IB187" s="28">
        <v>1169.5999999999999</v>
      </c>
      <c r="IC187" s="28">
        <v>1238.4000000000001</v>
      </c>
      <c r="ID187" s="28">
        <v>1307.2</v>
      </c>
      <c r="IE187" s="25">
        <v>1376</v>
      </c>
      <c r="IF187" s="25">
        <v>1444.8</v>
      </c>
      <c r="IG187" s="25">
        <v>1513.6</v>
      </c>
      <c r="IH187" s="49"/>
      <c r="IM187" s="24" t="s">
        <v>94</v>
      </c>
      <c r="IN187" s="24" t="str">
        <f t="shared" si="137"/>
        <v>B-18-BASE-50-54</v>
      </c>
      <c r="IO187" s="165">
        <v>99999</v>
      </c>
      <c r="IP187" s="25">
        <v>99999</v>
      </c>
      <c r="IQ187" s="25">
        <v>99999</v>
      </c>
      <c r="IR187" s="25">
        <v>99999</v>
      </c>
      <c r="IS187" s="25">
        <v>99999</v>
      </c>
      <c r="IT187" s="25">
        <v>99999</v>
      </c>
      <c r="IU187" s="25">
        <v>99999</v>
      </c>
      <c r="IV187" s="25">
        <v>99999</v>
      </c>
      <c r="IW187" s="25">
        <v>99999</v>
      </c>
      <c r="IX187" s="25">
        <v>99999</v>
      </c>
      <c r="IY187" s="28">
        <v>99999</v>
      </c>
      <c r="IZ187" s="29">
        <v>100</v>
      </c>
      <c r="JA187" s="165">
        <v>99999</v>
      </c>
      <c r="JB187" s="25">
        <v>99999</v>
      </c>
      <c r="JC187" s="25">
        <v>99999</v>
      </c>
      <c r="JD187" s="25">
        <v>99999</v>
      </c>
      <c r="JE187" s="25">
        <v>99999</v>
      </c>
      <c r="JF187" s="25">
        <v>99999</v>
      </c>
      <c r="JG187" s="25">
        <v>99999</v>
      </c>
      <c r="JH187" s="25">
        <v>99999</v>
      </c>
      <c r="JI187" s="25">
        <v>99999</v>
      </c>
      <c r="JJ187" s="25">
        <v>99999</v>
      </c>
      <c r="JK187" s="49"/>
      <c r="KU187" s="24" t="s">
        <v>94</v>
      </c>
      <c r="KV187" s="24" t="str">
        <f t="shared" si="138"/>
        <v>B-18-BASE-50-54</v>
      </c>
      <c r="KW187" s="25">
        <v>144.84</v>
      </c>
      <c r="KX187" s="25">
        <v>217.26</v>
      </c>
      <c r="KY187" s="25">
        <v>289.68</v>
      </c>
      <c r="KZ187" s="25">
        <v>362.1</v>
      </c>
      <c r="LA187" s="25">
        <v>434.52</v>
      </c>
      <c r="LB187" s="25">
        <v>506.94</v>
      </c>
      <c r="LC187" s="25">
        <v>550.4</v>
      </c>
      <c r="LD187" s="25">
        <v>619.20000000000005</v>
      </c>
      <c r="LE187" s="25">
        <v>688</v>
      </c>
      <c r="LF187" s="25">
        <v>756.8</v>
      </c>
      <c r="LG187" s="28">
        <v>825.6</v>
      </c>
      <c r="LH187" s="29">
        <v>100</v>
      </c>
      <c r="LI187" s="28">
        <v>894.4</v>
      </c>
      <c r="LJ187" s="28">
        <v>963.2</v>
      </c>
      <c r="LK187" s="28">
        <v>1032</v>
      </c>
      <c r="LL187" s="28">
        <v>1100.8</v>
      </c>
      <c r="LM187" s="28">
        <v>1169.5999999999999</v>
      </c>
      <c r="LN187" s="28">
        <v>1238.4000000000001</v>
      </c>
      <c r="LO187" s="28">
        <v>1307.2</v>
      </c>
      <c r="LP187" s="25">
        <v>1376</v>
      </c>
      <c r="LQ187" s="25">
        <v>1444.8</v>
      </c>
      <c r="LR187" s="25">
        <v>1513.6</v>
      </c>
      <c r="LS187" s="49"/>
    </row>
    <row r="188" spans="9:331" ht="14.4">
      <c r="I188" s="24" t="s">
        <v>95</v>
      </c>
      <c r="J188" s="24" t="str">
        <f t="shared" si="132"/>
        <v>B-18-BASE-55-59</v>
      </c>
      <c r="K188" s="25">
        <v>241.4</v>
      </c>
      <c r="L188" s="25">
        <v>362.1</v>
      </c>
      <c r="M188" s="25">
        <v>482.8</v>
      </c>
      <c r="N188" s="25">
        <v>603.5</v>
      </c>
      <c r="O188" s="25">
        <v>724.2</v>
      </c>
      <c r="P188" s="25">
        <v>844.9</v>
      </c>
      <c r="Q188" s="25">
        <v>917.36</v>
      </c>
      <c r="R188" s="25">
        <v>1032.03</v>
      </c>
      <c r="S188" s="25">
        <v>1146.7</v>
      </c>
      <c r="T188" s="25">
        <v>1261.3699999999999</v>
      </c>
      <c r="U188" s="28">
        <v>1376.04</v>
      </c>
      <c r="V188" s="29">
        <v>1.2</v>
      </c>
      <c r="W188" s="28">
        <v>1490.71</v>
      </c>
      <c r="X188" s="28">
        <v>1605.38</v>
      </c>
      <c r="Y188" s="28">
        <v>1720.05</v>
      </c>
      <c r="Z188" s="28">
        <v>1834.72</v>
      </c>
      <c r="AA188" s="28">
        <v>1949.39</v>
      </c>
      <c r="AB188" s="28">
        <v>2064.06</v>
      </c>
      <c r="AC188" s="28">
        <v>2178.73</v>
      </c>
      <c r="AD188" s="25">
        <v>2293.4</v>
      </c>
      <c r="AE188" s="25">
        <v>2408.0700000000002</v>
      </c>
      <c r="AF188" s="25">
        <v>2522.7399999999998</v>
      </c>
      <c r="CV188" s="24" t="s">
        <v>95</v>
      </c>
      <c r="CW188" s="24" t="str">
        <f t="shared" si="133"/>
        <v>B-18-BASE-55-59</v>
      </c>
      <c r="CX188" s="25">
        <v>218.68</v>
      </c>
      <c r="CY188" s="25">
        <v>328.02</v>
      </c>
      <c r="CZ188" s="25">
        <v>437.36</v>
      </c>
      <c r="DA188" s="25">
        <v>546.70000000000005</v>
      </c>
      <c r="DB188" s="25">
        <v>656.04</v>
      </c>
      <c r="DC188" s="25">
        <v>765.38</v>
      </c>
      <c r="DD188" s="25">
        <v>830.96</v>
      </c>
      <c r="DE188" s="25">
        <v>934.83</v>
      </c>
      <c r="DF188" s="25">
        <v>1038.7</v>
      </c>
      <c r="DG188" s="25">
        <v>1142.57</v>
      </c>
      <c r="DH188" s="28">
        <v>1246.44</v>
      </c>
      <c r="DI188" s="29">
        <v>1.2</v>
      </c>
      <c r="DJ188" s="28">
        <v>1350.31</v>
      </c>
      <c r="DK188" s="28">
        <v>1454.18</v>
      </c>
      <c r="DL188" s="28">
        <v>1558.05</v>
      </c>
      <c r="DM188" s="28">
        <v>1661.92</v>
      </c>
      <c r="DN188" s="28">
        <v>1765.79</v>
      </c>
      <c r="DO188" s="28">
        <v>1869.66</v>
      </c>
      <c r="DP188" s="28">
        <v>1973.53</v>
      </c>
      <c r="DQ188" s="25">
        <v>2077.4</v>
      </c>
      <c r="DR188" s="25">
        <v>2181.27</v>
      </c>
      <c r="DS188" s="25">
        <v>2285.14</v>
      </c>
      <c r="DT188" s="49"/>
      <c r="DY188" s="24" t="s">
        <v>95</v>
      </c>
      <c r="DZ188" s="24" t="str">
        <f t="shared" si="134"/>
        <v>B-18-BASE-55-59</v>
      </c>
      <c r="EA188" s="25">
        <v>221.4</v>
      </c>
      <c r="EB188" s="25">
        <v>332.1</v>
      </c>
      <c r="EC188" s="25">
        <v>442.8</v>
      </c>
      <c r="ED188" s="25">
        <v>553.5</v>
      </c>
      <c r="EE188" s="25">
        <v>664.2</v>
      </c>
      <c r="EF188" s="25">
        <v>774.9</v>
      </c>
      <c r="EG188" s="25">
        <v>841.36</v>
      </c>
      <c r="EH188" s="25">
        <v>946.53</v>
      </c>
      <c r="EI188" s="25">
        <v>1051.7</v>
      </c>
      <c r="EJ188" s="25">
        <v>1156.8699999999999</v>
      </c>
      <c r="EK188" s="28">
        <v>1262.04</v>
      </c>
      <c r="EL188" s="29">
        <v>1.2</v>
      </c>
      <c r="EM188" s="28">
        <v>1367.21</v>
      </c>
      <c r="EN188" s="28">
        <v>1472.38</v>
      </c>
      <c r="EO188" s="28">
        <v>1577.55</v>
      </c>
      <c r="EP188" s="28">
        <v>1682.72</v>
      </c>
      <c r="EQ188" s="28">
        <v>1787.89</v>
      </c>
      <c r="ER188" s="28">
        <v>1893.06</v>
      </c>
      <c r="ES188" s="28">
        <v>1998.23</v>
      </c>
      <c r="ET188" s="25">
        <v>2103.4</v>
      </c>
      <c r="EU188" s="25">
        <v>2208.5700000000002</v>
      </c>
      <c r="EV188" s="25">
        <v>2313.7399999999998</v>
      </c>
      <c r="EW188" s="49"/>
      <c r="FB188" s="24" t="s">
        <v>95</v>
      </c>
      <c r="FC188" s="24" t="str">
        <f t="shared" si="135"/>
        <v>B-18-BASE-55-59</v>
      </c>
      <c r="FD188" s="25">
        <v>184.6</v>
      </c>
      <c r="FE188" s="25">
        <v>276.89999999999998</v>
      </c>
      <c r="FF188" s="25">
        <v>369.2</v>
      </c>
      <c r="FG188" s="25">
        <v>461.5</v>
      </c>
      <c r="FH188" s="25">
        <v>553.79999999999995</v>
      </c>
      <c r="FI188" s="25">
        <v>646.1</v>
      </c>
      <c r="FJ188" s="25">
        <v>701.52</v>
      </c>
      <c r="FK188" s="25">
        <v>789.21</v>
      </c>
      <c r="FL188" s="25">
        <v>876.9</v>
      </c>
      <c r="FM188" s="25">
        <v>964.59</v>
      </c>
      <c r="FN188" s="28">
        <v>1052.28</v>
      </c>
      <c r="FO188" s="29">
        <v>1.2</v>
      </c>
      <c r="FP188" s="28">
        <v>1139.97</v>
      </c>
      <c r="FQ188" s="28">
        <v>1227.6600000000001</v>
      </c>
      <c r="FR188" s="28">
        <v>1315.35</v>
      </c>
      <c r="FS188" s="28">
        <v>1403.04</v>
      </c>
      <c r="FT188" s="28">
        <v>1490.73</v>
      </c>
      <c r="FU188" s="28">
        <v>1578.42</v>
      </c>
      <c r="FV188" s="28">
        <v>1666.11</v>
      </c>
      <c r="FW188" s="25">
        <v>1753.8</v>
      </c>
      <c r="FX188" s="25">
        <v>1841.49</v>
      </c>
      <c r="FY188" s="25">
        <v>1929.18</v>
      </c>
      <c r="FZ188" s="49"/>
      <c r="HJ188" s="24" t="s">
        <v>95</v>
      </c>
      <c r="HK188" s="24" t="str">
        <f t="shared" si="136"/>
        <v>B-18-BASE-55-59</v>
      </c>
      <c r="HL188" s="25">
        <v>201.64</v>
      </c>
      <c r="HM188" s="25">
        <v>302.45999999999998</v>
      </c>
      <c r="HN188" s="25">
        <v>403.28</v>
      </c>
      <c r="HO188" s="25">
        <v>504.1</v>
      </c>
      <c r="HP188" s="25">
        <v>604.91999999999996</v>
      </c>
      <c r="HQ188" s="25">
        <v>705.74</v>
      </c>
      <c r="HR188" s="25">
        <v>766.24</v>
      </c>
      <c r="HS188" s="25">
        <v>862.02</v>
      </c>
      <c r="HT188" s="25">
        <v>957.8</v>
      </c>
      <c r="HU188" s="25">
        <v>1053.58</v>
      </c>
      <c r="HV188" s="28">
        <v>1149.3599999999999</v>
      </c>
      <c r="HW188" s="29">
        <v>100</v>
      </c>
      <c r="HX188" s="28">
        <v>1245.1400000000001</v>
      </c>
      <c r="HY188" s="28">
        <v>1340.92</v>
      </c>
      <c r="HZ188" s="28">
        <v>1436.7</v>
      </c>
      <c r="IA188" s="28">
        <v>1532.48</v>
      </c>
      <c r="IB188" s="28">
        <v>1628.26</v>
      </c>
      <c r="IC188" s="28">
        <v>1724.04</v>
      </c>
      <c r="ID188" s="28">
        <v>1819.82</v>
      </c>
      <c r="IE188" s="25">
        <v>1915.6</v>
      </c>
      <c r="IF188" s="25">
        <v>2011.38</v>
      </c>
      <c r="IG188" s="25">
        <v>2107.16</v>
      </c>
      <c r="IH188" s="49"/>
      <c r="IM188" s="24" t="s">
        <v>95</v>
      </c>
      <c r="IN188" s="24" t="str">
        <f t="shared" si="137"/>
        <v>B-18-BASE-55-59</v>
      </c>
      <c r="IO188" s="165">
        <v>99999</v>
      </c>
      <c r="IP188" s="25">
        <v>99999</v>
      </c>
      <c r="IQ188" s="25">
        <v>99999</v>
      </c>
      <c r="IR188" s="25">
        <v>99999</v>
      </c>
      <c r="IS188" s="25">
        <v>99999</v>
      </c>
      <c r="IT188" s="25">
        <v>99999</v>
      </c>
      <c r="IU188" s="25">
        <v>99999</v>
      </c>
      <c r="IV188" s="25">
        <v>99999</v>
      </c>
      <c r="IW188" s="25">
        <v>99999</v>
      </c>
      <c r="IX188" s="25">
        <v>99999</v>
      </c>
      <c r="IY188" s="28">
        <v>99999</v>
      </c>
      <c r="IZ188" s="29">
        <v>100</v>
      </c>
      <c r="JA188" s="165">
        <v>99999</v>
      </c>
      <c r="JB188" s="25">
        <v>99999</v>
      </c>
      <c r="JC188" s="25">
        <v>99999</v>
      </c>
      <c r="JD188" s="25">
        <v>99999</v>
      </c>
      <c r="JE188" s="25">
        <v>99999</v>
      </c>
      <c r="JF188" s="25">
        <v>99999</v>
      </c>
      <c r="JG188" s="25">
        <v>99999</v>
      </c>
      <c r="JH188" s="25">
        <v>99999</v>
      </c>
      <c r="JI188" s="25">
        <v>99999</v>
      </c>
      <c r="JJ188" s="25">
        <v>99999</v>
      </c>
      <c r="JK188" s="49"/>
      <c r="KU188" s="24" t="s">
        <v>95</v>
      </c>
      <c r="KV188" s="24" t="str">
        <f t="shared" si="138"/>
        <v>B-18-BASE-55-59</v>
      </c>
      <c r="KW188" s="25">
        <v>201.64</v>
      </c>
      <c r="KX188" s="25">
        <v>302.45999999999998</v>
      </c>
      <c r="KY188" s="25">
        <v>403.28</v>
      </c>
      <c r="KZ188" s="25">
        <v>504.1</v>
      </c>
      <c r="LA188" s="25">
        <v>604.91999999999996</v>
      </c>
      <c r="LB188" s="25">
        <v>705.74</v>
      </c>
      <c r="LC188" s="25">
        <v>766.24</v>
      </c>
      <c r="LD188" s="25">
        <v>862.02</v>
      </c>
      <c r="LE188" s="25">
        <v>957.8</v>
      </c>
      <c r="LF188" s="25">
        <v>1053.58</v>
      </c>
      <c r="LG188" s="28">
        <v>1149.3599999999999</v>
      </c>
      <c r="LH188" s="29">
        <v>100</v>
      </c>
      <c r="LI188" s="28">
        <v>1245.1400000000001</v>
      </c>
      <c r="LJ188" s="28">
        <v>1340.92</v>
      </c>
      <c r="LK188" s="28">
        <v>1436.7</v>
      </c>
      <c r="LL188" s="28">
        <v>1532.48</v>
      </c>
      <c r="LM188" s="28">
        <v>1628.26</v>
      </c>
      <c r="LN188" s="28">
        <v>1724.04</v>
      </c>
      <c r="LO188" s="28">
        <v>1819.82</v>
      </c>
      <c r="LP188" s="25">
        <v>1915.6</v>
      </c>
      <c r="LQ188" s="25">
        <v>2011.38</v>
      </c>
      <c r="LR188" s="25">
        <v>2107.16</v>
      </c>
      <c r="LS188" s="49"/>
    </row>
    <row r="189" spans="9:331" ht="14.4">
      <c r="I189" s="24" t="s">
        <v>96</v>
      </c>
      <c r="J189" s="24" t="str">
        <f t="shared" si="132"/>
        <v>B-18-BASE-60-64</v>
      </c>
      <c r="K189" s="25">
        <v>315.24</v>
      </c>
      <c r="L189" s="25">
        <v>472.86</v>
      </c>
      <c r="M189" s="25">
        <v>630.48</v>
      </c>
      <c r="N189" s="25">
        <v>788.1</v>
      </c>
      <c r="O189" s="25">
        <v>945.72</v>
      </c>
      <c r="P189" s="25">
        <v>1103.3399999999999</v>
      </c>
      <c r="Q189" s="25">
        <v>1197.92</v>
      </c>
      <c r="R189" s="25">
        <v>1347.66</v>
      </c>
      <c r="S189" s="25">
        <v>1497.4</v>
      </c>
      <c r="T189" s="25">
        <v>1647.14</v>
      </c>
      <c r="U189" s="28">
        <v>1796.88</v>
      </c>
      <c r="V189" s="29">
        <v>1.25</v>
      </c>
      <c r="W189" s="28">
        <v>1946.62</v>
      </c>
      <c r="X189" s="28">
        <v>2096.36</v>
      </c>
      <c r="Y189" s="28">
        <v>2246.1</v>
      </c>
      <c r="Z189" s="28">
        <v>2395.84</v>
      </c>
      <c r="AA189" s="28">
        <v>2545.58</v>
      </c>
      <c r="AB189" s="28">
        <v>2695.32</v>
      </c>
      <c r="AC189" s="28">
        <v>2845.06</v>
      </c>
      <c r="AD189" s="25">
        <v>2994.8</v>
      </c>
      <c r="AE189" s="25">
        <v>3144.54</v>
      </c>
      <c r="AF189" s="25">
        <v>3294.28</v>
      </c>
      <c r="CV189" s="24" t="s">
        <v>96</v>
      </c>
      <c r="CW189" s="24" t="str">
        <f t="shared" si="133"/>
        <v>B-18-BASE-60-64</v>
      </c>
      <c r="CX189" s="25">
        <v>284</v>
      </c>
      <c r="CY189" s="25">
        <v>426</v>
      </c>
      <c r="CZ189" s="25">
        <v>568</v>
      </c>
      <c r="DA189" s="25">
        <v>710</v>
      </c>
      <c r="DB189" s="25">
        <v>852</v>
      </c>
      <c r="DC189" s="25">
        <v>994</v>
      </c>
      <c r="DD189" s="25">
        <v>1079.2</v>
      </c>
      <c r="DE189" s="25">
        <v>1214.0999999999999</v>
      </c>
      <c r="DF189" s="25">
        <v>1349</v>
      </c>
      <c r="DG189" s="25">
        <v>1483.9</v>
      </c>
      <c r="DH189" s="28">
        <v>1618.8</v>
      </c>
      <c r="DI189" s="29">
        <v>1.25</v>
      </c>
      <c r="DJ189" s="28">
        <v>1753.7</v>
      </c>
      <c r="DK189" s="28">
        <v>1888.6</v>
      </c>
      <c r="DL189" s="28">
        <v>2023.5</v>
      </c>
      <c r="DM189" s="28">
        <v>2158.4</v>
      </c>
      <c r="DN189" s="28">
        <v>2293.3000000000002</v>
      </c>
      <c r="DO189" s="28">
        <v>2428.1999999999998</v>
      </c>
      <c r="DP189" s="28">
        <v>2563.1</v>
      </c>
      <c r="DQ189" s="25">
        <v>2698</v>
      </c>
      <c r="DR189" s="25">
        <v>2832.9</v>
      </c>
      <c r="DS189" s="25">
        <v>2967.8</v>
      </c>
      <c r="DT189" s="49"/>
      <c r="DY189" s="24" t="s">
        <v>96</v>
      </c>
      <c r="DZ189" s="24" t="str">
        <f t="shared" si="134"/>
        <v>B-18-BASE-60-64</v>
      </c>
      <c r="EA189" s="25">
        <v>287.56</v>
      </c>
      <c r="EB189" s="25">
        <v>431.34</v>
      </c>
      <c r="EC189" s="25">
        <v>575.12</v>
      </c>
      <c r="ED189" s="25">
        <v>718.9</v>
      </c>
      <c r="EE189" s="25">
        <v>862.68</v>
      </c>
      <c r="EF189" s="25">
        <v>1006.46</v>
      </c>
      <c r="EG189" s="25">
        <v>1092.72</v>
      </c>
      <c r="EH189" s="25">
        <v>1229.31</v>
      </c>
      <c r="EI189" s="25">
        <v>1365.9</v>
      </c>
      <c r="EJ189" s="25">
        <v>1502.49</v>
      </c>
      <c r="EK189" s="28">
        <v>1639.08</v>
      </c>
      <c r="EL189" s="29">
        <v>1.25</v>
      </c>
      <c r="EM189" s="28">
        <v>1775.67</v>
      </c>
      <c r="EN189" s="28">
        <v>1912.26</v>
      </c>
      <c r="EO189" s="28">
        <v>2048.85</v>
      </c>
      <c r="EP189" s="28">
        <v>2185.44</v>
      </c>
      <c r="EQ189" s="28">
        <v>2322.0300000000002</v>
      </c>
      <c r="ER189" s="28">
        <v>2458.62</v>
      </c>
      <c r="ES189" s="28">
        <v>2595.21</v>
      </c>
      <c r="ET189" s="25">
        <v>2731.8</v>
      </c>
      <c r="EU189" s="25">
        <v>2868.39</v>
      </c>
      <c r="EV189" s="25">
        <v>3004.98</v>
      </c>
      <c r="EW189" s="49"/>
      <c r="FB189" s="24" t="s">
        <v>96</v>
      </c>
      <c r="FC189" s="24" t="str">
        <f t="shared" si="135"/>
        <v>B-18-BASE-60-64</v>
      </c>
      <c r="FD189" s="25">
        <v>238.56</v>
      </c>
      <c r="FE189" s="25">
        <v>357.84</v>
      </c>
      <c r="FF189" s="25">
        <v>477.12</v>
      </c>
      <c r="FG189" s="25">
        <v>596.4</v>
      </c>
      <c r="FH189" s="25">
        <v>715.68</v>
      </c>
      <c r="FI189" s="25">
        <v>834.96</v>
      </c>
      <c r="FJ189" s="25">
        <v>906.56</v>
      </c>
      <c r="FK189" s="25">
        <v>1019.88</v>
      </c>
      <c r="FL189" s="25">
        <v>1133.2</v>
      </c>
      <c r="FM189" s="25">
        <v>1246.52</v>
      </c>
      <c r="FN189" s="28">
        <v>1359.84</v>
      </c>
      <c r="FO189" s="29">
        <v>1.25</v>
      </c>
      <c r="FP189" s="28">
        <v>1473.16</v>
      </c>
      <c r="FQ189" s="28">
        <v>1586.48</v>
      </c>
      <c r="FR189" s="28">
        <v>1699.8</v>
      </c>
      <c r="FS189" s="28">
        <v>1813.12</v>
      </c>
      <c r="FT189" s="28">
        <v>1926.44</v>
      </c>
      <c r="FU189" s="28">
        <v>2039.76</v>
      </c>
      <c r="FV189" s="28">
        <v>2153.08</v>
      </c>
      <c r="FW189" s="25">
        <v>2266.4</v>
      </c>
      <c r="FX189" s="25">
        <v>2379.7199999999998</v>
      </c>
      <c r="FY189" s="25">
        <v>2493.04</v>
      </c>
      <c r="FZ189" s="49"/>
      <c r="HJ189" s="24" t="s">
        <v>96</v>
      </c>
      <c r="HK189" s="24" t="str">
        <f t="shared" si="136"/>
        <v>B-18-BASE-60-64</v>
      </c>
      <c r="HL189" s="25">
        <v>261.27999999999997</v>
      </c>
      <c r="HM189" s="25">
        <v>391.92</v>
      </c>
      <c r="HN189" s="25">
        <v>522.55999999999995</v>
      </c>
      <c r="HO189" s="25">
        <v>653.20000000000005</v>
      </c>
      <c r="HP189" s="25">
        <v>783.84</v>
      </c>
      <c r="HQ189" s="25">
        <v>914.48</v>
      </c>
      <c r="HR189" s="25">
        <v>992.88</v>
      </c>
      <c r="HS189" s="25">
        <v>1116.99</v>
      </c>
      <c r="HT189" s="25">
        <v>1241.0999999999999</v>
      </c>
      <c r="HU189" s="25">
        <v>1365.21</v>
      </c>
      <c r="HV189" s="28">
        <v>1489.32</v>
      </c>
      <c r="HW189" s="29">
        <v>100</v>
      </c>
      <c r="HX189" s="28">
        <v>1613.43</v>
      </c>
      <c r="HY189" s="28">
        <v>1737.54</v>
      </c>
      <c r="HZ189" s="28">
        <v>1861.65</v>
      </c>
      <c r="IA189" s="28">
        <v>1985.76</v>
      </c>
      <c r="IB189" s="28">
        <v>2109.87</v>
      </c>
      <c r="IC189" s="28">
        <v>2233.98</v>
      </c>
      <c r="ID189" s="28">
        <v>2358.09</v>
      </c>
      <c r="IE189" s="25">
        <v>2482.1999999999998</v>
      </c>
      <c r="IF189" s="25">
        <v>2606.31</v>
      </c>
      <c r="IG189" s="25">
        <v>2730.42</v>
      </c>
      <c r="IH189" s="49"/>
      <c r="IM189" s="24" t="s">
        <v>96</v>
      </c>
      <c r="IN189" s="24" t="str">
        <f t="shared" si="137"/>
        <v>B-18-BASE-60-64</v>
      </c>
      <c r="IO189" s="162">
        <v>333.6</v>
      </c>
      <c r="IP189" s="25">
        <v>500.4</v>
      </c>
      <c r="IQ189" s="25">
        <v>667.2</v>
      </c>
      <c r="IR189" s="25">
        <v>834</v>
      </c>
      <c r="IS189" s="25">
        <v>1000.8</v>
      </c>
      <c r="IT189" s="25">
        <v>1167.5999999999999</v>
      </c>
      <c r="IU189" s="25">
        <v>1267.68</v>
      </c>
      <c r="IV189" s="25">
        <v>1426.14</v>
      </c>
      <c r="IW189" s="25">
        <v>1584.6</v>
      </c>
      <c r="IX189" s="25">
        <v>1743.06</v>
      </c>
      <c r="IY189" s="28">
        <v>1901.52</v>
      </c>
      <c r="IZ189" s="29">
        <v>1.25</v>
      </c>
      <c r="JA189" s="164">
        <v>2059.98</v>
      </c>
      <c r="JB189" s="28">
        <v>2218.44</v>
      </c>
      <c r="JC189" s="28">
        <v>2376.9</v>
      </c>
      <c r="JD189" s="28">
        <v>2535.36</v>
      </c>
      <c r="JE189" s="28">
        <v>2693.82</v>
      </c>
      <c r="JF189" s="28">
        <v>2852.28</v>
      </c>
      <c r="JG189" s="28">
        <v>3010.74</v>
      </c>
      <c r="JH189" s="25">
        <v>3169.2</v>
      </c>
      <c r="JI189" s="25">
        <v>3327.66</v>
      </c>
      <c r="JJ189" s="25">
        <v>3486.12</v>
      </c>
      <c r="JK189" s="49"/>
      <c r="KU189" s="24" t="s">
        <v>96</v>
      </c>
      <c r="KV189" s="24" t="str">
        <f t="shared" si="138"/>
        <v>B-18-BASE-60-64</v>
      </c>
      <c r="KW189" s="25">
        <v>261.27999999999997</v>
      </c>
      <c r="KX189" s="25">
        <v>391.92</v>
      </c>
      <c r="KY189" s="25">
        <v>522.55999999999995</v>
      </c>
      <c r="KZ189" s="25">
        <v>653.20000000000005</v>
      </c>
      <c r="LA189" s="25">
        <v>783.84</v>
      </c>
      <c r="LB189" s="25">
        <v>914.48</v>
      </c>
      <c r="LC189" s="25">
        <v>992.88</v>
      </c>
      <c r="LD189" s="25">
        <v>1116.99</v>
      </c>
      <c r="LE189" s="25">
        <v>1241.0999999999999</v>
      </c>
      <c r="LF189" s="25">
        <v>1365.21</v>
      </c>
      <c r="LG189" s="28">
        <v>1489.32</v>
      </c>
      <c r="LH189" s="29">
        <v>100</v>
      </c>
      <c r="LI189" s="28">
        <v>1613.43</v>
      </c>
      <c r="LJ189" s="28">
        <v>1737.54</v>
      </c>
      <c r="LK189" s="28">
        <v>1861.65</v>
      </c>
      <c r="LL189" s="28">
        <v>1985.76</v>
      </c>
      <c r="LM189" s="28">
        <v>2109.87</v>
      </c>
      <c r="LN189" s="28">
        <v>2233.98</v>
      </c>
      <c r="LO189" s="28">
        <v>2358.09</v>
      </c>
      <c r="LP189" s="25">
        <v>2482.1999999999998</v>
      </c>
      <c r="LQ189" s="25">
        <v>2606.31</v>
      </c>
      <c r="LR189" s="25">
        <v>2730.42</v>
      </c>
      <c r="LS189" s="49"/>
    </row>
    <row r="190" spans="9:331" ht="14.4">
      <c r="I190" s="24" t="s">
        <v>97</v>
      </c>
      <c r="J190" s="24" t="str">
        <f t="shared" si="132"/>
        <v>B-18-BASE-65-69</v>
      </c>
      <c r="K190" s="25">
        <v>386.24</v>
      </c>
      <c r="L190" s="25">
        <v>579.36</v>
      </c>
      <c r="M190" s="25">
        <v>772.48</v>
      </c>
      <c r="N190" s="25">
        <v>965.6</v>
      </c>
      <c r="O190" s="25">
        <v>1158.72</v>
      </c>
      <c r="P190" s="25">
        <v>1351.84</v>
      </c>
      <c r="Q190" s="25">
        <v>1467.68</v>
      </c>
      <c r="R190" s="25">
        <v>1651.14</v>
      </c>
      <c r="S190" s="25">
        <v>1834.6</v>
      </c>
      <c r="T190" s="25">
        <v>2018.06</v>
      </c>
      <c r="U190" s="28">
        <v>2201.52</v>
      </c>
      <c r="V190" s="29">
        <v>1.25</v>
      </c>
      <c r="W190" s="28">
        <v>2384.98</v>
      </c>
      <c r="X190" s="28">
        <v>2568.44</v>
      </c>
      <c r="Y190" s="28">
        <v>2751.9</v>
      </c>
      <c r="Z190" s="28">
        <v>2935.36</v>
      </c>
      <c r="AA190" s="28">
        <v>3118.82</v>
      </c>
      <c r="AB190" s="28">
        <v>3302.28</v>
      </c>
      <c r="AC190" s="28">
        <v>3485.74</v>
      </c>
      <c r="AD190" s="25">
        <v>3669.2</v>
      </c>
      <c r="AE190" s="25">
        <v>3852.66</v>
      </c>
      <c r="AF190" s="25">
        <v>4036.12</v>
      </c>
      <c r="CV190" s="24" t="s">
        <v>97</v>
      </c>
      <c r="CW190" s="24" t="str">
        <f t="shared" si="133"/>
        <v>B-18-BASE-65-69</v>
      </c>
      <c r="CX190" s="25">
        <v>349.32</v>
      </c>
      <c r="CY190" s="25">
        <v>523.98</v>
      </c>
      <c r="CZ190" s="25">
        <v>698.64</v>
      </c>
      <c r="DA190" s="25">
        <v>873.3</v>
      </c>
      <c r="DB190" s="25">
        <v>1047.96</v>
      </c>
      <c r="DC190" s="25">
        <v>1222.6199999999999</v>
      </c>
      <c r="DD190" s="25">
        <v>1327.44</v>
      </c>
      <c r="DE190" s="25">
        <v>1493.37</v>
      </c>
      <c r="DF190" s="25">
        <v>1659.3</v>
      </c>
      <c r="DG190" s="25">
        <v>1825.23</v>
      </c>
      <c r="DH190" s="28">
        <v>1991.16</v>
      </c>
      <c r="DI190" s="29">
        <v>1.25</v>
      </c>
      <c r="DJ190" s="28">
        <v>2157.09</v>
      </c>
      <c r="DK190" s="28">
        <v>2323.02</v>
      </c>
      <c r="DL190" s="28">
        <v>2488.9499999999998</v>
      </c>
      <c r="DM190" s="28">
        <v>2654.88</v>
      </c>
      <c r="DN190" s="28">
        <v>2820.81</v>
      </c>
      <c r="DO190" s="28">
        <v>2986.74</v>
      </c>
      <c r="DP190" s="28">
        <v>3152.67</v>
      </c>
      <c r="DQ190" s="25">
        <v>3318.6</v>
      </c>
      <c r="DR190" s="25">
        <v>3484.53</v>
      </c>
      <c r="DS190" s="25">
        <v>3650.46</v>
      </c>
      <c r="DT190" s="49"/>
      <c r="DY190" s="24" t="s">
        <v>97</v>
      </c>
      <c r="DZ190" s="24" t="str">
        <f t="shared" si="134"/>
        <v>B-18-BASE-65-69</v>
      </c>
      <c r="EA190" s="25">
        <v>353.7</v>
      </c>
      <c r="EB190" s="25">
        <v>530.54999999999995</v>
      </c>
      <c r="EC190" s="25">
        <v>707.4</v>
      </c>
      <c r="ED190" s="25">
        <v>884.25</v>
      </c>
      <c r="EE190" s="25">
        <v>1061.0999999999999</v>
      </c>
      <c r="EF190" s="25">
        <v>1237.95</v>
      </c>
      <c r="EG190" s="25">
        <v>1344.08</v>
      </c>
      <c r="EH190" s="25">
        <v>1512.09</v>
      </c>
      <c r="EI190" s="25">
        <v>1680.1</v>
      </c>
      <c r="EJ190" s="25">
        <v>1848.11</v>
      </c>
      <c r="EK190" s="28">
        <v>2016.12</v>
      </c>
      <c r="EL190" s="29">
        <v>1.25</v>
      </c>
      <c r="EM190" s="28">
        <v>2184.13</v>
      </c>
      <c r="EN190" s="28">
        <v>2352.14</v>
      </c>
      <c r="EO190" s="28">
        <v>2520.15</v>
      </c>
      <c r="EP190" s="28">
        <v>2688.16</v>
      </c>
      <c r="EQ190" s="28">
        <v>2856.17</v>
      </c>
      <c r="ER190" s="28">
        <v>3024.18</v>
      </c>
      <c r="ES190" s="28">
        <v>3192.19</v>
      </c>
      <c r="ET190" s="25">
        <v>3360.2</v>
      </c>
      <c r="EU190" s="25">
        <v>3528.21</v>
      </c>
      <c r="EV190" s="25">
        <v>3696.22</v>
      </c>
      <c r="EW190" s="49"/>
      <c r="FB190" s="24" t="s">
        <v>97</v>
      </c>
      <c r="FC190" s="24" t="str">
        <f t="shared" si="135"/>
        <v>B-18-BASE-65-69</v>
      </c>
      <c r="FD190" s="25">
        <v>292.52</v>
      </c>
      <c r="FE190" s="25">
        <v>438.78</v>
      </c>
      <c r="FF190" s="25">
        <v>585.04</v>
      </c>
      <c r="FG190" s="25">
        <v>731.3</v>
      </c>
      <c r="FH190" s="25">
        <v>877.56</v>
      </c>
      <c r="FI190" s="25">
        <v>1023.82</v>
      </c>
      <c r="FJ190" s="25">
        <v>1111.5999999999999</v>
      </c>
      <c r="FK190" s="25">
        <v>1250.55</v>
      </c>
      <c r="FL190" s="25">
        <v>1389.5</v>
      </c>
      <c r="FM190" s="25">
        <v>1528.45</v>
      </c>
      <c r="FN190" s="28">
        <v>1667.4</v>
      </c>
      <c r="FO190" s="29">
        <v>1.25</v>
      </c>
      <c r="FP190" s="28">
        <v>1806.35</v>
      </c>
      <c r="FQ190" s="28">
        <v>1945.3</v>
      </c>
      <c r="FR190" s="28">
        <v>2084.25</v>
      </c>
      <c r="FS190" s="28">
        <v>2223.1999999999998</v>
      </c>
      <c r="FT190" s="28">
        <v>2362.15</v>
      </c>
      <c r="FU190" s="28">
        <v>2501.1</v>
      </c>
      <c r="FV190" s="28">
        <v>2640.05</v>
      </c>
      <c r="FW190" s="25">
        <v>2779</v>
      </c>
      <c r="FX190" s="25">
        <v>2917.95</v>
      </c>
      <c r="FY190" s="25">
        <v>3056.9</v>
      </c>
      <c r="FZ190" s="49"/>
      <c r="HJ190" s="24" t="s">
        <v>97</v>
      </c>
      <c r="HK190" s="24" t="str">
        <f t="shared" si="136"/>
        <v>B-18-BASE-65-69</v>
      </c>
      <c r="HL190" s="25">
        <v>318.08</v>
      </c>
      <c r="HM190" s="25">
        <v>477.12</v>
      </c>
      <c r="HN190" s="25">
        <v>636.16</v>
      </c>
      <c r="HO190" s="25">
        <v>795.2</v>
      </c>
      <c r="HP190" s="25">
        <v>954.24</v>
      </c>
      <c r="HQ190" s="25">
        <v>1113.28</v>
      </c>
      <c r="HR190" s="25">
        <v>1208.72</v>
      </c>
      <c r="HS190" s="25">
        <v>1359.81</v>
      </c>
      <c r="HT190" s="25">
        <v>1510.9</v>
      </c>
      <c r="HU190" s="25">
        <v>1661.99</v>
      </c>
      <c r="HV190" s="28">
        <v>1813.08</v>
      </c>
      <c r="HW190" s="29">
        <v>100</v>
      </c>
      <c r="HX190" s="28">
        <v>1964.17</v>
      </c>
      <c r="HY190" s="28">
        <v>2115.2600000000002</v>
      </c>
      <c r="HZ190" s="28">
        <v>2266.35</v>
      </c>
      <c r="IA190" s="28">
        <v>2417.44</v>
      </c>
      <c r="IB190" s="28">
        <v>2568.5300000000002</v>
      </c>
      <c r="IC190" s="28">
        <v>2719.62</v>
      </c>
      <c r="ID190" s="28">
        <v>2870.71</v>
      </c>
      <c r="IE190" s="25">
        <v>3021.8</v>
      </c>
      <c r="IF190" s="25">
        <v>3172.89</v>
      </c>
      <c r="IG190" s="25">
        <v>3323.98</v>
      </c>
      <c r="IH190" s="49"/>
      <c r="IM190" s="24" t="s">
        <v>97</v>
      </c>
      <c r="IN190" s="24" t="str">
        <f t="shared" si="137"/>
        <v>B-18-BASE-65-69</v>
      </c>
      <c r="IO190" s="25">
        <v>408.8</v>
      </c>
      <c r="IP190" s="25">
        <v>613.20000000000005</v>
      </c>
      <c r="IQ190" s="25">
        <v>817.6</v>
      </c>
      <c r="IR190" s="25">
        <v>1022</v>
      </c>
      <c r="IS190" s="25">
        <v>1226.4000000000001</v>
      </c>
      <c r="IT190" s="25">
        <v>1430.8</v>
      </c>
      <c r="IU190" s="25">
        <v>1553.44</v>
      </c>
      <c r="IV190" s="25">
        <v>1747.62</v>
      </c>
      <c r="IW190" s="25">
        <v>1941.8</v>
      </c>
      <c r="IX190" s="25">
        <v>2135.98</v>
      </c>
      <c r="IY190" s="28">
        <v>2330.16</v>
      </c>
      <c r="IZ190" s="29">
        <v>1.25</v>
      </c>
      <c r="JA190" s="28">
        <v>2524.34</v>
      </c>
      <c r="JB190" s="28">
        <v>2718.52</v>
      </c>
      <c r="JC190" s="28">
        <v>2912.7</v>
      </c>
      <c r="JD190" s="28">
        <v>3106.88</v>
      </c>
      <c r="JE190" s="28">
        <v>3301.06</v>
      </c>
      <c r="JF190" s="28">
        <v>3495.24</v>
      </c>
      <c r="JG190" s="28">
        <v>3689.42</v>
      </c>
      <c r="JH190" s="25">
        <v>3883.6</v>
      </c>
      <c r="JI190" s="25">
        <v>4077.78</v>
      </c>
      <c r="JJ190" s="25">
        <v>4271.96</v>
      </c>
      <c r="JK190" s="49"/>
      <c r="KU190" s="24" t="s">
        <v>97</v>
      </c>
      <c r="KV190" s="24" t="str">
        <f t="shared" si="138"/>
        <v>B-18-BASE-65-69</v>
      </c>
      <c r="KW190" s="25">
        <v>318.08</v>
      </c>
      <c r="KX190" s="25">
        <v>477.12</v>
      </c>
      <c r="KY190" s="25">
        <v>636.16</v>
      </c>
      <c r="KZ190" s="25">
        <v>795.2</v>
      </c>
      <c r="LA190" s="25">
        <v>954.24</v>
      </c>
      <c r="LB190" s="25">
        <v>1113.28</v>
      </c>
      <c r="LC190" s="25">
        <v>1208.72</v>
      </c>
      <c r="LD190" s="25">
        <v>1359.81</v>
      </c>
      <c r="LE190" s="25">
        <v>1510.9</v>
      </c>
      <c r="LF190" s="25">
        <v>1661.99</v>
      </c>
      <c r="LG190" s="28">
        <v>1813.08</v>
      </c>
      <c r="LH190" s="29">
        <v>100</v>
      </c>
      <c r="LI190" s="28">
        <v>1964.17</v>
      </c>
      <c r="LJ190" s="28">
        <v>2115.2600000000002</v>
      </c>
      <c r="LK190" s="28">
        <v>2266.35</v>
      </c>
      <c r="LL190" s="28">
        <v>2417.44</v>
      </c>
      <c r="LM190" s="28">
        <v>2568.5300000000002</v>
      </c>
      <c r="LN190" s="28">
        <v>2719.62</v>
      </c>
      <c r="LO190" s="28">
        <v>2870.71</v>
      </c>
      <c r="LP190" s="25">
        <v>3021.8</v>
      </c>
      <c r="LQ190" s="25">
        <v>3172.89</v>
      </c>
      <c r="LR190" s="25">
        <v>3323.98</v>
      </c>
      <c r="LS190" s="49"/>
    </row>
    <row r="191" spans="9:331">
      <c r="I191" s="24" t="s">
        <v>98</v>
      </c>
      <c r="J191" s="24" t="str">
        <f t="shared" si="132"/>
        <v>B-18-BASE-70-74</v>
      </c>
      <c r="K191" s="25">
        <v>454.4</v>
      </c>
      <c r="L191" s="25">
        <v>681.6</v>
      </c>
      <c r="M191" s="25">
        <v>908.8</v>
      </c>
      <c r="N191" s="25">
        <v>1136</v>
      </c>
      <c r="O191" s="25">
        <v>1363.2</v>
      </c>
      <c r="P191" s="25">
        <v>1590.4</v>
      </c>
      <c r="Q191" s="25">
        <v>1726.72</v>
      </c>
      <c r="R191" s="25">
        <v>1942.56</v>
      </c>
      <c r="S191" s="25">
        <v>2158.4</v>
      </c>
      <c r="T191" s="25">
        <v>2374.2399999999998</v>
      </c>
      <c r="U191" s="28">
        <v>2590.08</v>
      </c>
      <c r="V191" s="30" t="s">
        <v>265</v>
      </c>
      <c r="W191" s="28">
        <v>2805.92</v>
      </c>
      <c r="X191" s="28">
        <v>3021.76</v>
      </c>
      <c r="Y191" s="28">
        <v>3237.6</v>
      </c>
      <c r="Z191" s="28">
        <v>3453.44</v>
      </c>
      <c r="AA191" s="28">
        <v>3669.28</v>
      </c>
      <c r="AB191" s="28">
        <v>3885.12</v>
      </c>
      <c r="AC191" s="28">
        <v>4100.96</v>
      </c>
      <c r="AD191" s="25">
        <v>4316.8</v>
      </c>
      <c r="AE191" s="25">
        <v>4532.6400000000003</v>
      </c>
      <c r="AF191" s="25">
        <v>4748.4799999999996</v>
      </c>
      <c r="CV191" s="24" t="s">
        <v>98</v>
      </c>
      <c r="CW191" s="24" t="str">
        <f t="shared" si="133"/>
        <v>B-18-BASE-70-74</v>
      </c>
      <c r="CX191" s="25">
        <v>408.96</v>
      </c>
      <c r="CY191" s="25">
        <v>613.44000000000005</v>
      </c>
      <c r="CZ191" s="25">
        <v>817.92</v>
      </c>
      <c r="DA191" s="25">
        <v>1022.4</v>
      </c>
      <c r="DB191" s="25">
        <v>1226.8800000000001</v>
      </c>
      <c r="DC191" s="25">
        <v>1431.36</v>
      </c>
      <c r="DD191" s="25">
        <v>1554.08</v>
      </c>
      <c r="DE191" s="25">
        <v>1748.34</v>
      </c>
      <c r="DF191" s="25">
        <v>1942.6</v>
      </c>
      <c r="DG191" s="25">
        <v>2136.86</v>
      </c>
      <c r="DH191" s="28">
        <v>2331.12</v>
      </c>
      <c r="DI191" s="30" t="s">
        <v>265</v>
      </c>
      <c r="DJ191" s="28">
        <v>2525.38</v>
      </c>
      <c r="DK191" s="28">
        <v>2719.64</v>
      </c>
      <c r="DL191" s="28">
        <v>2913.9</v>
      </c>
      <c r="DM191" s="28">
        <v>3108.16</v>
      </c>
      <c r="DN191" s="28">
        <v>3302.42</v>
      </c>
      <c r="DO191" s="28">
        <v>3496.68</v>
      </c>
      <c r="DP191" s="28">
        <v>3690.94</v>
      </c>
      <c r="DQ191" s="25">
        <v>3885.2</v>
      </c>
      <c r="DR191" s="25">
        <v>4079.46</v>
      </c>
      <c r="DS191" s="25">
        <v>4273.72</v>
      </c>
      <c r="DT191" s="49"/>
      <c r="DY191" s="24" t="s">
        <v>98</v>
      </c>
      <c r="DZ191" s="24" t="str">
        <f t="shared" si="134"/>
        <v>B-18-BASE-70-74</v>
      </c>
      <c r="EA191" s="25">
        <v>414.08</v>
      </c>
      <c r="EB191" s="25">
        <v>621.12</v>
      </c>
      <c r="EC191" s="25">
        <v>828.16</v>
      </c>
      <c r="ED191" s="25">
        <v>1035.2</v>
      </c>
      <c r="EE191" s="25">
        <v>1242.24</v>
      </c>
      <c r="EF191" s="25">
        <v>1449.28</v>
      </c>
      <c r="EG191" s="25">
        <v>1573.52</v>
      </c>
      <c r="EH191" s="25">
        <v>1770.21</v>
      </c>
      <c r="EI191" s="25">
        <v>1966.9</v>
      </c>
      <c r="EJ191" s="25">
        <v>2163.59</v>
      </c>
      <c r="EK191" s="28">
        <v>2360.2800000000002</v>
      </c>
      <c r="EL191" s="30" t="s">
        <v>265</v>
      </c>
      <c r="EM191" s="28">
        <v>2556.9699999999998</v>
      </c>
      <c r="EN191" s="28">
        <v>2753.66</v>
      </c>
      <c r="EO191" s="28">
        <v>2950.35</v>
      </c>
      <c r="EP191" s="28">
        <v>3147.04</v>
      </c>
      <c r="EQ191" s="28">
        <v>3343.73</v>
      </c>
      <c r="ER191" s="28">
        <v>3540.42</v>
      </c>
      <c r="ES191" s="28">
        <v>3737.11</v>
      </c>
      <c r="ET191" s="25">
        <v>3933.8</v>
      </c>
      <c r="EU191" s="25">
        <v>4130.49</v>
      </c>
      <c r="EV191" s="25">
        <v>4327.18</v>
      </c>
      <c r="EW191" s="49"/>
      <c r="FB191" s="24" t="s">
        <v>98</v>
      </c>
      <c r="FC191" s="24" t="str">
        <f t="shared" si="135"/>
        <v>B-18-BASE-70-74</v>
      </c>
      <c r="FD191" s="25">
        <v>343.64</v>
      </c>
      <c r="FE191" s="25">
        <v>515.46</v>
      </c>
      <c r="FF191" s="25">
        <v>687.28</v>
      </c>
      <c r="FG191" s="25">
        <v>859.1</v>
      </c>
      <c r="FH191" s="25">
        <v>1030.92</v>
      </c>
      <c r="FI191" s="25">
        <v>1202.74</v>
      </c>
      <c r="FJ191" s="25">
        <v>1305.8399999999999</v>
      </c>
      <c r="FK191" s="25">
        <v>1469.07</v>
      </c>
      <c r="FL191" s="25">
        <v>1632.3</v>
      </c>
      <c r="FM191" s="25">
        <v>1795.53</v>
      </c>
      <c r="FN191" s="28">
        <v>1958.76</v>
      </c>
      <c r="FO191" s="30" t="s">
        <v>265</v>
      </c>
      <c r="FP191" s="28">
        <v>2121.9899999999998</v>
      </c>
      <c r="FQ191" s="28">
        <v>2285.2199999999998</v>
      </c>
      <c r="FR191" s="28">
        <v>2448.4499999999998</v>
      </c>
      <c r="FS191" s="28">
        <v>2611.6799999999998</v>
      </c>
      <c r="FT191" s="28">
        <v>2774.91</v>
      </c>
      <c r="FU191" s="28">
        <v>2938.14</v>
      </c>
      <c r="FV191" s="28">
        <v>3101.37</v>
      </c>
      <c r="FW191" s="25">
        <v>3264.6</v>
      </c>
      <c r="FX191" s="25">
        <v>3427.83</v>
      </c>
      <c r="FY191" s="25">
        <v>3591.06</v>
      </c>
      <c r="FZ191" s="49"/>
      <c r="HJ191" s="24" t="s">
        <v>98</v>
      </c>
      <c r="HK191" s="24" t="str">
        <f t="shared" si="136"/>
        <v>B-18-BASE-70-74</v>
      </c>
      <c r="HL191" s="25">
        <v>374.88</v>
      </c>
      <c r="HM191" s="25">
        <v>562.32000000000005</v>
      </c>
      <c r="HN191" s="25">
        <v>749.76</v>
      </c>
      <c r="HO191" s="25">
        <v>937.2</v>
      </c>
      <c r="HP191" s="25">
        <v>1124.6400000000001</v>
      </c>
      <c r="HQ191" s="25">
        <v>1312.08</v>
      </c>
      <c r="HR191" s="25">
        <v>1424.56</v>
      </c>
      <c r="HS191" s="25">
        <v>1602.63</v>
      </c>
      <c r="HT191" s="25">
        <v>1780.7</v>
      </c>
      <c r="HU191" s="25">
        <v>1958.77</v>
      </c>
      <c r="HV191" s="28">
        <v>2136.84</v>
      </c>
      <c r="HW191" s="30" t="s">
        <v>265</v>
      </c>
      <c r="HX191" s="28">
        <v>2314.91</v>
      </c>
      <c r="HY191" s="28">
        <v>2492.98</v>
      </c>
      <c r="HZ191" s="28">
        <v>2671.05</v>
      </c>
      <c r="IA191" s="28">
        <v>2849.12</v>
      </c>
      <c r="IB191" s="28">
        <v>3027.19</v>
      </c>
      <c r="IC191" s="28">
        <v>3205.26</v>
      </c>
      <c r="ID191" s="28">
        <v>3383.33</v>
      </c>
      <c r="IE191" s="25">
        <v>3561.4</v>
      </c>
      <c r="IF191" s="25">
        <v>3739.47</v>
      </c>
      <c r="IG191" s="25">
        <v>3917.54</v>
      </c>
      <c r="IH191" s="49"/>
      <c r="IM191" s="24" t="s">
        <v>98</v>
      </c>
      <c r="IN191" s="24" t="str">
        <f t="shared" si="137"/>
        <v>B-18-BASE-70-74</v>
      </c>
      <c r="IO191" s="25">
        <v>481.26</v>
      </c>
      <c r="IP191" s="25">
        <v>721.89</v>
      </c>
      <c r="IQ191" s="25">
        <v>962.52</v>
      </c>
      <c r="IR191" s="25">
        <v>1203.1500000000001</v>
      </c>
      <c r="IS191" s="25">
        <v>1443.78</v>
      </c>
      <c r="IT191" s="25">
        <v>1684.41</v>
      </c>
      <c r="IU191" s="25">
        <v>1828.8</v>
      </c>
      <c r="IV191" s="25">
        <v>2057.4</v>
      </c>
      <c r="IW191" s="25">
        <v>2286</v>
      </c>
      <c r="IX191" s="25">
        <v>2514.6</v>
      </c>
      <c r="IY191" s="28">
        <v>2743.2</v>
      </c>
      <c r="IZ191" s="30" t="s">
        <v>265</v>
      </c>
      <c r="JA191" s="28">
        <v>2971.8</v>
      </c>
      <c r="JB191" s="28">
        <v>3200.4</v>
      </c>
      <c r="JC191" s="28">
        <v>3429</v>
      </c>
      <c r="JD191" s="28">
        <v>3657.6</v>
      </c>
      <c r="JE191" s="28">
        <v>3886.2</v>
      </c>
      <c r="JF191" s="28">
        <v>4114.8</v>
      </c>
      <c r="JG191" s="28">
        <v>4343.3999999999996</v>
      </c>
      <c r="JH191" s="25">
        <v>4572</v>
      </c>
      <c r="JI191" s="25">
        <v>4800.6000000000004</v>
      </c>
      <c r="JJ191" s="25">
        <v>5029.2</v>
      </c>
      <c r="JK191" s="49"/>
      <c r="KU191" s="24" t="s">
        <v>98</v>
      </c>
      <c r="KV191" s="24" t="str">
        <f t="shared" si="138"/>
        <v>B-18-BASE-70-74</v>
      </c>
      <c r="KW191" s="25">
        <v>374.88</v>
      </c>
      <c r="KX191" s="25">
        <v>562.32000000000005</v>
      </c>
      <c r="KY191" s="25">
        <v>749.76</v>
      </c>
      <c r="KZ191" s="25">
        <v>937.2</v>
      </c>
      <c r="LA191" s="25">
        <v>1124.6400000000001</v>
      </c>
      <c r="LB191" s="25">
        <v>1312.08</v>
      </c>
      <c r="LC191" s="25">
        <v>1424.56</v>
      </c>
      <c r="LD191" s="25">
        <v>1602.63</v>
      </c>
      <c r="LE191" s="25">
        <v>1780.7</v>
      </c>
      <c r="LF191" s="25">
        <v>1958.77</v>
      </c>
      <c r="LG191" s="28">
        <v>2136.84</v>
      </c>
      <c r="LH191" s="30" t="s">
        <v>265</v>
      </c>
      <c r="LI191" s="28">
        <v>2314.91</v>
      </c>
      <c r="LJ191" s="28">
        <v>2492.98</v>
      </c>
      <c r="LK191" s="28">
        <v>2671.05</v>
      </c>
      <c r="LL191" s="28">
        <v>2849.12</v>
      </c>
      <c r="LM191" s="28">
        <v>3027.19</v>
      </c>
      <c r="LN191" s="28">
        <v>3205.26</v>
      </c>
      <c r="LO191" s="28">
        <v>3383.33</v>
      </c>
      <c r="LP191" s="25">
        <v>3561.4</v>
      </c>
      <c r="LQ191" s="25">
        <v>3739.47</v>
      </c>
      <c r="LR191" s="25">
        <v>3917.54</v>
      </c>
      <c r="LS191" s="49"/>
    </row>
    <row r="192" spans="9:331">
      <c r="I192" s="24" t="s">
        <v>99</v>
      </c>
      <c r="J192" s="24" t="str">
        <f t="shared" si="132"/>
        <v>B-18-BASE-75-79</v>
      </c>
      <c r="K192" s="25">
        <v>525.4</v>
      </c>
      <c r="L192" s="25">
        <v>788.1</v>
      </c>
      <c r="M192" s="25">
        <v>1050.8</v>
      </c>
      <c r="N192" s="25">
        <v>1313.5</v>
      </c>
      <c r="O192" s="25">
        <v>1576.2</v>
      </c>
      <c r="P192" s="25">
        <v>1838.9</v>
      </c>
      <c r="Q192" s="25">
        <v>1996.56</v>
      </c>
      <c r="R192" s="25">
        <v>2246.13</v>
      </c>
      <c r="S192" s="25">
        <v>2495.6999999999998</v>
      </c>
      <c r="T192" s="25">
        <v>2745.27</v>
      </c>
      <c r="U192" s="28">
        <v>2994.84</v>
      </c>
      <c r="V192" s="30" t="s">
        <v>265</v>
      </c>
      <c r="W192" s="28">
        <v>3244.41</v>
      </c>
      <c r="X192" s="28">
        <v>3493.98</v>
      </c>
      <c r="Y192" s="28">
        <v>3743.55</v>
      </c>
      <c r="Z192" s="28">
        <v>3993.12</v>
      </c>
      <c r="AA192" s="28">
        <v>4242.6899999999996</v>
      </c>
      <c r="AB192" s="28">
        <v>4492.26</v>
      </c>
      <c r="AC192" s="28">
        <v>4741.83</v>
      </c>
      <c r="AD192" s="25">
        <v>4991.3999999999996</v>
      </c>
      <c r="AE192" s="25">
        <v>5240.97</v>
      </c>
      <c r="AF192" s="25">
        <v>5490.54</v>
      </c>
      <c r="CV192" s="24" t="s">
        <v>99</v>
      </c>
      <c r="CW192" s="24" t="str">
        <f t="shared" si="133"/>
        <v>B-18-BASE-75-79</v>
      </c>
      <c r="CX192" s="25">
        <v>474.28</v>
      </c>
      <c r="CY192" s="25">
        <v>711.42</v>
      </c>
      <c r="CZ192" s="25">
        <v>948.56</v>
      </c>
      <c r="DA192" s="25">
        <v>1185.7</v>
      </c>
      <c r="DB192" s="25">
        <v>1422.84</v>
      </c>
      <c r="DC192" s="25">
        <v>1659.98</v>
      </c>
      <c r="DD192" s="25">
        <v>1802.24</v>
      </c>
      <c r="DE192" s="25">
        <v>2027.52</v>
      </c>
      <c r="DF192" s="25">
        <v>2252.8000000000002</v>
      </c>
      <c r="DG192" s="25">
        <v>2478.08</v>
      </c>
      <c r="DH192" s="28">
        <v>2703.36</v>
      </c>
      <c r="DI192" s="30" t="s">
        <v>265</v>
      </c>
      <c r="DJ192" s="28">
        <v>2928.64</v>
      </c>
      <c r="DK192" s="28">
        <v>3153.92</v>
      </c>
      <c r="DL192" s="28">
        <v>3379.2</v>
      </c>
      <c r="DM192" s="28">
        <v>3604.48</v>
      </c>
      <c r="DN192" s="28">
        <v>3829.76</v>
      </c>
      <c r="DO192" s="28">
        <v>4055.04</v>
      </c>
      <c r="DP192" s="28">
        <v>4280.32</v>
      </c>
      <c r="DQ192" s="25">
        <v>4505.6000000000004</v>
      </c>
      <c r="DR192" s="25">
        <v>4730.88</v>
      </c>
      <c r="DS192" s="25">
        <v>4956.16</v>
      </c>
      <c r="DT192" s="49"/>
      <c r="DY192" s="24" t="s">
        <v>99</v>
      </c>
      <c r="DZ192" s="24" t="str">
        <f t="shared" si="134"/>
        <v>B-18-BASE-75-79</v>
      </c>
      <c r="EA192" s="25">
        <v>480.22</v>
      </c>
      <c r="EB192" s="25">
        <v>720.33</v>
      </c>
      <c r="EC192" s="25">
        <v>960.44</v>
      </c>
      <c r="ED192" s="25">
        <v>1200.55</v>
      </c>
      <c r="EE192" s="25">
        <v>1440.66</v>
      </c>
      <c r="EF192" s="25">
        <v>1680.77</v>
      </c>
      <c r="EG192" s="25">
        <v>1824.8</v>
      </c>
      <c r="EH192" s="25">
        <v>2052.9</v>
      </c>
      <c r="EI192" s="25">
        <v>2281</v>
      </c>
      <c r="EJ192" s="25">
        <v>2509.1</v>
      </c>
      <c r="EK192" s="28">
        <v>2737.2</v>
      </c>
      <c r="EL192" s="30" t="s">
        <v>265</v>
      </c>
      <c r="EM192" s="28">
        <v>2965.3</v>
      </c>
      <c r="EN192" s="28">
        <v>3193.4</v>
      </c>
      <c r="EO192" s="28">
        <v>3421.5</v>
      </c>
      <c r="EP192" s="28">
        <v>3649.6</v>
      </c>
      <c r="EQ192" s="28">
        <v>3877.7</v>
      </c>
      <c r="ER192" s="28">
        <v>4105.8</v>
      </c>
      <c r="ES192" s="28">
        <v>4333.8999999999996</v>
      </c>
      <c r="ET192" s="25">
        <v>4562</v>
      </c>
      <c r="EU192" s="25">
        <v>4790.1000000000004</v>
      </c>
      <c r="EV192" s="25">
        <v>5018.2</v>
      </c>
      <c r="EW192" s="49"/>
      <c r="FB192" s="24" t="s">
        <v>99</v>
      </c>
      <c r="FC192" s="24" t="str">
        <f t="shared" si="135"/>
        <v>B-18-BASE-75-79</v>
      </c>
      <c r="FD192" s="25">
        <v>397.6</v>
      </c>
      <c r="FE192" s="25">
        <v>596.4</v>
      </c>
      <c r="FF192" s="25">
        <v>795.2</v>
      </c>
      <c r="FG192" s="25">
        <v>994</v>
      </c>
      <c r="FH192" s="25">
        <v>1192.8</v>
      </c>
      <c r="FI192" s="25">
        <v>1391.6</v>
      </c>
      <c r="FJ192" s="25">
        <v>1510.88</v>
      </c>
      <c r="FK192" s="25">
        <v>1699.74</v>
      </c>
      <c r="FL192" s="25">
        <v>1888.6</v>
      </c>
      <c r="FM192" s="25">
        <v>2077.46</v>
      </c>
      <c r="FN192" s="28">
        <v>2266.3200000000002</v>
      </c>
      <c r="FO192" s="30" t="s">
        <v>265</v>
      </c>
      <c r="FP192" s="28">
        <v>2455.1799999999998</v>
      </c>
      <c r="FQ192" s="28">
        <v>2644.04</v>
      </c>
      <c r="FR192" s="28">
        <v>2832.9</v>
      </c>
      <c r="FS192" s="28">
        <v>3021.76</v>
      </c>
      <c r="FT192" s="28">
        <v>3210.62</v>
      </c>
      <c r="FU192" s="28">
        <v>3399.48</v>
      </c>
      <c r="FV192" s="28">
        <v>3588.34</v>
      </c>
      <c r="FW192" s="25">
        <v>3777.2</v>
      </c>
      <c r="FX192" s="25">
        <v>3966.06</v>
      </c>
      <c r="FY192" s="25">
        <v>4154.92</v>
      </c>
      <c r="FZ192" s="49"/>
      <c r="HJ192" s="24" t="s">
        <v>99</v>
      </c>
      <c r="HK192" s="24" t="str">
        <f t="shared" si="136"/>
        <v>B-18-BASE-75-79</v>
      </c>
      <c r="HL192" s="25">
        <v>434.52</v>
      </c>
      <c r="HM192" s="25">
        <v>651.78</v>
      </c>
      <c r="HN192" s="25">
        <v>869.04</v>
      </c>
      <c r="HO192" s="25">
        <v>1086.3</v>
      </c>
      <c r="HP192" s="25">
        <v>1303.56</v>
      </c>
      <c r="HQ192" s="25">
        <v>1520.82</v>
      </c>
      <c r="HR192" s="25">
        <v>1651.2</v>
      </c>
      <c r="HS192" s="25">
        <v>1857.6</v>
      </c>
      <c r="HT192" s="25">
        <v>2064</v>
      </c>
      <c r="HU192" s="25">
        <v>2270.4</v>
      </c>
      <c r="HV192" s="28">
        <v>2476.8000000000002</v>
      </c>
      <c r="HW192" s="30" t="s">
        <v>265</v>
      </c>
      <c r="HX192" s="28">
        <v>2683.2</v>
      </c>
      <c r="HY192" s="28">
        <v>2889.6</v>
      </c>
      <c r="HZ192" s="28">
        <v>3096</v>
      </c>
      <c r="IA192" s="28">
        <v>3302.4</v>
      </c>
      <c r="IB192" s="28">
        <v>3508.8</v>
      </c>
      <c r="IC192" s="28">
        <v>3715.2</v>
      </c>
      <c r="ID192" s="28">
        <v>3921.6</v>
      </c>
      <c r="IE192" s="25">
        <v>4128</v>
      </c>
      <c r="IF192" s="25">
        <v>4334.3999999999996</v>
      </c>
      <c r="IG192" s="25">
        <v>4540.8</v>
      </c>
      <c r="IH192" s="49"/>
      <c r="IM192" s="24" t="s">
        <v>99</v>
      </c>
      <c r="IN192" s="24" t="str">
        <f t="shared" si="137"/>
        <v>B-18-BASE-75-79</v>
      </c>
      <c r="IO192" s="25">
        <v>556.46</v>
      </c>
      <c r="IP192" s="25">
        <v>834.69</v>
      </c>
      <c r="IQ192" s="25">
        <v>1112.92</v>
      </c>
      <c r="IR192" s="25">
        <v>1391.15</v>
      </c>
      <c r="IS192" s="25">
        <v>1669.38</v>
      </c>
      <c r="IT192" s="25">
        <v>1947.61</v>
      </c>
      <c r="IU192" s="25">
        <v>2114.56</v>
      </c>
      <c r="IV192" s="25">
        <v>2378.88</v>
      </c>
      <c r="IW192" s="25">
        <v>2643.2</v>
      </c>
      <c r="IX192" s="25">
        <v>2907.52</v>
      </c>
      <c r="IY192" s="28">
        <v>3171.84</v>
      </c>
      <c r="IZ192" s="30" t="s">
        <v>265</v>
      </c>
      <c r="JA192" s="28">
        <v>3436.16</v>
      </c>
      <c r="JB192" s="28">
        <v>3700.48</v>
      </c>
      <c r="JC192" s="28">
        <v>3964.8</v>
      </c>
      <c r="JD192" s="28">
        <v>4229.12</v>
      </c>
      <c r="JE192" s="28">
        <v>4493.4399999999996</v>
      </c>
      <c r="JF192" s="28">
        <v>4757.76</v>
      </c>
      <c r="JG192" s="28">
        <v>5022.08</v>
      </c>
      <c r="JH192" s="25">
        <v>5286.4</v>
      </c>
      <c r="JI192" s="25">
        <v>5550.72</v>
      </c>
      <c r="JJ192" s="25">
        <v>5815.04</v>
      </c>
      <c r="JK192" s="49"/>
      <c r="KU192" s="24" t="s">
        <v>99</v>
      </c>
      <c r="KV192" s="24" t="str">
        <f t="shared" si="138"/>
        <v>B-18-BASE-75-79</v>
      </c>
      <c r="KW192" s="25">
        <v>434.52</v>
      </c>
      <c r="KX192" s="25">
        <v>651.78</v>
      </c>
      <c r="KY192" s="25">
        <v>869.04</v>
      </c>
      <c r="KZ192" s="25">
        <v>1086.3</v>
      </c>
      <c r="LA192" s="25">
        <v>1303.56</v>
      </c>
      <c r="LB192" s="25">
        <v>1520.82</v>
      </c>
      <c r="LC192" s="25">
        <v>1651.2</v>
      </c>
      <c r="LD192" s="25">
        <v>1857.6</v>
      </c>
      <c r="LE192" s="25">
        <v>2064</v>
      </c>
      <c r="LF192" s="25">
        <v>2270.4</v>
      </c>
      <c r="LG192" s="28">
        <v>2476.8000000000002</v>
      </c>
      <c r="LH192" s="30" t="s">
        <v>265</v>
      </c>
      <c r="LI192" s="28">
        <v>2683.2</v>
      </c>
      <c r="LJ192" s="28">
        <v>2889.6</v>
      </c>
      <c r="LK192" s="28">
        <v>3096</v>
      </c>
      <c r="LL192" s="28">
        <v>3302.4</v>
      </c>
      <c r="LM192" s="28">
        <v>3508.8</v>
      </c>
      <c r="LN192" s="28">
        <v>3715.2</v>
      </c>
      <c r="LO192" s="28">
        <v>3921.6</v>
      </c>
      <c r="LP192" s="25">
        <v>4128</v>
      </c>
      <c r="LQ192" s="25">
        <v>4334.3999999999996</v>
      </c>
      <c r="LR192" s="25">
        <v>4540.8</v>
      </c>
      <c r="LS192" s="49"/>
    </row>
    <row r="193" spans="9:331" ht="13.8" thickBot="1">
      <c r="I193" s="33" t="s">
        <v>100</v>
      </c>
      <c r="J193" s="24" t="str">
        <f t="shared" si="132"/>
        <v>B-18-BASE-80-84</v>
      </c>
      <c r="K193" s="34">
        <v>565.16</v>
      </c>
      <c r="L193" s="34">
        <v>847.74</v>
      </c>
      <c r="M193" s="34">
        <v>1130.32</v>
      </c>
      <c r="N193" s="34">
        <v>1412.9</v>
      </c>
      <c r="O193" s="34">
        <v>1695.48</v>
      </c>
      <c r="P193" s="34">
        <v>1978.06</v>
      </c>
      <c r="Q193" s="34">
        <v>2147.6</v>
      </c>
      <c r="R193" s="34">
        <v>2416.0500000000002</v>
      </c>
      <c r="S193" s="34">
        <v>2684.5</v>
      </c>
      <c r="T193" s="34">
        <v>2952.95</v>
      </c>
      <c r="U193" s="35">
        <v>3221.4</v>
      </c>
      <c r="V193" s="36" t="s">
        <v>265</v>
      </c>
      <c r="W193" s="35">
        <v>3489.85</v>
      </c>
      <c r="X193" s="35">
        <v>3758.3</v>
      </c>
      <c r="Y193" s="35">
        <v>4026.75</v>
      </c>
      <c r="Z193" s="35">
        <v>4295.2</v>
      </c>
      <c r="AA193" s="35">
        <v>4563.6499999999996</v>
      </c>
      <c r="AB193" s="35">
        <v>4832.1000000000004</v>
      </c>
      <c r="AC193" s="35">
        <v>5100.55</v>
      </c>
      <c r="AD193" s="34">
        <v>5369</v>
      </c>
      <c r="AE193" s="34">
        <v>5637.45</v>
      </c>
      <c r="AF193" s="34">
        <v>5905.9</v>
      </c>
      <c r="CV193" s="33" t="s">
        <v>100</v>
      </c>
      <c r="CW193" s="24" t="str">
        <f t="shared" si="133"/>
        <v>B-18-BASE-80-84</v>
      </c>
      <c r="CX193" s="34">
        <v>511.2</v>
      </c>
      <c r="CY193" s="34">
        <v>766.8</v>
      </c>
      <c r="CZ193" s="34">
        <v>1022.4</v>
      </c>
      <c r="DA193" s="34">
        <v>1278</v>
      </c>
      <c r="DB193" s="34">
        <v>1533.6</v>
      </c>
      <c r="DC193" s="34">
        <v>1789.2</v>
      </c>
      <c r="DD193" s="34">
        <v>1942.56</v>
      </c>
      <c r="DE193" s="34">
        <v>2185.38</v>
      </c>
      <c r="DF193" s="34">
        <v>2428.1999999999998</v>
      </c>
      <c r="DG193" s="34">
        <v>2671.02</v>
      </c>
      <c r="DH193" s="35">
        <v>2913.84</v>
      </c>
      <c r="DI193" s="36" t="s">
        <v>265</v>
      </c>
      <c r="DJ193" s="35">
        <v>3156.66</v>
      </c>
      <c r="DK193" s="35">
        <v>3399.48</v>
      </c>
      <c r="DL193" s="35">
        <v>3642.3</v>
      </c>
      <c r="DM193" s="35">
        <v>3885.12</v>
      </c>
      <c r="DN193" s="35">
        <v>4127.9399999999996</v>
      </c>
      <c r="DO193" s="35">
        <v>4370.76</v>
      </c>
      <c r="DP193" s="35">
        <v>4613.58</v>
      </c>
      <c r="DQ193" s="34">
        <v>4856.3999999999996</v>
      </c>
      <c r="DR193" s="34">
        <v>5099.22</v>
      </c>
      <c r="DS193" s="34">
        <v>5342.04</v>
      </c>
      <c r="DT193" s="49"/>
      <c r="DY193" s="33" t="s">
        <v>100</v>
      </c>
      <c r="DZ193" s="24" t="str">
        <f t="shared" si="134"/>
        <v>B-18-BASE-80-84</v>
      </c>
      <c r="EA193" s="34">
        <v>517.6</v>
      </c>
      <c r="EB193" s="34">
        <v>776.4</v>
      </c>
      <c r="EC193" s="34">
        <v>1035.2</v>
      </c>
      <c r="ED193" s="34">
        <v>1294</v>
      </c>
      <c r="EE193" s="34">
        <v>1552.8</v>
      </c>
      <c r="EF193" s="34">
        <v>1811.6</v>
      </c>
      <c r="EG193" s="34">
        <v>1966.88</v>
      </c>
      <c r="EH193" s="34">
        <v>2212.7399999999998</v>
      </c>
      <c r="EI193" s="34">
        <v>2458.6</v>
      </c>
      <c r="EJ193" s="34">
        <v>2704.46</v>
      </c>
      <c r="EK193" s="35">
        <v>2950.32</v>
      </c>
      <c r="EL193" s="36" t="s">
        <v>265</v>
      </c>
      <c r="EM193" s="35">
        <v>3196.18</v>
      </c>
      <c r="EN193" s="35">
        <v>3442.04</v>
      </c>
      <c r="EO193" s="35">
        <v>3687.9</v>
      </c>
      <c r="EP193" s="35">
        <v>3933.76</v>
      </c>
      <c r="EQ193" s="35">
        <v>4179.62</v>
      </c>
      <c r="ER193" s="35">
        <v>4425.4799999999996</v>
      </c>
      <c r="ES193" s="35">
        <v>4671.34</v>
      </c>
      <c r="ET193" s="34">
        <v>4917.2</v>
      </c>
      <c r="EU193" s="34">
        <v>5163.0600000000004</v>
      </c>
      <c r="EV193" s="34">
        <v>5408.92</v>
      </c>
      <c r="EW193" s="49"/>
      <c r="FB193" s="33" t="s">
        <v>100</v>
      </c>
      <c r="FC193" s="24" t="str">
        <f t="shared" si="135"/>
        <v>B-18-BASE-80-84</v>
      </c>
      <c r="FD193" s="34">
        <v>431.68</v>
      </c>
      <c r="FE193" s="34">
        <v>647.52</v>
      </c>
      <c r="FF193" s="34">
        <v>863.36</v>
      </c>
      <c r="FG193" s="34">
        <v>1079.2</v>
      </c>
      <c r="FH193" s="34">
        <v>1295.04</v>
      </c>
      <c r="FI193" s="34">
        <v>1510.88</v>
      </c>
      <c r="FJ193" s="34">
        <v>1640.4</v>
      </c>
      <c r="FK193" s="34">
        <v>1845.45</v>
      </c>
      <c r="FL193" s="34">
        <v>2050.5</v>
      </c>
      <c r="FM193" s="34">
        <v>2255.5500000000002</v>
      </c>
      <c r="FN193" s="35">
        <v>2460.6</v>
      </c>
      <c r="FO193" s="36" t="s">
        <v>265</v>
      </c>
      <c r="FP193" s="35">
        <v>2665.65</v>
      </c>
      <c r="FQ193" s="35">
        <v>2870.7</v>
      </c>
      <c r="FR193" s="35">
        <v>3075.75</v>
      </c>
      <c r="FS193" s="35">
        <v>3280.8</v>
      </c>
      <c r="FT193" s="35">
        <v>3485.85</v>
      </c>
      <c r="FU193" s="35">
        <v>3690.9</v>
      </c>
      <c r="FV193" s="35">
        <v>3895.95</v>
      </c>
      <c r="FW193" s="34">
        <v>4101</v>
      </c>
      <c r="FX193" s="34">
        <v>4306.05</v>
      </c>
      <c r="FY193" s="34">
        <v>4511.1000000000004</v>
      </c>
      <c r="FZ193" s="49"/>
      <c r="HJ193" s="33" t="s">
        <v>100</v>
      </c>
      <c r="HK193" s="24" t="str">
        <f t="shared" si="136"/>
        <v>B-18-BASE-80-84</v>
      </c>
      <c r="HL193" s="34">
        <v>468.6</v>
      </c>
      <c r="HM193" s="34">
        <v>702.9</v>
      </c>
      <c r="HN193" s="34">
        <v>937.2</v>
      </c>
      <c r="HO193" s="34">
        <v>1171.5</v>
      </c>
      <c r="HP193" s="34">
        <v>1405.8</v>
      </c>
      <c r="HQ193" s="34">
        <v>1640.1</v>
      </c>
      <c r="HR193" s="34">
        <v>1780.72</v>
      </c>
      <c r="HS193" s="34">
        <v>2003.31</v>
      </c>
      <c r="HT193" s="34">
        <v>2225.9</v>
      </c>
      <c r="HU193" s="34">
        <v>2448.4899999999998</v>
      </c>
      <c r="HV193" s="35">
        <v>2671.08</v>
      </c>
      <c r="HW193" s="36" t="s">
        <v>265</v>
      </c>
      <c r="HX193" s="35">
        <v>2893.67</v>
      </c>
      <c r="HY193" s="35">
        <v>3116.26</v>
      </c>
      <c r="HZ193" s="35">
        <v>3338.85</v>
      </c>
      <c r="IA193" s="35">
        <v>3561.44</v>
      </c>
      <c r="IB193" s="35">
        <v>3784.03</v>
      </c>
      <c r="IC193" s="35">
        <v>4006.62</v>
      </c>
      <c r="ID193" s="35">
        <v>4229.21</v>
      </c>
      <c r="IE193" s="34">
        <v>4451.8</v>
      </c>
      <c r="IF193" s="34">
        <v>4674.3900000000003</v>
      </c>
      <c r="IG193" s="34">
        <v>4896.9799999999996</v>
      </c>
      <c r="IH193" s="49"/>
      <c r="IM193" s="33" t="s">
        <v>100</v>
      </c>
      <c r="IN193" s="24" t="str">
        <f t="shared" si="137"/>
        <v>B-18-BASE-80-84</v>
      </c>
      <c r="IO193" s="34">
        <v>600.20000000000005</v>
      </c>
      <c r="IP193" s="34">
        <v>900.3</v>
      </c>
      <c r="IQ193" s="34">
        <v>1200.4000000000001</v>
      </c>
      <c r="IR193" s="34">
        <v>1500.5</v>
      </c>
      <c r="IS193" s="34">
        <v>1800.6</v>
      </c>
      <c r="IT193" s="34">
        <v>2100.6999999999998</v>
      </c>
      <c r="IU193" s="34">
        <v>2280.8000000000002</v>
      </c>
      <c r="IV193" s="34">
        <v>2565.9</v>
      </c>
      <c r="IW193" s="34">
        <v>2851</v>
      </c>
      <c r="IX193" s="34">
        <v>3136.1</v>
      </c>
      <c r="IY193" s="35">
        <v>3421.2</v>
      </c>
      <c r="IZ193" s="36" t="s">
        <v>265</v>
      </c>
      <c r="JA193" s="35">
        <v>3706.3</v>
      </c>
      <c r="JB193" s="35">
        <v>3991.4</v>
      </c>
      <c r="JC193" s="35">
        <v>4276.5</v>
      </c>
      <c r="JD193" s="35">
        <v>4561.6000000000004</v>
      </c>
      <c r="JE193" s="35">
        <v>4846.7</v>
      </c>
      <c r="JF193" s="35">
        <v>5131.8</v>
      </c>
      <c r="JG193" s="35">
        <v>5416.9</v>
      </c>
      <c r="JH193" s="34">
        <v>5702</v>
      </c>
      <c r="JI193" s="34">
        <v>5987.1</v>
      </c>
      <c r="JJ193" s="34">
        <v>6272.2</v>
      </c>
      <c r="JK193" s="49"/>
      <c r="KU193" s="33" t="s">
        <v>100</v>
      </c>
      <c r="KV193" s="24" t="str">
        <f t="shared" si="138"/>
        <v>B-18-BASE-80-84</v>
      </c>
      <c r="KW193" s="34">
        <v>468.6</v>
      </c>
      <c r="KX193" s="34">
        <v>702.9</v>
      </c>
      <c r="KY193" s="34">
        <v>937.2</v>
      </c>
      <c r="KZ193" s="34">
        <v>1171.5</v>
      </c>
      <c r="LA193" s="34">
        <v>1405.8</v>
      </c>
      <c r="LB193" s="34">
        <v>1640.1</v>
      </c>
      <c r="LC193" s="34">
        <v>1780.72</v>
      </c>
      <c r="LD193" s="34">
        <v>2003.31</v>
      </c>
      <c r="LE193" s="34">
        <v>2225.9</v>
      </c>
      <c r="LF193" s="34">
        <v>2448.4899999999998</v>
      </c>
      <c r="LG193" s="35">
        <v>2671.08</v>
      </c>
      <c r="LH193" s="36" t="s">
        <v>265</v>
      </c>
      <c r="LI193" s="35">
        <v>2893.67</v>
      </c>
      <c r="LJ193" s="35">
        <v>3116.26</v>
      </c>
      <c r="LK193" s="35">
        <v>3338.85</v>
      </c>
      <c r="LL193" s="35">
        <v>3561.44</v>
      </c>
      <c r="LM193" s="35">
        <v>3784.03</v>
      </c>
      <c r="LN193" s="35">
        <v>4006.62</v>
      </c>
      <c r="LO193" s="35">
        <v>4229.21</v>
      </c>
      <c r="LP193" s="34">
        <v>4451.8</v>
      </c>
      <c r="LQ193" s="34">
        <v>4674.3900000000003</v>
      </c>
      <c r="LR193" s="34">
        <v>4896.9799999999996</v>
      </c>
      <c r="LS193" s="49"/>
    </row>
    <row r="194" spans="9:331" ht="13.8" thickBot="1">
      <c r="DT194" s="49"/>
      <c r="EW194" s="49"/>
      <c r="FZ194" s="49"/>
      <c r="IH194" s="49"/>
      <c r="JK194" s="49"/>
      <c r="LS194" s="49"/>
    </row>
    <row r="195" spans="9:331">
      <c r="K195" s="11">
        <v>500</v>
      </c>
      <c r="L195" s="12">
        <v>750</v>
      </c>
      <c r="M195" s="11">
        <v>1000</v>
      </c>
      <c r="N195" s="11">
        <v>1250</v>
      </c>
      <c r="O195" s="11">
        <v>1500</v>
      </c>
      <c r="P195" s="11">
        <v>1750</v>
      </c>
      <c r="Q195" s="11">
        <v>2000</v>
      </c>
      <c r="R195" s="11">
        <v>2250</v>
      </c>
      <c r="S195" s="11">
        <v>2500</v>
      </c>
      <c r="T195" s="11">
        <v>2750</v>
      </c>
      <c r="U195" s="14">
        <v>3000</v>
      </c>
      <c r="V195" s="15" t="s">
        <v>74</v>
      </c>
      <c r="W195" s="11">
        <v>3250</v>
      </c>
      <c r="X195" s="12">
        <v>3500</v>
      </c>
      <c r="Y195" s="11">
        <v>3750</v>
      </c>
      <c r="Z195" s="11">
        <v>4000</v>
      </c>
      <c r="AA195" s="11">
        <v>4250</v>
      </c>
      <c r="AB195" s="11">
        <v>4500</v>
      </c>
      <c r="AC195" s="11">
        <v>4750</v>
      </c>
      <c r="AD195" s="11">
        <v>5000</v>
      </c>
      <c r="AE195" s="11">
        <v>5250</v>
      </c>
      <c r="AF195" s="11">
        <v>5500</v>
      </c>
      <c r="CX195" s="11">
        <v>500</v>
      </c>
      <c r="CY195" s="12">
        <v>750</v>
      </c>
      <c r="CZ195" s="11">
        <v>1000</v>
      </c>
      <c r="DA195" s="11">
        <v>1250</v>
      </c>
      <c r="DB195" s="11">
        <v>1500</v>
      </c>
      <c r="DC195" s="11">
        <v>1750</v>
      </c>
      <c r="DD195" s="11">
        <v>2000</v>
      </c>
      <c r="DE195" s="11">
        <v>2250</v>
      </c>
      <c r="DF195" s="11">
        <v>2500</v>
      </c>
      <c r="DG195" s="11">
        <v>2750</v>
      </c>
      <c r="DH195" s="14">
        <v>3000</v>
      </c>
      <c r="DI195" s="15" t="s">
        <v>74</v>
      </c>
      <c r="DJ195" s="11">
        <v>3250</v>
      </c>
      <c r="DK195" s="12">
        <v>3500</v>
      </c>
      <c r="DL195" s="11">
        <v>3750</v>
      </c>
      <c r="DM195" s="11">
        <v>4000</v>
      </c>
      <c r="DN195" s="11">
        <v>4250</v>
      </c>
      <c r="DO195" s="11">
        <v>4500</v>
      </c>
      <c r="DP195" s="11">
        <v>4750</v>
      </c>
      <c r="DQ195" s="11">
        <v>5000</v>
      </c>
      <c r="DR195" s="11">
        <v>5250</v>
      </c>
      <c r="DS195" s="11">
        <v>5500</v>
      </c>
      <c r="DT195" s="49"/>
      <c r="EA195" s="11">
        <v>500</v>
      </c>
      <c r="EB195" s="12">
        <v>750</v>
      </c>
      <c r="EC195" s="11">
        <v>1000</v>
      </c>
      <c r="ED195" s="11">
        <v>1250</v>
      </c>
      <c r="EE195" s="11">
        <v>1500</v>
      </c>
      <c r="EF195" s="11">
        <v>1750</v>
      </c>
      <c r="EG195" s="11">
        <v>2000</v>
      </c>
      <c r="EH195" s="11">
        <v>2250</v>
      </c>
      <c r="EI195" s="11">
        <v>2500</v>
      </c>
      <c r="EJ195" s="11">
        <v>2750</v>
      </c>
      <c r="EK195" s="14">
        <v>3000</v>
      </c>
      <c r="EL195" s="15" t="s">
        <v>74</v>
      </c>
      <c r="EM195" s="11">
        <v>3250</v>
      </c>
      <c r="EN195" s="12">
        <v>3500</v>
      </c>
      <c r="EO195" s="11">
        <v>3750</v>
      </c>
      <c r="EP195" s="11">
        <v>4000</v>
      </c>
      <c r="EQ195" s="11">
        <v>4250</v>
      </c>
      <c r="ER195" s="11">
        <v>4500</v>
      </c>
      <c r="ES195" s="11">
        <v>4750</v>
      </c>
      <c r="ET195" s="11">
        <v>5000</v>
      </c>
      <c r="EU195" s="11">
        <v>5250</v>
      </c>
      <c r="EV195" s="11">
        <v>5500</v>
      </c>
      <c r="EW195" s="49"/>
      <c r="FD195" s="11">
        <v>500</v>
      </c>
      <c r="FE195" s="12">
        <v>750</v>
      </c>
      <c r="FF195" s="11">
        <v>1000</v>
      </c>
      <c r="FG195" s="11">
        <v>1250</v>
      </c>
      <c r="FH195" s="11">
        <v>1500</v>
      </c>
      <c r="FI195" s="11">
        <v>1750</v>
      </c>
      <c r="FJ195" s="11">
        <v>2000</v>
      </c>
      <c r="FK195" s="11">
        <v>2250</v>
      </c>
      <c r="FL195" s="11">
        <v>2500</v>
      </c>
      <c r="FM195" s="11">
        <v>2750</v>
      </c>
      <c r="FN195" s="14">
        <v>3000</v>
      </c>
      <c r="FO195" s="15" t="s">
        <v>74</v>
      </c>
      <c r="FP195" s="11">
        <v>3250</v>
      </c>
      <c r="FQ195" s="12">
        <v>3500</v>
      </c>
      <c r="FR195" s="11">
        <v>3750</v>
      </c>
      <c r="FS195" s="11">
        <v>4000</v>
      </c>
      <c r="FT195" s="11">
        <v>4250</v>
      </c>
      <c r="FU195" s="11">
        <v>4500</v>
      </c>
      <c r="FV195" s="11">
        <v>4750</v>
      </c>
      <c r="FW195" s="11">
        <v>5000</v>
      </c>
      <c r="FX195" s="11">
        <v>5250</v>
      </c>
      <c r="FY195" s="11">
        <v>5500</v>
      </c>
      <c r="FZ195" s="49"/>
      <c r="HL195" s="11">
        <v>500</v>
      </c>
      <c r="HM195" s="12">
        <v>750</v>
      </c>
      <c r="HN195" s="11">
        <v>1000</v>
      </c>
      <c r="HO195" s="11">
        <v>1250</v>
      </c>
      <c r="HP195" s="11">
        <v>1500</v>
      </c>
      <c r="HQ195" s="11">
        <v>1750</v>
      </c>
      <c r="HR195" s="11">
        <v>2000</v>
      </c>
      <c r="HS195" s="11">
        <v>2250</v>
      </c>
      <c r="HT195" s="11">
        <v>2500</v>
      </c>
      <c r="HU195" s="11">
        <v>2750</v>
      </c>
      <c r="HV195" s="14">
        <v>3000</v>
      </c>
      <c r="HW195" s="15" t="s">
        <v>74</v>
      </c>
      <c r="HX195" s="11">
        <v>3250</v>
      </c>
      <c r="HY195" s="12">
        <v>3500</v>
      </c>
      <c r="HZ195" s="11">
        <v>3750</v>
      </c>
      <c r="IA195" s="11">
        <v>4000</v>
      </c>
      <c r="IB195" s="11">
        <v>4250</v>
      </c>
      <c r="IC195" s="11">
        <v>4500</v>
      </c>
      <c r="ID195" s="11">
        <v>4750</v>
      </c>
      <c r="IE195" s="11">
        <v>5000</v>
      </c>
      <c r="IF195" s="11">
        <v>5250</v>
      </c>
      <c r="IG195" s="11">
        <v>5500</v>
      </c>
      <c r="IH195" s="49"/>
      <c r="IO195" s="11">
        <v>500</v>
      </c>
      <c r="IP195" s="12">
        <v>750</v>
      </c>
      <c r="IQ195" s="11">
        <v>1000</v>
      </c>
      <c r="IR195" s="11">
        <v>1250</v>
      </c>
      <c r="IS195" s="11">
        <v>1500</v>
      </c>
      <c r="IT195" s="11">
        <v>1750</v>
      </c>
      <c r="IU195" s="11">
        <v>2000</v>
      </c>
      <c r="IV195" s="11">
        <v>2250</v>
      </c>
      <c r="IW195" s="11">
        <v>2500</v>
      </c>
      <c r="IX195" s="11">
        <v>2750</v>
      </c>
      <c r="IY195" s="14">
        <v>3000</v>
      </c>
      <c r="IZ195" s="15" t="s">
        <v>74</v>
      </c>
      <c r="JA195" s="11">
        <v>3250</v>
      </c>
      <c r="JB195" s="12">
        <v>3500</v>
      </c>
      <c r="JC195" s="11">
        <v>3750</v>
      </c>
      <c r="JD195" s="11">
        <v>4000</v>
      </c>
      <c r="JE195" s="11">
        <v>4250</v>
      </c>
      <c r="JF195" s="11">
        <v>4500</v>
      </c>
      <c r="JG195" s="11">
        <v>4750</v>
      </c>
      <c r="JH195" s="11">
        <v>5000</v>
      </c>
      <c r="JI195" s="11">
        <v>5250</v>
      </c>
      <c r="JJ195" s="11">
        <v>5500</v>
      </c>
      <c r="JK195" s="49"/>
      <c r="KW195" s="11">
        <v>500</v>
      </c>
      <c r="KX195" s="12">
        <v>750</v>
      </c>
      <c r="KY195" s="11">
        <v>1000</v>
      </c>
      <c r="KZ195" s="11">
        <v>1250</v>
      </c>
      <c r="LA195" s="11">
        <v>1500</v>
      </c>
      <c r="LB195" s="11">
        <v>1750</v>
      </c>
      <c r="LC195" s="11">
        <v>2000</v>
      </c>
      <c r="LD195" s="11">
        <v>2250</v>
      </c>
      <c r="LE195" s="11">
        <v>2500</v>
      </c>
      <c r="LF195" s="11">
        <v>2750</v>
      </c>
      <c r="LG195" s="14">
        <v>3000</v>
      </c>
      <c r="LH195" s="15" t="s">
        <v>74</v>
      </c>
      <c r="LI195" s="11">
        <v>3250</v>
      </c>
      <c r="LJ195" s="12">
        <v>3500</v>
      </c>
      <c r="LK195" s="11">
        <v>3750</v>
      </c>
      <c r="LL195" s="11">
        <v>4000</v>
      </c>
      <c r="LM195" s="11">
        <v>4250</v>
      </c>
      <c r="LN195" s="11">
        <v>4500</v>
      </c>
      <c r="LO195" s="11">
        <v>4750</v>
      </c>
      <c r="LP195" s="11">
        <v>5000</v>
      </c>
      <c r="LQ195" s="11">
        <v>5250</v>
      </c>
      <c r="LR195" s="11">
        <v>5500</v>
      </c>
      <c r="LS195" s="49"/>
    </row>
    <row r="196" spans="9:331">
      <c r="I196" s="17"/>
      <c r="J196" s="141" t="s">
        <v>302</v>
      </c>
      <c r="K196" s="18">
        <v>2</v>
      </c>
      <c r="L196" s="19">
        <v>3</v>
      </c>
      <c r="M196" s="18">
        <v>4</v>
      </c>
      <c r="N196" s="18">
        <v>5</v>
      </c>
      <c r="O196" s="18">
        <v>6</v>
      </c>
      <c r="P196" s="18">
        <v>7</v>
      </c>
      <c r="Q196" s="18">
        <v>8</v>
      </c>
      <c r="R196" s="18">
        <v>9</v>
      </c>
      <c r="S196" s="18">
        <v>10</v>
      </c>
      <c r="T196" s="18">
        <v>11</v>
      </c>
      <c r="U196" s="20">
        <v>12</v>
      </c>
      <c r="V196" s="21"/>
      <c r="W196" s="18">
        <v>13</v>
      </c>
      <c r="X196" s="19">
        <v>14</v>
      </c>
      <c r="Y196" s="18">
        <v>15</v>
      </c>
      <c r="Z196" s="18">
        <v>16</v>
      </c>
      <c r="AA196" s="18">
        <v>17</v>
      </c>
      <c r="AB196" s="18">
        <v>18</v>
      </c>
      <c r="AC196" s="18">
        <v>19</v>
      </c>
      <c r="AD196" s="18">
        <v>20</v>
      </c>
      <c r="AE196" s="18">
        <v>21</v>
      </c>
      <c r="AF196" s="18">
        <v>22</v>
      </c>
      <c r="CV196" s="17"/>
      <c r="CW196" s="157" t="s">
        <v>302</v>
      </c>
      <c r="CX196" s="18">
        <v>2</v>
      </c>
      <c r="CY196" s="19">
        <v>3</v>
      </c>
      <c r="CZ196" s="18">
        <v>4</v>
      </c>
      <c r="DA196" s="18">
        <v>5</v>
      </c>
      <c r="DB196" s="18">
        <v>6</v>
      </c>
      <c r="DC196" s="18">
        <v>7</v>
      </c>
      <c r="DD196" s="18">
        <v>8</v>
      </c>
      <c r="DE196" s="18">
        <v>9</v>
      </c>
      <c r="DF196" s="18">
        <v>10</v>
      </c>
      <c r="DG196" s="18">
        <v>11</v>
      </c>
      <c r="DH196" s="20">
        <v>12</v>
      </c>
      <c r="DI196" s="21"/>
      <c r="DJ196" s="18">
        <v>13</v>
      </c>
      <c r="DK196" s="19">
        <v>14</v>
      </c>
      <c r="DL196" s="18">
        <v>15</v>
      </c>
      <c r="DM196" s="18">
        <v>16</v>
      </c>
      <c r="DN196" s="18">
        <v>17</v>
      </c>
      <c r="DO196" s="18">
        <v>18</v>
      </c>
      <c r="DP196" s="18">
        <v>19</v>
      </c>
      <c r="DQ196" s="18">
        <v>20</v>
      </c>
      <c r="DR196" s="18">
        <v>21</v>
      </c>
      <c r="DS196" s="18">
        <v>22</v>
      </c>
      <c r="DT196" s="49"/>
      <c r="DY196" s="17"/>
      <c r="DZ196" s="157" t="s">
        <v>302</v>
      </c>
      <c r="EA196" s="18">
        <v>2</v>
      </c>
      <c r="EB196" s="19">
        <v>3</v>
      </c>
      <c r="EC196" s="18">
        <v>4</v>
      </c>
      <c r="ED196" s="18">
        <v>5</v>
      </c>
      <c r="EE196" s="18">
        <v>6</v>
      </c>
      <c r="EF196" s="18">
        <v>7</v>
      </c>
      <c r="EG196" s="18">
        <v>8</v>
      </c>
      <c r="EH196" s="18">
        <v>9</v>
      </c>
      <c r="EI196" s="18">
        <v>10</v>
      </c>
      <c r="EJ196" s="18">
        <v>11</v>
      </c>
      <c r="EK196" s="20">
        <v>12</v>
      </c>
      <c r="EL196" s="21"/>
      <c r="EM196" s="18">
        <v>13</v>
      </c>
      <c r="EN196" s="19">
        <v>14</v>
      </c>
      <c r="EO196" s="18">
        <v>15</v>
      </c>
      <c r="EP196" s="18">
        <v>16</v>
      </c>
      <c r="EQ196" s="18">
        <v>17</v>
      </c>
      <c r="ER196" s="18">
        <v>18</v>
      </c>
      <c r="ES196" s="18">
        <v>19</v>
      </c>
      <c r="ET196" s="18">
        <v>20</v>
      </c>
      <c r="EU196" s="18">
        <v>21</v>
      </c>
      <c r="EV196" s="18">
        <v>22</v>
      </c>
      <c r="EW196" s="49"/>
      <c r="FB196" s="17"/>
      <c r="FC196" s="157" t="s">
        <v>302</v>
      </c>
      <c r="FD196" s="18">
        <v>2</v>
      </c>
      <c r="FE196" s="19">
        <v>3</v>
      </c>
      <c r="FF196" s="18">
        <v>4</v>
      </c>
      <c r="FG196" s="18">
        <v>5</v>
      </c>
      <c r="FH196" s="18">
        <v>6</v>
      </c>
      <c r="FI196" s="18">
        <v>7</v>
      </c>
      <c r="FJ196" s="18">
        <v>8</v>
      </c>
      <c r="FK196" s="18">
        <v>9</v>
      </c>
      <c r="FL196" s="18">
        <v>10</v>
      </c>
      <c r="FM196" s="18">
        <v>11</v>
      </c>
      <c r="FN196" s="20">
        <v>12</v>
      </c>
      <c r="FO196" s="21"/>
      <c r="FP196" s="18">
        <v>13</v>
      </c>
      <c r="FQ196" s="19">
        <v>14</v>
      </c>
      <c r="FR196" s="18">
        <v>15</v>
      </c>
      <c r="FS196" s="18">
        <v>16</v>
      </c>
      <c r="FT196" s="18">
        <v>17</v>
      </c>
      <c r="FU196" s="18">
        <v>18</v>
      </c>
      <c r="FV196" s="18">
        <v>19</v>
      </c>
      <c r="FW196" s="18">
        <v>20</v>
      </c>
      <c r="FX196" s="18">
        <v>21</v>
      </c>
      <c r="FY196" s="18">
        <v>22</v>
      </c>
      <c r="FZ196" s="49"/>
      <c r="HJ196" s="17"/>
      <c r="HK196" s="163" t="s">
        <v>302</v>
      </c>
      <c r="HL196" s="18">
        <v>2</v>
      </c>
      <c r="HM196" s="19">
        <v>3</v>
      </c>
      <c r="HN196" s="18">
        <v>4</v>
      </c>
      <c r="HO196" s="18">
        <v>5</v>
      </c>
      <c r="HP196" s="18">
        <v>6</v>
      </c>
      <c r="HQ196" s="18">
        <v>7</v>
      </c>
      <c r="HR196" s="18">
        <v>8</v>
      </c>
      <c r="HS196" s="18">
        <v>9</v>
      </c>
      <c r="HT196" s="18">
        <v>10</v>
      </c>
      <c r="HU196" s="18">
        <v>11</v>
      </c>
      <c r="HV196" s="20">
        <v>12</v>
      </c>
      <c r="HW196" s="21"/>
      <c r="HX196" s="18">
        <v>13</v>
      </c>
      <c r="HY196" s="19">
        <v>14</v>
      </c>
      <c r="HZ196" s="18">
        <v>15</v>
      </c>
      <c r="IA196" s="18">
        <v>16</v>
      </c>
      <c r="IB196" s="18">
        <v>17</v>
      </c>
      <c r="IC196" s="18">
        <v>18</v>
      </c>
      <c r="ID196" s="18">
        <v>19</v>
      </c>
      <c r="IE196" s="18">
        <v>20</v>
      </c>
      <c r="IF196" s="18">
        <v>21</v>
      </c>
      <c r="IG196" s="18">
        <v>22</v>
      </c>
      <c r="IH196" s="49"/>
      <c r="IM196" s="17"/>
      <c r="IN196" s="163" t="s">
        <v>302</v>
      </c>
      <c r="IO196" s="18">
        <v>2</v>
      </c>
      <c r="IP196" s="19">
        <v>3</v>
      </c>
      <c r="IQ196" s="18">
        <v>4</v>
      </c>
      <c r="IR196" s="18">
        <v>5</v>
      </c>
      <c r="IS196" s="18">
        <v>6</v>
      </c>
      <c r="IT196" s="18">
        <v>7</v>
      </c>
      <c r="IU196" s="18">
        <v>8</v>
      </c>
      <c r="IV196" s="18">
        <v>9</v>
      </c>
      <c r="IW196" s="18">
        <v>10</v>
      </c>
      <c r="IX196" s="18">
        <v>11</v>
      </c>
      <c r="IY196" s="20">
        <v>12</v>
      </c>
      <c r="IZ196" s="21"/>
      <c r="JA196" s="18">
        <v>13</v>
      </c>
      <c r="JB196" s="19">
        <v>14</v>
      </c>
      <c r="JC196" s="18">
        <v>15</v>
      </c>
      <c r="JD196" s="18">
        <v>16</v>
      </c>
      <c r="JE196" s="18">
        <v>17</v>
      </c>
      <c r="JF196" s="18">
        <v>18</v>
      </c>
      <c r="JG196" s="18">
        <v>19</v>
      </c>
      <c r="JH196" s="18">
        <v>20</v>
      </c>
      <c r="JI196" s="18">
        <v>21</v>
      </c>
      <c r="JJ196" s="18">
        <v>22</v>
      </c>
      <c r="JK196" s="49"/>
      <c r="KU196" s="17"/>
      <c r="KV196" s="163" t="s">
        <v>302</v>
      </c>
      <c r="KW196" s="18">
        <v>2</v>
      </c>
      <c r="KX196" s="19">
        <v>3</v>
      </c>
      <c r="KY196" s="18">
        <v>4</v>
      </c>
      <c r="KZ196" s="18">
        <v>5</v>
      </c>
      <c r="LA196" s="18">
        <v>6</v>
      </c>
      <c r="LB196" s="18">
        <v>7</v>
      </c>
      <c r="LC196" s="18">
        <v>8</v>
      </c>
      <c r="LD196" s="18">
        <v>9</v>
      </c>
      <c r="LE196" s="18">
        <v>10</v>
      </c>
      <c r="LF196" s="18">
        <v>11</v>
      </c>
      <c r="LG196" s="20">
        <v>12</v>
      </c>
      <c r="LH196" s="21"/>
      <c r="LI196" s="18">
        <v>13</v>
      </c>
      <c r="LJ196" s="19">
        <v>14</v>
      </c>
      <c r="LK196" s="18">
        <v>15</v>
      </c>
      <c r="LL196" s="18">
        <v>16</v>
      </c>
      <c r="LM196" s="18">
        <v>17</v>
      </c>
      <c r="LN196" s="18">
        <v>18</v>
      </c>
      <c r="LO196" s="18">
        <v>19</v>
      </c>
      <c r="LP196" s="18">
        <v>20</v>
      </c>
      <c r="LQ196" s="18">
        <v>21</v>
      </c>
      <c r="LR196" s="18">
        <v>22</v>
      </c>
      <c r="LS196" s="49"/>
    </row>
    <row r="197" spans="9:331">
      <c r="I197" s="43" t="s">
        <v>110</v>
      </c>
      <c r="J197" s="24" t="str">
        <f>CONCATENATE(J$196,"-",I197)</f>
        <v>B-18-NH-D</v>
      </c>
      <c r="K197" s="25">
        <v>0.48</v>
      </c>
      <c r="L197" s="252" t="s">
        <v>84</v>
      </c>
      <c r="M197" s="252"/>
      <c r="N197" s="252"/>
      <c r="O197" s="252"/>
      <c r="P197" s="252"/>
      <c r="Q197" s="252"/>
      <c r="R197" s="252"/>
      <c r="S197" s="252"/>
      <c r="T197" s="252"/>
      <c r="U197" s="253"/>
      <c r="V197" s="27">
        <v>1.1000000000000001</v>
      </c>
      <c r="W197" s="25"/>
      <c r="X197" s="252" t="s">
        <v>84</v>
      </c>
      <c r="Y197" s="252"/>
      <c r="Z197" s="252"/>
      <c r="AA197" s="252"/>
      <c r="AB197" s="252"/>
      <c r="AC197" s="252"/>
      <c r="AD197" s="252"/>
      <c r="AE197" s="252"/>
      <c r="AF197" s="252"/>
      <c r="CV197" s="43" t="s">
        <v>110</v>
      </c>
      <c r="CW197" s="24" t="str">
        <f>CONCATENATE(CW$196,"-",CV197)</f>
        <v>B-18-NH-D</v>
      </c>
      <c r="CX197" s="25">
        <v>0.42</v>
      </c>
      <c r="CY197" s="252" t="s">
        <v>84</v>
      </c>
      <c r="CZ197" s="252"/>
      <c r="DA197" s="252"/>
      <c r="DB197" s="252"/>
      <c r="DC197" s="252"/>
      <c r="DD197" s="252"/>
      <c r="DE197" s="252"/>
      <c r="DF197" s="252"/>
      <c r="DG197" s="252"/>
      <c r="DH197" s="253"/>
      <c r="DI197" s="27">
        <v>1.1000000000000001</v>
      </c>
      <c r="DJ197" s="25"/>
      <c r="DK197" s="252" t="s">
        <v>84</v>
      </c>
      <c r="DL197" s="252"/>
      <c r="DM197" s="252"/>
      <c r="DN197" s="252"/>
      <c r="DO197" s="252"/>
      <c r="DP197" s="252"/>
      <c r="DQ197" s="252"/>
      <c r="DR197" s="252"/>
      <c r="DS197" s="252"/>
      <c r="DT197" s="49"/>
      <c r="DY197" s="43" t="s">
        <v>110</v>
      </c>
      <c r="DZ197" s="24" t="str">
        <f>CONCATENATE(DZ$196,"-",DY197)</f>
        <v>B-18-NH-D</v>
      </c>
      <c r="EA197" s="25">
        <v>0.42</v>
      </c>
      <c r="EB197" s="252" t="s">
        <v>84</v>
      </c>
      <c r="EC197" s="252"/>
      <c r="ED197" s="252"/>
      <c r="EE197" s="252"/>
      <c r="EF197" s="252"/>
      <c r="EG197" s="252"/>
      <c r="EH197" s="252"/>
      <c r="EI197" s="252"/>
      <c r="EJ197" s="252"/>
      <c r="EK197" s="253"/>
      <c r="EL197" s="27">
        <v>1.1000000000000001</v>
      </c>
      <c r="EM197" s="25"/>
      <c r="EN197" s="252" t="s">
        <v>84</v>
      </c>
      <c r="EO197" s="252"/>
      <c r="EP197" s="252"/>
      <c r="EQ197" s="252"/>
      <c r="ER197" s="252"/>
      <c r="ES197" s="252"/>
      <c r="ET197" s="252"/>
      <c r="EU197" s="252"/>
      <c r="EV197" s="252"/>
      <c r="EW197" s="49"/>
      <c r="FB197" s="43" t="s">
        <v>110</v>
      </c>
      <c r="FC197" s="24" t="str">
        <f>CONCATENATE(FC$196,"-",FB197)</f>
        <v>B-18-NH-D</v>
      </c>
      <c r="FD197" s="25">
        <v>0.36</v>
      </c>
      <c r="FE197" s="252" t="s">
        <v>84</v>
      </c>
      <c r="FF197" s="252"/>
      <c r="FG197" s="252"/>
      <c r="FH197" s="252"/>
      <c r="FI197" s="252"/>
      <c r="FJ197" s="252"/>
      <c r="FK197" s="252"/>
      <c r="FL197" s="252"/>
      <c r="FM197" s="252"/>
      <c r="FN197" s="253"/>
      <c r="FO197" s="27">
        <v>1.1000000000000001</v>
      </c>
      <c r="FP197" s="25"/>
      <c r="FQ197" s="252" t="s">
        <v>84</v>
      </c>
      <c r="FR197" s="252"/>
      <c r="FS197" s="252"/>
      <c r="FT197" s="252"/>
      <c r="FU197" s="252"/>
      <c r="FV197" s="252"/>
      <c r="FW197" s="252"/>
      <c r="FX197" s="252"/>
      <c r="FY197" s="252"/>
      <c r="FZ197" s="49"/>
      <c r="HJ197" s="43" t="s">
        <v>110</v>
      </c>
      <c r="HK197" s="24" t="str">
        <f>CONCATENATE(HK$196,"-",HJ197)</f>
        <v>B-18-NH-D</v>
      </c>
      <c r="HL197" s="25">
        <v>0.4</v>
      </c>
      <c r="HM197" s="252" t="s">
        <v>84</v>
      </c>
      <c r="HN197" s="252"/>
      <c r="HO197" s="252"/>
      <c r="HP197" s="252"/>
      <c r="HQ197" s="252"/>
      <c r="HR197" s="252"/>
      <c r="HS197" s="252"/>
      <c r="HT197" s="252"/>
      <c r="HU197" s="252"/>
      <c r="HV197" s="253"/>
      <c r="HW197" s="27">
        <v>100</v>
      </c>
      <c r="HX197" s="25"/>
      <c r="HY197" s="252" t="s">
        <v>84</v>
      </c>
      <c r="HZ197" s="252"/>
      <c r="IA197" s="252"/>
      <c r="IB197" s="252"/>
      <c r="IC197" s="252"/>
      <c r="ID197" s="252"/>
      <c r="IE197" s="252"/>
      <c r="IF197" s="252"/>
      <c r="IG197" s="252"/>
      <c r="IH197" s="49"/>
      <c r="IM197" s="43" t="s">
        <v>110</v>
      </c>
      <c r="IN197" s="24" t="str">
        <f>CONCATENATE(IN$196,"-",IM197)</f>
        <v>B-18-NH-D</v>
      </c>
      <c r="IO197" s="25">
        <v>99999</v>
      </c>
      <c r="IP197" s="252" t="s">
        <v>84</v>
      </c>
      <c r="IQ197" s="252"/>
      <c r="IR197" s="252"/>
      <c r="IS197" s="252"/>
      <c r="IT197" s="252"/>
      <c r="IU197" s="252"/>
      <c r="IV197" s="252"/>
      <c r="IW197" s="252"/>
      <c r="IX197" s="252"/>
      <c r="IY197" s="253"/>
      <c r="IZ197" s="27">
        <v>100</v>
      </c>
      <c r="JA197" s="25"/>
      <c r="JB197" s="252" t="s">
        <v>84</v>
      </c>
      <c r="JC197" s="252"/>
      <c r="JD197" s="252"/>
      <c r="JE197" s="252"/>
      <c r="JF197" s="252"/>
      <c r="JG197" s="252"/>
      <c r="JH197" s="252"/>
      <c r="JI197" s="252"/>
      <c r="JJ197" s="252"/>
      <c r="JK197" s="49"/>
      <c r="KU197" s="43" t="s">
        <v>110</v>
      </c>
      <c r="KV197" s="24" t="str">
        <f>CONCATENATE(KV$196,"-",KU197)</f>
        <v>B-18-NH-D</v>
      </c>
      <c r="KW197" s="25">
        <v>0.4</v>
      </c>
      <c r="KX197" s="252" t="s">
        <v>84</v>
      </c>
      <c r="KY197" s="252"/>
      <c r="KZ197" s="252"/>
      <c r="LA197" s="252"/>
      <c r="LB197" s="252"/>
      <c r="LC197" s="252"/>
      <c r="LD197" s="252"/>
      <c r="LE197" s="252"/>
      <c r="LF197" s="252"/>
      <c r="LG197" s="253"/>
      <c r="LH197" s="27">
        <v>100</v>
      </c>
      <c r="LI197" s="25"/>
      <c r="LJ197" s="252" t="s">
        <v>84</v>
      </c>
      <c r="LK197" s="252"/>
      <c r="LL197" s="252"/>
      <c r="LM197" s="252"/>
      <c r="LN197" s="252"/>
      <c r="LO197" s="252"/>
      <c r="LP197" s="252"/>
      <c r="LQ197" s="252"/>
      <c r="LR197" s="252"/>
      <c r="LS197" s="49"/>
    </row>
    <row r="198" spans="9:331" ht="14.4">
      <c r="I198" s="24" t="s">
        <v>91</v>
      </c>
      <c r="J198" s="24" t="str">
        <f t="shared" ref="J198:J207" si="139">CONCATENATE(J$196,"-",I198)</f>
        <v>B-18-NH-18-29</v>
      </c>
      <c r="K198" s="140">
        <v>0.48</v>
      </c>
      <c r="L198" s="25">
        <v>0.72</v>
      </c>
      <c r="M198" s="25">
        <v>0.96</v>
      </c>
      <c r="N198" s="25">
        <v>1.2</v>
      </c>
      <c r="O198" s="25">
        <v>1.44</v>
      </c>
      <c r="P198" s="25">
        <v>1.68</v>
      </c>
      <c r="Q198" s="25">
        <v>1.92</v>
      </c>
      <c r="R198" s="25">
        <v>2.16</v>
      </c>
      <c r="S198" s="25">
        <v>2.4</v>
      </c>
      <c r="T198" s="25">
        <v>2.64</v>
      </c>
      <c r="U198" s="28">
        <v>2.88</v>
      </c>
      <c r="V198" s="29">
        <v>1.1000000000000001</v>
      </c>
      <c r="W198" s="142">
        <v>3.12</v>
      </c>
      <c r="X198" s="28">
        <v>3.36</v>
      </c>
      <c r="Y198" s="28">
        <v>3.6</v>
      </c>
      <c r="Z198" s="28">
        <v>3.84</v>
      </c>
      <c r="AA198" s="28">
        <v>4.08</v>
      </c>
      <c r="AB198" s="28">
        <v>4.32</v>
      </c>
      <c r="AC198" s="28">
        <v>4.5599999999999996</v>
      </c>
      <c r="AD198" s="25">
        <v>4.8</v>
      </c>
      <c r="AE198" s="25">
        <v>5.04</v>
      </c>
      <c r="AF198" s="25">
        <v>5.28</v>
      </c>
      <c r="CV198" s="24" t="s">
        <v>91</v>
      </c>
      <c r="CW198" s="24" t="str">
        <f t="shared" ref="CW198:CW207" si="140">CONCATENATE(CW$196,"-",CV198)</f>
        <v>B-18-NH-18-29</v>
      </c>
      <c r="CX198" s="156">
        <v>0.42</v>
      </c>
      <c r="CY198" s="25">
        <v>0.63</v>
      </c>
      <c r="CZ198" s="25">
        <v>0.84</v>
      </c>
      <c r="DA198" s="25">
        <v>1.05</v>
      </c>
      <c r="DB198" s="25">
        <v>1.26</v>
      </c>
      <c r="DC198" s="25">
        <v>1.47</v>
      </c>
      <c r="DD198" s="25">
        <v>1.68</v>
      </c>
      <c r="DE198" s="25">
        <v>1.89</v>
      </c>
      <c r="DF198" s="25">
        <v>2.1</v>
      </c>
      <c r="DG198" s="25">
        <v>2.31</v>
      </c>
      <c r="DH198" s="28">
        <v>2.52</v>
      </c>
      <c r="DI198" s="29">
        <v>1.1000000000000001</v>
      </c>
      <c r="DJ198" s="158">
        <v>2.73</v>
      </c>
      <c r="DK198" s="28">
        <v>2.94</v>
      </c>
      <c r="DL198" s="28">
        <v>3.15</v>
      </c>
      <c r="DM198" s="28">
        <v>3.36</v>
      </c>
      <c r="DN198" s="28">
        <v>3.57</v>
      </c>
      <c r="DO198" s="28">
        <v>3.78</v>
      </c>
      <c r="DP198" s="28">
        <v>3.99</v>
      </c>
      <c r="DQ198" s="25">
        <v>4.2</v>
      </c>
      <c r="DR198" s="25">
        <v>4.41</v>
      </c>
      <c r="DS198" s="25">
        <v>4.62</v>
      </c>
      <c r="DT198" s="49"/>
      <c r="DY198" s="24" t="s">
        <v>91</v>
      </c>
      <c r="DZ198" s="24" t="str">
        <f t="shared" ref="DZ198:DZ207" si="141">CONCATENATE(DZ$196,"-",DY198)</f>
        <v>B-18-NH-18-29</v>
      </c>
      <c r="EA198" s="156">
        <v>0.42</v>
      </c>
      <c r="EB198" s="25">
        <v>0.63</v>
      </c>
      <c r="EC198" s="25">
        <v>0.84</v>
      </c>
      <c r="ED198" s="25">
        <v>1.05</v>
      </c>
      <c r="EE198" s="25">
        <v>1.26</v>
      </c>
      <c r="EF198" s="25">
        <v>1.47</v>
      </c>
      <c r="EG198" s="25">
        <v>1.68</v>
      </c>
      <c r="EH198" s="25">
        <v>1.89</v>
      </c>
      <c r="EI198" s="25">
        <v>2.1</v>
      </c>
      <c r="EJ198" s="25">
        <v>2.31</v>
      </c>
      <c r="EK198" s="28">
        <v>2.52</v>
      </c>
      <c r="EL198" s="29">
        <v>1.1000000000000001</v>
      </c>
      <c r="EM198" s="158">
        <v>2.73</v>
      </c>
      <c r="EN198" s="28">
        <v>2.94</v>
      </c>
      <c r="EO198" s="28">
        <v>3.15</v>
      </c>
      <c r="EP198" s="28">
        <v>3.36</v>
      </c>
      <c r="EQ198" s="28">
        <v>3.57</v>
      </c>
      <c r="ER198" s="28">
        <v>3.78</v>
      </c>
      <c r="ES198" s="28">
        <v>3.99</v>
      </c>
      <c r="ET198" s="25">
        <v>4.2</v>
      </c>
      <c r="EU198" s="25">
        <v>4.41</v>
      </c>
      <c r="EV198" s="25">
        <v>4.62</v>
      </c>
      <c r="EW198" s="49"/>
      <c r="FB198" s="24" t="s">
        <v>91</v>
      </c>
      <c r="FC198" s="24" t="str">
        <f t="shared" ref="FC198:FC207" si="142">CONCATENATE(FC$196,"-",FB198)</f>
        <v>B-18-NH-18-29</v>
      </c>
      <c r="FD198" s="156">
        <v>0.36</v>
      </c>
      <c r="FE198" s="25">
        <v>0.54</v>
      </c>
      <c r="FF198" s="25">
        <v>0.72</v>
      </c>
      <c r="FG198" s="25">
        <v>0.9</v>
      </c>
      <c r="FH198" s="25">
        <v>1.08</v>
      </c>
      <c r="FI198" s="25">
        <v>1.26</v>
      </c>
      <c r="FJ198" s="25">
        <v>1.44</v>
      </c>
      <c r="FK198" s="25">
        <v>1.62</v>
      </c>
      <c r="FL198" s="25">
        <v>1.8</v>
      </c>
      <c r="FM198" s="25">
        <v>1.98</v>
      </c>
      <c r="FN198" s="28">
        <v>2.16</v>
      </c>
      <c r="FO198" s="29">
        <v>1.1000000000000001</v>
      </c>
      <c r="FP198" s="158">
        <v>2.34</v>
      </c>
      <c r="FQ198" s="28">
        <v>2.52</v>
      </c>
      <c r="FR198" s="28">
        <v>2.7</v>
      </c>
      <c r="FS198" s="28">
        <v>2.88</v>
      </c>
      <c r="FT198" s="28">
        <v>3.06</v>
      </c>
      <c r="FU198" s="28">
        <v>3.24</v>
      </c>
      <c r="FV198" s="28">
        <v>3.42</v>
      </c>
      <c r="FW198" s="25">
        <v>3.6</v>
      </c>
      <c r="FX198" s="25">
        <v>3.78</v>
      </c>
      <c r="FY198" s="25">
        <v>3.96</v>
      </c>
      <c r="FZ198" s="49"/>
      <c r="HJ198" s="24" t="s">
        <v>91</v>
      </c>
      <c r="HK198" s="24" t="str">
        <f t="shared" ref="HK198:HK207" si="143">CONCATENATE(HK$196,"-",HJ198)</f>
        <v>B-18-NH-18-29</v>
      </c>
      <c r="HL198" s="162">
        <v>0.4</v>
      </c>
      <c r="HM198" s="25">
        <v>0.6</v>
      </c>
      <c r="HN198" s="25">
        <v>0.8</v>
      </c>
      <c r="HO198" s="25">
        <v>1</v>
      </c>
      <c r="HP198" s="25">
        <v>1.2</v>
      </c>
      <c r="HQ198" s="25">
        <v>1.4</v>
      </c>
      <c r="HR198" s="25">
        <v>1.6</v>
      </c>
      <c r="HS198" s="25">
        <v>1.8</v>
      </c>
      <c r="HT198" s="25">
        <v>2</v>
      </c>
      <c r="HU198" s="25">
        <v>2.2000000000000002</v>
      </c>
      <c r="HV198" s="28">
        <v>2.4</v>
      </c>
      <c r="HW198" s="29">
        <v>100</v>
      </c>
      <c r="HX198" s="164">
        <v>2.6</v>
      </c>
      <c r="HY198" s="28">
        <v>2.8</v>
      </c>
      <c r="HZ198" s="28">
        <v>3</v>
      </c>
      <c r="IA198" s="28">
        <v>3.2</v>
      </c>
      <c r="IB198" s="28">
        <v>3.4</v>
      </c>
      <c r="IC198" s="28">
        <v>3.6</v>
      </c>
      <c r="ID198" s="28">
        <v>3.8</v>
      </c>
      <c r="IE198" s="25">
        <v>4</v>
      </c>
      <c r="IF198" s="25">
        <v>4.2</v>
      </c>
      <c r="IG198" s="25">
        <v>4.4000000000000004</v>
      </c>
      <c r="IH198" s="49"/>
      <c r="IM198" s="24" t="s">
        <v>91</v>
      </c>
      <c r="IN198" s="24" t="str">
        <f t="shared" ref="IN198:IN207" si="144">CONCATENATE(IN$196,"-",IM198)</f>
        <v>B-18-NH-18-29</v>
      </c>
      <c r="IO198" s="165">
        <v>99999</v>
      </c>
      <c r="IP198" s="25">
        <v>99999</v>
      </c>
      <c r="IQ198" s="25">
        <v>99999</v>
      </c>
      <c r="IR198" s="25">
        <v>99999</v>
      </c>
      <c r="IS198" s="25">
        <v>99999</v>
      </c>
      <c r="IT198" s="25">
        <v>99999</v>
      </c>
      <c r="IU198" s="25">
        <v>99999</v>
      </c>
      <c r="IV198" s="25">
        <v>99999</v>
      </c>
      <c r="IW198" s="25">
        <v>99999</v>
      </c>
      <c r="IX198" s="25">
        <v>99999</v>
      </c>
      <c r="IY198" s="28">
        <v>99999</v>
      </c>
      <c r="IZ198" s="29">
        <v>100</v>
      </c>
      <c r="JA198" s="165">
        <v>99999</v>
      </c>
      <c r="JB198" s="25">
        <v>99999</v>
      </c>
      <c r="JC198" s="25">
        <v>99999</v>
      </c>
      <c r="JD198" s="25">
        <v>99999</v>
      </c>
      <c r="JE198" s="25">
        <v>99999</v>
      </c>
      <c r="JF198" s="25">
        <v>99999</v>
      </c>
      <c r="JG198" s="25">
        <v>99999</v>
      </c>
      <c r="JH198" s="25">
        <v>99999</v>
      </c>
      <c r="JI198" s="25">
        <v>99999</v>
      </c>
      <c r="JJ198" s="25">
        <v>99999</v>
      </c>
      <c r="JK198" s="49"/>
      <c r="KU198" s="24" t="s">
        <v>91</v>
      </c>
      <c r="KV198" s="24" t="str">
        <f t="shared" ref="KV198:KV207" si="145">CONCATENATE(KV$196,"-",KU198)</f>
        <v>B-18-NH-18-29</v>
      </c>
      <c r="KW198" s="162">
        <v>0.4</v>
      </c>
      <c r="KX198" s="25">
        <v>0.6</v>
      </c>
      <c r="KY198" s="25">
        <v>0.8</v>
      </c>
      <c r="KZ198" s="25">
        <v>1</v>
      </c>
      <c r="LA198" s="25">
        <v>1.2</v>
      </c>
      <c r="LB198" s="25">
        <v>1.4</v>
      </c>
      <c r="LC198" s="25">
        <v>1.6</v>
      </c>
      <c r="LD198" s="25">
        <v>1.8</v>
      </c>
      <c r="LE198" s="25">
        <v>2</v>
      </c>
      <c r="LF198" s="25">
        <v>2.2000000000000002</v>
      </c>
      <c r="LG198" s="28">
        <v>2.4</v>
      </c>
      <c r="LH198" s="29">
        <v>100</v>
      </c>
      <c r="LI198" s="164">
        <v>2.6</v>
      </c>
      <c r="LJ198" s="28">
        <v>2.8</v>
      </c>
      <c r="LK198" s="28">
        <v>3</v>
      </c>
      <c r="LL198" s="28">
        <v>3.2</v>
      </c>
      <c r="LM198" s="28">
        <v>3.4</v>
      </c>
      <c r="LN198" s="28">
        <v>3.6</v>
      </c>
      <c r="LO198" s="28">
        <v>3.8</v>
      </c>
      <c r="LP198" s="25">
        <v>4</v>
      </c>
      <c r="LQ198" s="25">
        <v>4.2</v>
      </c>
      <c r="LR198" s="25">
        <v>4.4000000000000004</v>
      </c>
      <c r="LS198" s="49"/>
    </row>
    <row r="199" spans="9:331" ht="14.4">
      <c r="I199" s="24" t="s">
        <v>92</v>
      </c>
      <c r="J199" s="24" t="str">
        <f t="shared" si="139"/>
        <v>B-18-NH-30-39</v>
      </c>
      <c r="K199" s="25">
        <v>0.7</v>
      </c>
      <c r="L199" s="25">
        <v>1.05</v>
      </c>
      <c r="M199" s="25">
        <v>1.4</v>
      </c>
      <c r="N199" s="25">
        <v>1.75</v>
      </c>
      <c r="O199" s="25">
        <v>2.1</v>
      </c>
      <c r="P199" s="25">
        <v>2.4500000000000002</v>
      </c>
      <c r="Q199" s="25">
        <v>2.8</v>
      </c>
      <c r="R199" s="25">
        <v>3.15</v>
      </c>
      <c r="S199" s="25">
        <v>3.5</v>
      </c>
      <c r="T199" s="25">
        <v>3.85</v>
      </c>
      <c r="U199" s="28">
        <v>4.2</v>
      </c>
      <c r="V199" s="29">
        <v>1.1000000000000001</v>
      </c>
      <c r="W199" s="28">
        <v>4.55</v>
      </c>
      <c r="X199" s="28">
        <v>4.9000000000000004</v>
      </c>
      <c r="Y199" s="28">
        <v>5.25</v>
      </c>
      <c r="Z199" s="28">
        <v>5.6</v>
      </c>
      <c r="AA199" s="28">
        <v>5.95</v>
      </c>
      <c r="AB199" s="28">
        <v>6.3</v>
      </c>
      <c r="AC199" s="28">
        <v>6.65</v>
      </c>
      <c r="AD199" s="25">
        <v>7</v>
      </c>
      <c r="AE199" s="25">
        <v>7.35</v>
      </c>
      <c r="AF199" s="25">
        <v>7.7</v>
      </c>
      <c r="CV199" s="24" t="s">
        <v>92</v>
      </c>
      <c r="CW199" s="24" t="str">
        <f t="shared" si="140"/>
        <v>B-18-NH-30-39</v>
      </c>
      <c r="CX199" s="25">
        <v>0.62</v>
      </c>
      <c r="CY199" s="25">
        <v>0.93</v>
      </c>
      <c r="CZ199" s="25">
        <v>1.24</v>
      </c>
      <c r="DA199" s="25">
        <v>1.55</v>
      </c>
      <c r="DB199" s="25">
        <v>1.86</v>
      </c>
      <c r="DC199" s="25">
        <v>2.17</v>
      </c>
      <c r="DD199" s="25">
        <v>2.48</v>
      </c>
      <c r="DE199" s="25">
        <v>2.79</v>
      </c>
      <c r="DF199" s="25">
        <v>3.1</v>
      </c>
      <c r="DG199" s="25">
        <v>3.41</v>
      </c>
      <c r="DH199" s="28">
        <v>3.72</v>
      </c>
      <c r="DI199" s="29">
        <v>1.1000000000000001</v>
      </c>
      <c r="DJ199" s="28">
        <v>4.03</v>
      </c>
      <c r="DK199" s="28">
        <v>4.34</v>
      </c>
      <c r="DL199" s="28">
        <v>4.6500000000000004</v>
      </c>
      <c r="DM199" s="28">
        <v>4.96</v>
      </c>
      <c r="DN199" s="28">
        <v>5.27</v>
      </c>
      <c r="DO199" s="28">
        <v>5.58</v>
      </c>
      <c r="DP199" s="28">
        <v>5.89</v>
      </c>
      <c r="DQ199" s="25">
        <v>6.2</v>
      </c>
      <c r="DR199" s="25">
        <v>6.51</v>
      </c>
      <c r="DS199" s="25">
        <v>6.82</v>
      </c>
      <c r="DT199" s="49"/>
      <c r="DY199" s="24" t="s">
        <v>92</v>
      </c>
      <c r="DZ199" s="24" t="str">
        <f t="shared" si="141"/>
        <v>B-18-NH-30-39</v>
      </c>
      <c r="EA199" s="25">
        <v>0.62</v>
      </c>
      <c r="EB199" s="25">
        <v>0.93</v>
      </c>
      <c r="EC199" s="25">
        <v>1.24</v>
      </c>
      <c r="ED199" s="25">
        <v>1.55</v>
      </c>
      <c r="EE199" s="25">
        <v>1.86</v>
      </c>
      <c r="EF199" s="25">
        <v>2.17</v>
      </c>
      <c r="EG199" s="25">
        <v>2.48</v>
      </c>
      <c r="EH199" s="25">
        <v>2.79</v>
      </c>
      <c r="EI199" s="25">
        <v>3.1</v>
      </c>
      <c r="EJ199" s="25">
        <v>3.41</v>
      </c>
      <c r="EK199" s="28">
        <v>3.72</v>
      </c>
      <c r="EL199" s="29">
        <v>1.1000000000000001</v>
      </c>
      <c r="EM199" s="28">
        <v>4.03</v>
      </c>
      <c r="EN199" s="28">
        <v>4.34</v>
      </c>
      <c r="EO199" s="28">
        <v>4.6500000000000004</v>
      </c>
      <c r="EP199" s="28">
        <v>4.96</v>
      </c>
      <c r="EQ199" s="28">
        <v>5.27</v>
      </c>
      <c r="ER199" s="28">
        <v>5.58</v>
      </c>
      <c r="ES199" s="28">
        <v>5.89</v>
      </c>
      <c r="ET199" s="25">
        <v>6.2</v>
      </c>
      <c r="EU199" s="25">
        <v>6.51</v>
      </c>
      <c r="EV199" s="25">
        <v>6.82</v>
      </c>
      <c r="EW199" s="49"/>
      <c r="FB199" s="24" t="s">
        <v>92</v>
      </c>
      <c r="FC199" s="24" t="str">
        <f t="shared" si="142"/>
        <v>B-18-NH-30-39</v>
      </c>
      <c r="FD199" s="25">
        <v>0.54</v>
      </c>
      <c r="FE199" s="25">
        <v>0.81</v>
      </c>
      <c r="FF199" s="25">
        <v>1.08</v>
      </c>
      <c r="FG199" s="25">
        <v>1.35</v>
      </c>
      <c r="FH199" s="25">
        <v>1.62</v>
      </c>
      <c r="FI199" s="25">
        <v>1.89</v>
      </c>
      <c r="FJ199" s="25">
        <v>2.16</v>
      </c>
      <c r="FK199" s="25">
        <v>2.4300000000000002</v>
      </c>
      <c r="FL199" s="25">
        <v>2.7</v>
      </c>
      <c r="FM199" s="25">
        <v>2.97</v>
      </c>
      <c r="FN199" s="28">
        <v>3.24</v>
      </c>
      <c r="FO199" s="29">
        <v>1.1000000000000001</v>
      </c>
      <c r="FP199" s="28">
        <v>3.51</v>
      </c>
      <c r="FQ199" s="28">
        <v>3.78</v>
      </c>
      <c r="FR199" s="28">
        <v>4.05</v>
      </c>
      <c r="FS199" s="28">
        <v>4.32</v>
      </c>
      <c r="FT199" s="28">
        <v>4.59</v>
      </c>
      <c r="FU199" s="28">
        <v>4.8600000000000003</v>
      </c>
      <c r="FV199" s="28">
        <v>5.13</v>
      </c>
      <c r="FW199" s="25">
        <v>5.4</v>
      </c>
      <c r="FX199" s="25">
        <v>5.67</v>
      </c>
      <c r="FY199" s="25">
        <v>5.94</v>
      </c>
      <c r="FZ199" s="49"/>
      <c r="HJ199" s="24" t="s">
        <v>92</v>
      </c>
      <c r="HK199" s="24" t="str">
        <f t="shared" si="143"/>
        <v>B-18-NH-30-39</v>
      </c>
      <c r="HL199" s="25">
        <v>0.57999999999999996</v>
      </c>
      <c r="HM199" s="25">
        <v>0.87</v>
      </c>
      <c r="HN199" s="25">
        <v>1.1599999999999999</v>
      </c>
      <c r="HO199" s="25">
        <v>1.45</v>
      </c>
      <c r="HP199" s="25">
        <v>1.74</v>
      </c>
      <c r="HQ199" s="25">
        <v>2.0299999999999998</v>
      </c>
      <c r="HR199" s="25">
        <v>2.3199999999999998</v>
      </c>
      <c r="HS199" s="25">
        <v>2.61</v>
      </c>
      <c r="HT199" s="25">
        <v>2.9</v>
      </c>
      <c r="HU199" s="25">
        <v>3.19</v>
      </c>
      <c r="HV199" s="28">
        <v>3.48</v>
      </c>
      <c r="HW199" s="29">
        <v>100</v>
      </c>
      <c r="HX199" s="28">
        <v>3.77</v>
      </c>
      <c r="HY199" s="28">
        <v>4.0599999999999996</v>
      </c>
      <c r="HZ199" s="28">
        <v>4.3499999999999996</v>
      </c>
      <c r="IA199" s="28">
        <v>4.6399999999999997</v>
      </c>
      <c r="IB199" s="28">
        <v>4.93</v>
      </c>
      <c r="IC199" s="28">
        <v>5.22</v>
      </c>
      <c r="ID199" s="28">
        <v>5.51</v>
      </c>
      <c r="IE199" s="25">
        <v>5.8</v>
      </c>
      <c r="IF199" s="25">
        <v>6.09</v>
      </c>
      <c r="IG199" s="25">
        <v>6.38</v>
      </c>
      <c r="IH199" s="49"/>
      <c r="IM199" s="24" t="s">
        <v>92</v>
      </c>
      <c r="IN199" s="24" t="str">
        <f t="shared" si="144"/>
        <v>B-18-NH-30-39</v>
      </c>
      <c r="IO199" s="165">
        <v>99999</v>
      </c>
      <c r="IP199" s="25">
        <v>99999</v>
      </c>
      <c r="IQ199" s="25">
        <v>99999</v>
      </c>
      <c r="IR199" s="25">
        <v>99999</v>
      </c>
      <c r="IS199" s="25">
        <v>99999</v>
      </c>
      <c r="IT199" s="25">
        <v>99999</v>
      </c>
      <c r="IU199" s="25">
        <v>99999</v>
      </c>
      <c r="IV199" s="25">
        <v>99999</v>
      </c>
      <c r="IW199" s="25">
        <v>99999</v>
      </c>
      <c r="IX199" s="25">
        <v>99999</v>
      </c>
      <c r="IY199" s="28">
        <v>99999</v>
      </c>
      <c r="IZ199" s="29">
        <v>100</v>
      </c>
      <c r="JA199" s="165">
        <v>99999</v>
      </c>
      <c r="JB199" s="25">
        <v>99999</v>
      </c>
      <c r="JC199" s="25">
        <v>99999</v>
      </c>
      <c r="JD199" s="25">
        <v>99999</v>
      </c>
      <c r="JE199" s="25">
        <v>99999</v>
      </c>
      <c r="JF199" s="25">
        <v>99999</v>
      </c>
      <c r="JG199" s="25">
        <v>99999</v>
      </c>
      <c r="JH199" s="25">
        <v>99999</v>
      </c>
      <c r="JI199" s="25">
        <v>99999</v>
      </c>
      <c r="JJ199" s="25">
        <v>99999</v>
      </c>
      <c r="JK199" s="49"/>
      <c r="KU199" s="24" t="s">
        <v>92</v>
      </c>
      <c r="KV199" s="24" t="str">
        <f t="shared" si="145"/>
        <v>B-18-NH-30-39</v>
      </c>
      <c r="KW199" s="25">
        <v>0.57999999999999996</v>
      </c>
      <c r="KX199" s="25">
        <v>0.87</v>
      </c>
      <c r="KY199" s="25">
        <v>1.1599999999999999</v>
      </c>
      <c r="KZ199" s="25">
        <v>1.45</v>
      </c>
      <c r="LA199" s="25">
        <v>1.74</v>
      </c>
      <c r="LB199" s="25">
        <v>2.0299999999999998</v>
      </c>
      <c r="LC199" s="25">
        <v>2.3199999999999998</v>
      </c>
      <c r="LD199" s="25">
        <v>2.61</v>
      </c>
      <c r="LE199" s="25">
        <v>2.9</v>
      </c>
      <c r="LF199" s="25">
        <v>3.19</v>
      </c>
      <c r="LG199" s="28">
        <v>3.48</v>
      </c>
      <c r="LH199" s="29">
        <v>100</v>
      </c>
      <c r="LI199" s="28">
        <v>3.77</v>
      </c>
      <c r="LJ199" s="28">
        <v>4.0599999999999996</v>
      </c>
      <c r="LK199" s="28">
        <v>4.3499999999999996</v>
      </c>
      <c r="LL199" s="28">
        <v>4.6399999999999997</v>
      </c>
      <c r="LM199" s="28">
        <v>4.93</v>
      </c>
      <c r="LN199" s="28">
        <v>5.22</v>
      </c>
      <c r="LO199" s="28">
        <v>5.51</v>
      </c>
      <c r="LP199" s="25">
        <v>5.8</v>
      </c>
      <c r="LQ199" s="25">
        <v>6.09</v>
      </c>
      <c r="LR199" s="25">
        <v>6.38</v>
      </c>
      <c r="LS199" s="49"/>
    </row>
    <row r="200" spans="9:331" ht="14.4">
      <c r="I200" s="24" t="s">
        <v>93</v>
      </c>
      <c r="J200" s="24" t="str">
        <f t="shared" si="139"/>
        <v>B-18-NH-40-49</v>
      </c>
      <c r="K200" s="25">
        <v>1.42</v>
      </c>
      <c r="L200" s="25">
        <v>2.13</v>
      </c>
      <c r="M200" s="25">
        <v>2.84</v>
      </c>
      <c r="N200" s="25">
        <v>3.55</v>
      </c>
      <c r="O200" s="25">
        <v>4.26</v>
      </c>
      <c r="P200" s="25">
        <v>4.97</v>
      </c>
      <c r="Q200" s="25">
        <v>5.68</v>
      </c>
      <c r="R200" s="25">
        <v>6.39</v>
      </c>
      <c r="S200" s="25">
        <v>7.1</v>
      </c>
      <c r="T200" s="25">
        <v>7.81</v>
      </c>
      <c r="U200" s="28">
        <v>8.52</v>
      </c>
      <c r="V200" s="29">
        <v>1.1499999999999999</v>
      </c>
      <c r="W200" s="28">
        <v>9.23</v>
      </c>
      <c r="X200" s="28">
        <v>9.94</v>
      </c>
      <c r="Y200" s="28">
        <v>10.65</v>
      </c>
      <c r="Z200" s="28">
        <v>11.36</v>
      </c>
      <c r="AA200" s="28">
        <v>12.07</v>
      </c>
      <c r="AB200" s="28">
        <v>12.78</v>
      </c>
      <c r="AC200" s="28">
        <v>13.49</v>
      </c>
      <c r="AD200" s="25">
        <v>14.2</v>
      </c>
      <c r="AE200" s="25">
        <v>14.91</v>
      </c>
      <c r="AF200" s="25">
        <v>15.62</v>
      </c>
      <c r="CV200" s="24" t="s">
        <v>93</v>
      </c>
      <c r="CW200" s="24" t="str">
        <f t="shared" si="140"/>
        <v>B-18-NH-40-49</v>
      </c>
      <c r="CX200" s="25">
        <v>1.28</v>
      </c>
      <c r="CY200" s="25">
        <v>1.92</v>
      </c>
      <c r="CZ200" s="25">
        <v>2.56</v>
      </c>
      <c r="DA200" s="25">
        <v>3.2</v>
      </c>
      <c r="DB200" s="25">
        <v>3.84</v>
      </c>
      <c r="DC200" s="25">
        <v>4.4800000000000004</v>
      </c>
      <c r="DD200" s="25">
        <v>5.12</v>
      </c>
      <c r="DE200" s="25">
        <v>5.76</v>
      </c>
      <c r="DF200" s="25">
        <v>6.4</v>
      </c>
      <c r="DG200" s="25">
        <v>7.04</v>
      </c>
      <c r="DH200" s="28">
        <v>7.68</v>
      </c>
      <c r="DI200" s="29">
        <v>1.1499999999999999</v>
      </c>
      <c r="DJ200" s="28">
        <v>8.32</v>
      </c>
      <c r="DK200" s="28">
        <v>8.9600000000000009</v>
      </c>
      <c r="DL200" s="28">
        <v>9.6</v>
      </c>
      <c r="DM200" s="28">
        <v>10.24</v>
      </c>
      <c r="DN200" s="28">
        <v>10.88</v>
      </c>
      <c r="DO200" s="28">
        <v>11.52</v>
      </c>
      <c r="DP200" s="28">
        <v>12.16</v>
      </c>
      <c r="DQ200" s="25">
        <v>12.8</v>
      </c>
      <c r="DR200" s="25">
        <v>13.44</v>
      </c>
      <c r="DS200" s="25">
        <v>14.08</v>
      </c>
      <c r="DT200" s="49"/>
      <c r="DY200" s="24" t="s">
        <v>93</v>
      </c>
      <c r="DZ200" s="24" t="str">
        <f t="shared" si="141"/>
        <v>B-18-NH-40-49</v>
      </c>
      <c r="EA200" s="25">
        <v>1.3</v>
      </c>
      <c r="EB200" s="25">
        <v>1.95</v>
      </c>
      <c r="EC200" s="25">
        <v>2.6</v>
      </c>
      <c r="ED200" s="25">
        <v>3.25</v>
      </c>
      <c r="EE200" s="25">
        <v>3.9</v>
      </c>
      <c r="EF200" s="25">
        <v>4.55</v>
      </c>
      <c r="EG200" s="25">
        <v>5.2</v>
      </c>
      <c r="EH200" s="25">
        <v>5.85</v>
      </c>
      <c r="EI200" s="25">
        <v>6.5</v>
      </c>
      <c r="EJ200" s="25">
        <v>7.15</v>
      </c>
      <c r="EK200" s="28">
        <v>7.8</v>
      </c>
      <c r="EL200" s="29">
        <v>1.1499999999999999</v>
      </c>
      <c r="EM200" s="28">
        <v>8.4499999999999993</v>
      </c>
      <c r="EN200" s="28">
        <v>9.1</v>
      </c>
      <c r="EO200" s="28">
        <v>9.75</v>
      </c>
      <c r="EP200" s="28">
        <v>10.4</v>
      </c>
      <c r="EQ200" s="28">
        <v>11.05</v>
      </c>
      <c r="ER200" s="28">
        <v>11.7</v>
      </c>
      <c r="ES200" s="28">
        <v>12.35</v>
      </c>
      <c r="ET200" s="25">
        <v>13</v>
      </c>
      <c r="EU200" s="25">
        <v>13.65</v>
      </c>
      <c r="EV200" s="25">
        <v>14.3</v>
      </c>
      <c r="EW200" s="49"/>
      <c r="FB200" s="24" t="s">
        <v>93</v>
      </c>
      <c r="FC200" s="24" t="str">
        <f t="shared" si="142"/>
        <v>B-18-NH-40-49</v>
      </c>
      <c r="FD200" s="25">
        <v>1.08</v>
      </c>
      <c r="FE200" s="25">
        <v>1.62</v>
      </c>
      <c r="FF200" s="25">
        <v>2.16</v>
      </c>
      <c r="FG200" s="25">
        <v>2.7</v>
      </c>
      <c r="FH200" s="25">
        <v>3.24</v>
      </c>
      <c r="FI200" s="25">
        <v>3.78</v>
      </c>
      <c r="FJ200" s="25">
        <v>4.32</v>
      </c>
      <c r="FK200" s="25">
        <v>4.8600000000000003</v>
      </c>
      <c r="FL200" s="25">
        <v>5.4</v>
      </c>
      <c r="FM200" s="25">
        <v>5.94</v>
      </c>
      <c r="FN200" s="28">
        <v>6.48</v>
      </c>
      <c r="FO200" s="29">
        <v>1.1499999999999999</v>
      </c>
      <c r="FP200" s="28">
        <v>7.02</v>
      </c>
      <c r="FQ200" s="28">
        <v>7.56</v>
      </c>
      <c r="FR200" s="28">
        <v>8.1</v>
      </c>
      <c r="FS200" s="28">
        <v>8.64</v>
      </c>
      <c r="FT200" s="28">
        <v>9.18</v>
      </c>
      <c r="FU200" s="28">
        <v>9.7200000000000006</v>
      </c>
      <c r="FV200" s="28">
        <v>10.26</v>
      </c>
      <c r="FW200" s="25">
        <v>10.8</v>
      </c>
      <c r="FX200" s="25">
        <v>11.34</v>
      </c>
      <c r="FY200" s="25">
        <v>11.88</v>
      </c>
      <c r="FZ200" s="49"/>
      <c r="HJ200" s="24" t="s">
        <v>93</v>
      </c>
      <c r="HK200" s="24" t="str">
        <f t="shared" si="143"/>
        <v>B-18-NH-40-49</v>
      </c>
      <c r="HL200" s="25">
        <v>1.18</v>
      </c>
      <c r="HM200" s="25">
        <v>1.77</v>
      </c>
      <c r="HN200" s="25">
        <v>2.36</v>
      </c>
      <c r="HO200" s="25">
        <v>2.95</v>
      </c>
      <c r="HP200" s="25">
        <v>3.54</v>
      </c>
      <c r="HQ200" s="25">
        <v>4.13</v>
      </c>
      <c r="HR200" s="25">
        <v>4.72</v>
      </c>
      <c r="HS200" s="25">
        <v>5.31</v>
      </c>
      <c r="HT200" s="25">
        <v>5.9</v>
      </c>
      <c r="HU200" s="25">
        <v>6.49</v>
      </c>
      <c r="HV200" s="28">
        <v>7.08</v>
      </c>
      <c r="HW200" s="29">
        <v>100</v>
      </c>
      <c r="HX200" s="28">
        <v>7.67</v>
      </c>
      <c r="HY200" s="28">
        <v>8.26</v>
      </c>
      <c r="HZ200" s="28">
        <v>8.85</v>
      </c>
      <c r="IA200" s="28">
        <v>9.44</v>
      </c>
      <c r="IB200" s="28">
        <v>10.029999999999999</v>
      </c>
      <c r="IC200" s="28">
        <v>10.62</v>
      </c>
      <c r="ID200" s="28">
        <v>11.21</v>
      </c>
      <c r="IE200" s="25">
        <v>11.8</v>
      </c>
      <c r="IF200" s="25">
        <v>12.39</v>
      </c>
      <c r="IG200" s="25">
        <v>12.98</v>
      </c>
      <c r="IH200" s="49"/>
      <c r="IM200" s="24" t="s">
        <v>93</v>
      </c>
      <c r="IN200" s="24" t="str">
        <f t="shared" si="144"/>
        <v>B-18-NH-40-49</v>
      </c>
      <c r="IO200" s="165">
        <v>99999</v>
      </c>
      <c r="IP200" s="25">
        <v>99999</v>
      </c>
      <c r="IQ200" s="25">
        <v>99999</v>
      </c>
      <c r="IR200" s="25">
        <v>99999</v>
      </c>
      <c r="IS200" s="25">
        <v>99999</v>
      </c>
      <c r="IT200" s="25">
        <v>99999</v>
      </c>
      <c r="IU200" s="25">
        <v>99999</v>
      </c>
      <c r="IV200" s="25">
        <v>99999</v>
      </c>
      <c r="IW200" s="25">
        <v>99999</v>
      </c>
      <c r="IX200" s="25">
        <v>99999</v>
      </c>
      <c r="IY200" s="28">
        <v>99999</v>
      </c>
      <c r="IZ200" s="29">
        <v>100</v>
      </c>
      <c r="JA200" s="165">
        <v>99999</v>
      </c>
      <c r="JB200" s="25">
        <v>99999</v>
      </c>
      <c r="JC200" s="25">
        <v>99999</v>
      </c>
      <c r="JD200" s="25">
        <v>99999</v>
      </c>
      <c r="JE200" s="25">
        <v>99999</v>
      </c>
      <c r="JF200" s="25">
        <v>99999</v>
      </c>
      <c r="JG200" s="25">
        <v>99999</v>
      </c>
      <c r="JH200" s="25">
        <v>99999</v>
      </c>
      <c r="JI200" s="25">
        <v>99999</v>
      </c>
      <c r="JJ200" s="25">
        <v>99999</v>
      </c>
      <c r="JK200" s="49"/>
      <c r="KU200" s="24" t="s">
        <v>93</v>
      </c>
      <c r="KV200" s="24" t="str">
        <f t="shared" si="145"/>
        <v>B-18-NH-40-49</v>
      </c>
      <c r="KW200" s="25">
        <v>1.18</v>
      </c>
      <c r="KX200" s="25">
        <v>1.77</v>
      </c>
      <c r="KY200" s="25">
        <v>2.36</v>
      </c>
      <c r="KZ200" s="25">
        <v>2.95</v>
      </c>
      <c r="LA200" s="25">
        <v>3.54</v>
      </c>
      <c r="LB200" s="25">
        <v>4.13</v>
      </c>
      <c r="LC200" s="25">
        <v>4.72</v>
      </c>
      <c r="LD200" s="25">
        <v>5.31</v>
      </c>
      <c r="LE200" s="25">
        <v>5.9</v>
      </c>
      <c r="LF200" s="25">
        <v>6.49</v>
      </c>
      <c r="LG200" s="28">
        <v>7.08</v>
      </c>
      <c r="LH200" s="29">
        <v>100</v>
      </c>
      <c r="LI200" s="28">
        <v>7.67</v>
      </c>
      <c r="LJ200" s="28">
        <v>8.26</v>
      </c>
      <c r="LK200" s="28">
        <v>8.85</v>
      </c>
      <c r="LL200" s="28">
        <v>9.44</v>
      </c>
      <c r="LM200" s="28">
        <v>10.029999999999999</v>
      </c>
      <c r="LN200" s="28">
        <v>10.62</v>
      </c>
      <c r="LO200" s="28">
        <v>11.21</v>
      </c>
      <c r="LP200" s="25">
        <v>11.8</v>
      </c>
      <c r="LQ200" s="25">
        <v>12.39</v>
      </c>
      <c r="LR200" s="25">
        <v>12.98</v>
      </c>
      <c r="LS200" s="49"/>
    </row>
    <row r="201" spans="9:331" ht="14.4">
      <c r="I201" s="24" t="s">
        <v>94</v>
      </c>
      <c r="J201" s="24" t="str">
        <f t="shared" si="139"/>
        <v>B-18-NH-50-54</v>
      </c>
      <c r="K201" s="25">
        <v>3.4</v>
      </c>
      <c r="L201" s="25">
        <v>5.0999999999999996</v>
      </c>
      <c r="M201" s="25">
        <v>6.8</v>
      </c>
      <c r="N201" s="25">
        <v>8.5</v>
      </c>
      <c r="O201" s="25">
        <v>10.199999999999999</v>
      </c>
      <c r="P201" s="25">
        <v>11.9</v>
      </c>
      <c r="Q201" s="25">
        <v>13.6</v>
      </c>
      <c r="R201" s="25">
        <v>15.3</v>
      </c>
      <c r="S201" s="25">
        <v>17</v>
      </c>
      <c r="T201" s="25">
        <v>18.7</v>
      </c>
      <c r="U201" s="28">
        <v>20.399999999999999</v>
      </c>
      <c r="V201" s="29">
        <v>1.1499999999999999</v>
      </c>
      <c r="W201" s="28">
        <v>22.1</v>
      </c>
      <c r="X201" s="28">
        <v>23.8</v>
      </c>
      <c r="Y201" s="28">
        <v>25.5</v>
      </c>
      <c r="Z201" s="28">
        <v>27.2</v>
      </c>
      <c r="AA201" s="28">
        <v>28.9</v>
      </c>
      <c r="AB201" s="28">
        <v>30.6</v>
      </c>
      <c r="AC201" s="28">
        <v>32.299999999999997</v>
      </c>
      <c r="AD201" s="25">
        <v>34</v>
      </c>
      <c r="AE201" s="25">
        <v>35.700000000000003</v>
      </c>
      <c r="AF201" s="25">
        <v>37.4</v>
      </c>
      <c r="CV201" s="24" t="s">
        <v>94</v>
      </c>
      <c r="CW201" s="24" t="str">
        <f t="shared" si="140"/>
        <v>B-18-NH-50-54</v>
      </c>
      <c r="CX201" s="25">
        <v>3.08</v>
      </c>
      <c r="CY201" s="25">
        <v>4.62</v>
      </c>
      <c r="CZ201" s="25">
        <v>6.16</v>
      </c>
      <c r="DA201" s="25">
        <v>7.7</v>
      </c>
      <c r="DB201" s="25">
        <v>9.24</v>
      </c>
      <c r="DC201" s="25">
        <v>10.78</v>
      </c>
      <c r="DD201" s="25">
        <v>12.32</v>
      </c>
      <c r="DE201" s="25">
        <v>13.86</v>
      </c>
      <c r="DF201" s="25">
        <v>15.4</v>
      </c>
      <c r="DG201" s="25">
        <v>16.940000000000001</v>
      </c>
      <c r="DH201" s="28">
        <v>18.48</v>
      </c>
      <c r="DI201" s="29">
        <v>1.1499999999999999</v>
      </c>
      <c r="DJ201" s="28">
        <v>20.02</v>
      </c>
      <c r="DK201" s="28">
        <v>21.56</v>
      </c>
      <c r="DL201" s="28">
        <v>23.1</v>
      </c>
      <c r="DM201" s="28">
        <v>24.64</v>
      </c>
      <c r="DN201" s="28">
        <v>26.18</v>
      </c>
      <c r="DO201" s="28">
        <v>27.72</v>
      </c>
      <c r="DP201" s="28">
        <v>29.26</v>
      </c>
      <c r="DQ201" s="25">
        <v>30.8</v>
      </c>
      <c r="DR201" s="25">
        <v>32.340000000000003</v>
      </c>
      <c r="DS201" s="25">
        <v>33.880000000000003</v>
      </c>
      <c r="DT201" s="49"/>
      <c r="DY201" s="24" t="s">
        <v>94</v>
      </c>
      <c r="DZ201" s="24" t="str">
        <f t="shared" si="141"/>
        <v>B-18-NH-50-54</v>
      </c>
      <c r="EA201" s="25">
        <v>3.12</v>
      </c>
      <c r="EB201" s="25">
        <v>4.68</v>
      </c>
      <c r="EC201" s="25">
        <v>6.24</v>
      </c>
      <c r="ED201" s="25">
        <v>7.8</v>
      </c>
      <c r="EE201" s="25">
        <v>9.36</v>
      </c>
      <c r="EF201" s="25">
        <v>10.92</v>
      </c>
      <c r="EG201" s="25">
        <v>12.48</v>
      </c>
      <c r="EH201" s="25">
        <v>14.04</v>
      </c>
      <c r="EI201" s="25">
        <v>15.6</v>
      </c>
      <c r="EJ201" s="25">
        <v>17.16</v>
      </c>
      <c r="EK201" s="28">
        <v>18.72</v>
      </c>
      <c r="EL201" s="29">
        <v>1.1499999999999999</v>
      </c>
      <c r="EM201" s="28">
        <v>20.28</v>
      </c>
      <c r="EN201" s="28">
        <v>21.84</v>
      </c>
      <c r="EO201" s="28">
        <v>23.4</v>
      </c>
      <c r="EP201" s="28">
        <v>24.96</v>
      </c>
      <c r="EQ201" s="28">
        <v>26.52</v>
      </c>
      <c r="ER201" s="28">
        <v>28.08</v>
      </c>
      <c r="ES201" s="28">
        <v>29.64</v>
      </c>
      <c r="ET201" s="25">
        <v>31.2</v>
      </c>
      <c r="EU201" s="25">
        <v>32.76</v>
      </c>
      <c r="EV201" s="25">
        <v>34.32</v>
      </c>
      <c r="EW201" s="49"/>
      <c r="FB201" s="24" t="s">
        <v>94</v>
      </c>
      <c r="FC201" s="24" t="str">
        <f t="shared" si="142"/>
        <v>B-18-NH-50-54</v>
      </c>
      <c r="FD201" s="25">
        <v>2.58</v>
      </c>
      <c r="FE201" s="25">
        <v>3.87</v>
      </c>
      <c r="FF201" s="25">
        <v>5.16</v>
      </c>
      <c r="FG201" s="25">
        <v>6.45</v>
      </c>
      <c r="FH201" s="25">
        <v>7.74</v>
      </c>
      <c r="FI201" s="25">
        <v>9.0299999999999994</v>
      </c>
      <c r="FJ201" s="25">
        <v>10.32</v>
      </c>
      <c r="FK201" s="25">
        <v>11.61</v>
      </c>
      <c r="FL201" s="25">
        <v>12.9</v>
      </c>
      <c r="FM201" s="25">
        <v>14.19</v>
      </c>
      <c r="FN201" s="28">
        <v>15.48</v>
      </c>
      <c r="FO201" s="29">
        <v>1.1499999999999999</v>
      </c>
      <c r="FP201" s="28">
        <v>16.77</v>
      </c>
      <c r="FQ201" s="28">
        <v>18.059999999999999</v>
      </c>
      <c r="FR201" s="28">
        <v>19.350000000000001</v>
      </c>
      <c r="FS201" s="28">
        <v>20.64</v>
      </c>
      <c r="FT201" s="28">
        <v>21.93</v>
      </c>
      <c r="FU201" s="28">
        <v>23.22</v>
      </c>
      <c r="FV201" s="28">
        <v>24.51</v>
      </c>
      <c r="FW201" s="25">
        <v>25.8</v>
      </c>
      <c r="FX201" s="25">
        <v>27.09</v>
      </c>
      <c r="FY201" s="25">
        <v>28.38</v>
      </c>
      <c r="FZ201" s="49"/>
      <c r="HJ201" s="24" t="s">
        <v>94</v>
      </c>
      <c r="HK201" s="24" t="str">
        <f t="shared" si="143"/>
        <v>B-18-NH-50-54</v>
      </c>
      <c r="HL201" s="25">
        <v>2.82</v>
      </c>
      <c r="HM201" s="25">
        <v>4.2300000000000004</v>
      </c>
      <c r="HN201" s="25">
        <v>5.64</v>
      </c>
      <c r="HO201" s="25">
        <v>7.05</v>
      </c>
      <c r="HP201" s="25">
        <v>8.4600000000000009</v>
      </c>
      <c r="HQ201" s="25">
        <v>9.8699999999999992</v>
      </c>
      <c r="HR201" s="25">
        <v>11.28</v>
      </c>
      <c r="HS201" s="25">
        <v>12.69</v>
      </c>
      <c r="HT201" s="25">
        <v>14.1</v>
      </c>
      <c r="HU201" s="25">
        <v>15.51</v>
      </c>
      <c r="HV201" s="28">
        <v>16.920000000000002</v>
      </c>
      <c r="HW201" s="29">
        <v>100</v>
      </c>
      <c r="HX201" s="28">
        <v>18.329999999999998</v>
      </c>
      <c r="HY201" s="28">
        <v>19.739999999999998</v>
      </c>
      <c r="HZ201" s="28">
        <v>21.15</v>
      </c>
      <c r="IA201" s="28">
        <v>22.56</v>
      </c>
      <c r="IB201" s="28">
        <v>23.97</v>
      </c>
      <c r="IC201" s="28">
        <v>25.38</v>
      </c>
      <c r="ID201" s="28">
        <v>26.79</v>
      </c>
      <c r="IE201" s="25">
        <v>28.2</v>
      </c>
      <c r="IF201" s="25">
        <v>29.61</v>
      </c>
      <c r="IG201" s="25">
        <v>31.02</v>
      </c>
      <c r="IH201" s="49"/>
      <c r="IM201" s="24" t="s">
        <v>94</v>
      </c>
      <c r="IN201" s="24" t="str">
        <f t="shared" si="144"/>
        <v>B-18-NH-50-54</v>
      </c>
      <c r="IO201" s="165">
        <v>99999</v>
      </c>
      <c r="IP201" s="25">
        <v>99999</v>
      </c>
      <c r="IQ201" s="25">
        <v>99999</v>
      </c>
      <c r="IR201" s="25">
        <v>99999</v>
      </c>
      <c r="IS201" s="25">
        <v>99999</v>
      </c>
      <c r="IT201" s="25">
        <v>99999</v>
      </c>
      <c r="IU201" s="25">
        <v>99999</v>
      </c>
      <c r="IV201" s="25">
        <v>99999</v>
      </c>
      <c r="IW201" s="25">
        <v>99999</v>
      </c>
      <c r="IX201" s="25">
        <v>99999</v>
      </c>
      <c r="IY201" s="28">
        <v>99999</v>
      </c>
      <c r="IZ201" s="29">
        <v>100</v>
      </c>
      <c r="JA201" s="165">
        <v>99999</v>
      </c>
      <c r="JB201" s="25">
        <v>99999</v>
      </c>
      <c r="JC201" s="25">
        <v>99999</v>
      </c>
      <c r="JD201" s="25">
        <v>99999</v>
      </c>
      <c r="JE201" s="25">
        <v>99999</v>
      </c>
      <c r="JF201" s="25">
        <v>99999</v>
      </c>
      <c r="JG201" s="25">
        <v>99999</v>
      </c>
      <c r="JH201" s="25">
        <v>99999</v>
      </c>
      <c r="JI201" s="25">
        <v>99999</v>
      </c>
      <c r="JJ201" s="25">
        <v>99999</v>
      </c>
      <c r="JK201" s="49"/>
      <c r="KU201" s="24" t="s">
        <v>94</v>
      </c>
      <c r="KV201" s="24" t="str">
        <f t="shared" si="145"/>
        <v>B-18-NH-50-54</v>
      </c>
      <c r="KW201" s="25">
        <v>2.82</v>
      </c>
      <c r="KX201" s="25">
        <v>4.2300000000000004</v>
      </c>
      <c r="KY201" s="25">
        <v>5.64</v>
      </c>
      <c r="KZ201" s="25">
        <v>7.05</v>
      </c>
      <c r="LA201" s="25">
        <v>8.4600000000000009</v>
      </c>
      <c r="LB201" s="25">
        <v>9.8699999999999992</v>
      </c>
      <c r="LC201" s="25">
        <v>11.28</v>
      </c>
      <c r="LD201" s="25">
        <v>12.69</v>
      </c>
      <c r="LE201" s="25">
        <v>14.1</v>
      </c>
      <c r="LF201" s="25">
        <v>15.51</v>
      </c>
      <c r="LG201" s="28">
        <v>16.920000000000002</v>
      </c>
      <c r="LH201" s="29">
        <v>100</v>
      </c>
      <c r="LI201" s="28">
        <v>18.329999999999998</v>
      </c>
      <c r="LJ201" s="28">
        <v>19.739999999999998</v>
      </c>
      <c r="LK201" s="28">
        <v>21.15</v>
      </c>
      <c r="LL201" s="28">
        <v>22.56</v>
      </c>
      <c r="LM201" s="28">
        <v>23.97</v>
      </c>
      <c r="LN201" s="28">
        <v>25.38</v>
      </c>
      <c r="LO201" s="28">
        <v>26.79</v>
      </c>
      <c r="LP201" s="25">
        <v>28.2</v>
      </c>
      <c r="LQ201" s="25">
        <v>29.61</v>
      </c>
      <c r="LR201" s="25">
        <v>31.02</v>
      </c>
      <c r="LS201" s="49"/>
    </row>
    <row r="202" spans="9:331" ht="14.4">
      <c r="I202" s="24" t="s">
        <v>95</v>
      </c>
      <c r="J202" s="24" t="str">
        <f t="shared" si="139"/>
        <v>B-18-NH-55-59</v>
      </c>
      <c r="K202" s="25">
        <v>6.7</v>
      </c>
      <c r="L202" s="25">
        <v>10.050000000000001</v>
      </c>
      <c r="M202" s="25">
        <v>13.4</v>
      </c>
      <c r="N202" s="25">
        <v>16.75</v>
      </c>
      <c r="O202" s="25">
        <v>20.100000000000001</v>
      </c>
      <c r="P202" s="25">
        <v>23.45</v>
      </c>
      <c r="Q202" s="25">
        <v>26.8</v>
      </c>
      <c r="R202" s="25">
        <v>30.15</v>
      </c>
      <c r="S202" s="25">
        <v>33.5</v>
      </c>
      <c r="T202" s="25">
        <v>36.85</v>
      </c>
      <c r="U202" s="28">
        <v>40.200000000000003</v>
      </c>
      <c r="V202" s="29">
        <v>1.2</v>
      </c>
      <c r="W202" s="28">
        <v>43.55</v>
      </c>
      <c r="X202" s="28">
        <v>46.9</v>
      </c>
      <c r="Y202" s="28">
        <v>50.25</v>
      </c>
      <c r="Z202" s="28">
        <v>53.6</v>
      </c>
      <c r="AA202" s="28">
        <v>56.95</v>
      </c>
      <c r="AB202" s="28">
        <v>60.3</v>
      </c>
      <c r="AC202" s="28">
        <v>63.65</v>
      </c>
      <c r="AD202" s="25">
        <v>67</v>
      </c>
      <c r="AE202" s="25">
        <v>70.349999999999994</v>
      </c>
      <c r="AF202" s="25">
        <v>73.7</v>
      </c>
      <c r="CV202" s="24" t="s">
        <v>95</v>
      </c>
      <c r="CW202" s="24" t="str">
        <f t="shared" si="140"/>
        <v>B-18-NH-55-59</v>
      </c>
      <c r="CX202" s="25">
        <v>6.06</v>
      </c>
      <c r="CY202" s="25">
        <v>9.09</v>
      </c>
      <c r="CZ202" s="25">
        <v>12.12</v>
      </c>
      <c r="DA202" s="25">
        <v>15.15</v>
      </c>
      <c r="DB202" s="25">
        <v>18.18</v>
      </c>
      <c r="DC202" s="25">
        <v>21.21</v>
      </c>
      <c r="DD202" s="25">
        <v>24.24</v>
      </c>
      <c r="DE202" s="25">
        <v>27.27</v>
      </c>
      <c r="DF202" s="25">
        <v>30.3</v>
      </c>
      <c r="DG202" s="25">
        <v>33.33</v>
      </c>
      <c r="DH202" s="28">
        <v>36.36</v>
      </c>
      <c r="DI202" s="29">
        <v>1.2</v>
      </c>
      <c r="DJ202" s="28">
        <v>39.39</v>
      </c>
      <c r="DK202" s="28">
        <v>42.42</v>
      </c>
      <c r="DL202" s="28">
        <v>45.45</v>
      </c>
      <c r="DM202" s="28">
        <v>48.48</v>
      </c>
      <c r="DN202" s="28">
        <v>51.51</v>
      </c>
      <c r="DO202" s="28">
        <v>54.54</v>
      </c>
      <c r="DP202" s="28">
        <v>57.57</v>
      </c>
      <c r="DQ202" s="25">
        <v>60.6</v>
      </c>
      <c r="DR202" s="25">
        <v>63.63</v>
      </c>
      <c r="DS202" s="25">
        <v>66.66</v>
      </c>
      <c r="DT202" s="49"/>
      <c r="DY202" s="24" t="s">
        <v>95</v>
      </c>
      <c r="DZ202" s="24" t="str">
        <f t="shared" si="141"/>
        <v>B-18-NH-55-59</v>
      </c>
      <c r="EA202" s="25">
        <v>6.14</v>
      </c>
      <c r="EB202" s="25">
        <v>9.2100000000000009</v>
      </c>
      <c r="EC202" s="25">
        <v>12.28</v>
      </c>
      <c r="ED202" s="25">
        <v>15.35</v>
      </c>
      <c r="EE202" s="25">
        <v>18.420000000000002</v>
      </c>
      <c r="EF202" s="25">
        <v>21.49</v>
      </c>
      <c r="EG202" s="25">
        <v>24.56</v>
      </c>
      <c r="EH202" s="25">
        <v>27.63</v>
      </c>
      <c r="EI202" s="25">
        <v>30.7</v>
      </c>
      <c r="EJ202" s="25">
        <v>33.770000000000003</v>
      </c>
      <c r="EK202" s="28">
        <v>36.840000000000003</v>
      </c>
      <c r="EL202" s="29">
        <v>1.2</v>
      </c>
      <c r="EM202" s="28">
        <v>39.909999999999997</v>
      </c>
      <c r="EN202" s="28">
        <v>42.98</v>
      </c>
      <c r="EO202" s="28">
        <v>46.05</v>
      </c>
      <c r="EP202" s="28">
        <v>49.12</v>
      </c>
      <c r="EQ202" s="28">
        <v>52.19</v>
      </c>
      <c r="ER202" s="28">
        <v>55.26</v>
      </c>
      <c r="ES202" s="28">
        <v>58.33</v>
      </c>
      <c r="ET202" s="25">
        <v>61.4</v>
      </c>
      <c r="EU202" s="25">
        <v>64.47</v>
      </c>
      <c r="EV202" s="25">
        <v>67.540000000000006</v>
      </c>
      <c r="EW202" s="49"/>
      <c r="FB202" s="24" t="s">
        <v>95</v>
      </c>
      <c r="FC202" s="24" t="str">
        <f t="shared" si="142"/>
        <v>B-18-NH-55-59</v>
      </c>
      <c r="FD202" s="25">
        <v>5.08</v>
      </c>
      <c r="FE202" s="25">
        <v>7.62</v>
      </c>
      <c r="FF202" s="25">
        <v>10.16</v>
      </c>
      <c r="FG202" s="25">
        <v>12.7</v>
      </c>
      <c r="FH202" s="25">
        <v>15.24</v>
      </c>
      <c r="FI202" s="25">
        <v>17.78</v>
      </c>
      <c r="FJ202" s="25">
        <v>20.32</v>
      </c>
      <c r="FK202" s="25">
        <v>22.86</v>
      </c>
      <c r="FL202" s="25">
        <v>25.4</v>
      </c>
      <c r="FM202" s="25">
        <v>27.94</v>
      </c>
      <c r="FN202" s="28">
        <v>30.48</v>
      </c>
      <c r="FO202" s="29">
        <v>1.2</v>
      </c>
      <c r="FP202" s="28">
        <v>33.020000000000003</v>
      </c>
      <c r="FQ202" s="28">
        <v>35.56</v>
      </c>
      <c r="FR202" s="28">
        <v>38.1</v>
      </c>
      <c r="FS202" s="28">
        <v>40.64</v>
      </c>
      <c r="FT202" s="28">
        <v>43.18</v>
      </c>
      <c r="FU202" s="28">
        <v>45.72</v>
      </c>
      <c r="FV202" s="28">
        <v>48.26</v>
      </c>
      <c r="FW202" s="25">
        <v>50.8</v>
      </c>
      <c r="FX202" s="25">
        <v>53.34</v>
      </c>
      <c r="FY202" s="25">
        <v>55.88</v>
      </c>
      <c r="FZ202" s="49"/>
      <c r="HJ202" s="24" t="s">
        <v>95</v>
      </c>
      <c r="HK202" s="24" t="str">
        <f t="shared" si="143"/>
        <v>B-18-NH-55-59</v>
      </c>
      <c r="HL202" s="25">
        <v>5.52</v>
      </c>
      <c r="HM202" s="25">
        <v>8.2799999999999994</v>
      </c>
      <c r="HN202" s="25">
        <v>11.04</v>
      </c>
      <c r="HO202" s="25">
        <v>13.8</v>
      </c>
      <c r="HP202" s="25">
        <v>16.559999999999999</v>
      </c>
      <c r="HQ202" s="25">
        <v>19.32</v>
      </c>
      <c r="HR202" s="25">
        <v>22.08</v>
      </c>
      <c r="HS202" s="25">
        <v>24.84</v>
      </c>
      <c r="HT202" s="25">
        <v>27.6</v>
      </c>
      <c r="HU202" s="25">
        <v>30.36</v>
      </c>
      <c r="HV202" s="28">
        <v>33.119999999999997</v>
      </c>
      <c r="HW202" s="29">
        <v>100</v>
      </c>
      <c r="HX202" s="28">
        <v>35.880000000000003</v>
      </c>
      <c r="HY202" s="28">
        <v>38.64</v>
      </c>
      <c r="HZ202" s="28">
        <v>41.4</v>
      </c>
      <c r="IA202" s="28">
        <v>44.16</v>
      </c>
      <c r="IB202" s="28">
        <v>46.92</v>
      </c>
      <c r="IC202" s="28">
        <v>49.68</v>
      </c>
      <c r="ID202" s="28">
        <v>52.44</v>
      </c>
      <c r="IE202" s="25">
        <v>55.2</v>
      </c>
      <c r="IF202" s="25">
        <v>57.96</v>
      </c>
      <c r="IG202" s="25">
        <v>60.72</v>
      </c>
      <c r="IH202" s="49"/>
      <c r="IM202" s="24" t="s">
        <v>95</v>
      </c>
      <c r="IN202" s="24" t="str">
        <f t="shared" si="144"/>
        <v>B-18-NH-55-59</v>
      </c>
      <c r="IO202" s="165">
        <v>99999</v>
      </c>
      <c r="IP202" s="25">
        <v>99999</v>
      </c>
      <c r="IQ202" s="25">
        <v>99999</v>
      </c>
      <c r="IR202" s="25">
        <v>99999</v>
      </c>
      <c r="IS202" s="25">
        <v>99999</v>
      </c>
      <c r="IT202" s="25">
        <v>99999</v>
      </c>
      <c r="IU202" s="25">
        <v>99999</v>
      </c>
      <c r="IV202" s="25">
        <v>99999</v>
      </c>
      <c r="IW202" s="25">
        <v>99999</v>
      </c>
      <c r="IX202" s="25">
        <v>99999</v>
      </c>
      <c r="IY202" s="28">
        <v>99999</v>
      </c>
      <c r="IZ202" s="29">
        <v>100</v>
      </c>
      <c r="JA202" s="165">
        <v>99999</v>
      </c>
      <c r="JB202" s="25">
        <v>99999</v>
      </c>
      <c r="JC202" s="25">
        <v>99999</v>
      </c>
      <c r="JD202" s="25">
        <v>99999</v>
      </c>
      <c r="JE202" s="25">
        <v>99999</v>
      </c>
      <c r="JF202" s="25">
        <v>99999</v>
      </c>
      <c r="JG202" s="25">
        <v>99999</v>
      </c>
      <c r="JH202" s="25">
        <v>99999</v>
      </c>
      <c r="JI202" s="25">
        <v>99999</v>
      </c>
      <c r="JJ202" s="25">
        <v>99999</v>
      </c>
      <c r="JK202" s="49"/>
      <c r="KU202" s="24" t="s">
        <v>95</v>
      </c>
      <c r="KV202" s="24" t="str">
        <f t="shared" si="145"/>
        <v>B-18-NH-55-59</v>
      </c>
      <c r="KW202" s="25">
        <v>5.52</v>
      </c>
      <c r="KX202" s="25">
        <v>8.2799999999999994</v>
      </c>
      <c r="KY202" s="25">
        <v>11.04</v>
      </c>
      <c r="KZ202" s="25">
        <v>13.8</v>
      </c>
      <c r="LA202" s="25">
        <v>16.559999999999999</v>
      </c>
      <c r="LB202" s="25">
        <v>19.32</v>
      </c>
      <c r="LC202" s="25">
        <v>22.08</v>
      </c>
      <c r="LD202" s="25">
        <v>24.84</v>
      </c>
      <c r="LE202" s="25">
        <v>27.6</v>
      </c>
      <c r="LF202" s="25">
        <v>30.36</v>
      </c>
      <c r="LG202" s="28">
        <v>33.119999999999997</v>
      </c>
      <c r="LH202" s="29">
        <v>100</v>
      </c>
      <c r="LI202" s="28">
        <v>35.880000000000003</v>
      </c>
      <c r="LJ202" s="28">
        <v>38.64</v>
      </c>
      <c r="LK202" s="28">
        <v>41.4</v>
      </c>
      <c r="LL202" s="28">
        <v>44.16</v>
      </c>
      <c r="LM202" s="28">
        <v>46.92</v>
      </c>
      <c r="LN202" s="28">
        <v>49.68</v>
      </c>
      <c r="LO202" s="28">
        <v>52.44</v>
      </c>
      <c r="LP202" s="25">
        <v>55.2</v>
      </c>
      <c r="LQ202" s="25">
        <v>57.96</v>
      </c>
      <c r="LR202" s="25">
        <v>60.72</v>
      </c>
      <c r="LS202" s="49"/>
    </row>
    <row r="203" spans="9:331" ht="14.4">
      <c r="I203" s="24" t="s">
        <v>96</v>
      </c>
      <c r="J203" s="24" t="str">
        <f t="shared" si="139"/>
        <v>B-18-NH-60-64</v>
      </c>
      <c r="K203" s="25">
        <v>12.56</v>
      </c>
      <c r="L203" s="25">
        <v>18.84</v>
      </c>
      <c r="M203" s="25">
        <v>25.12</v>
      </c>
      <c r="N203" s="25">
        <v>31.4</v>
      </c>
      <c r="O203" s="25">
        <v>37.68</v>
      </c>
      <c r="P203" s="25">
        <v>43.96</v>
      </c>
      <c r="Q203" s="25">
        <v>50.24</v>
      </c>
      <c r="R203" s="25">
        <v>56.52</v>
      </c>
      <c r="S203" s="25">
        <v>62.8</v>
      </c>
      <c r="T203" s="25">
        <v>69.08</v>
      </c>
      <c r="U203" s="28">
        <v>75.36</v>
      </c>
      <c r="V203" s="29">
        <v>1.25</v>
      </c>
      <c r="W203" s="28">
        <v>81.64</v>
      </c>
      <c r="X203" s="28">
        <v>87.92</v>
      </c>
      <c r="Y203" s="28">
        <v>94.2</v>
      </c>
      <c r="Z203" s="28">
        <v>100.48</v>
      </c>
      <c r="AA203" s="28">
        <v>106.76</v>
      </c>
      <c r="AB203" s="28">
        <v>113.04</v>
      </c>
      <c r="AC203" s="28">
        <v>119.32</v>
      </c>
      <c r="AD203" s="25">
        <v>125.6</v>
      </c>
      <c r="AE203" s="25">
        <v>131.88</v>
      </c>
      <c r="AF203" s="25">
        <v>138.16</v>
      </c>
      <c r="CV203" s="24" t="s">
        <v>96</v>
      </c>
      <c r="CW203" s="24" t="str">
        <f t="shared" si="140"/>
        <v>B-18-NH-60-64</v>
      </c>
      <c r="CX203" s="25">
        <v>11.36</v>
      </c>
      <c r="CY203" s="25">
        <v>17.04</v>
      </c>
      <c r="CZ203" s="25">
        <v>22.72</v>
      </c>
      <c r="DA203" s="25">
        <v>28.4</v>
      </c>
      <c r="DB203" s="25">
        <v>34.08</v>
      </c>
      <c r="DC203" s="25">
        <v>39.76</v>
      </c>
      <c r="DD203" s="25">
        <v>45.44</v>
      </c>
      <c r="DE203" s="25">
        <v>51.12</v>
      </c>
      <c r="DF203" s="25">
        <v>56.8</v>
      </c>
      <c r="DG203" s="25">
        <v>62.48</v>
      </c>
      <c r="DH203" s="28">
        <v>68.16</v>
      </c>
      <c r="DI203" s="29">
        <v>1.25</v>
      </c>
      <c r="DJ203" s="28">
        <v>73.84</v>
      </c>
      <c r="DK203" s="28">
        <v>79.52</v>
      </c>
      <c r="DL203" s="28">
        <v>85.2</v>
      </c>
      <c r="DM203" s="28">
        <v>90.88</v>
      </c>
      <c r="DN203" s="28">
        <v>96.56</v>
      </c>
      <c r="DO203" s="28">
        <v>102.24</v>
      </c>
      <c r="DP203" s="28">
        <v>107.92</v>
      </c>
      <c r="DQ203" s="25">
        <v>113.6</v>
      </c>
      <c r="DR203" s="25">
        <v>119.28</v>
      </c>
      <c r="DS203" s="25">
        <v>124.96</v>
      </c>
      <c r="DT203" s="49"/>
      <c r="DY203" s="24" t="s">
        <v>96</v>
      </c>
      <c r="DZ203" s="24" t="str">
        <f t="shared" si="141"/>
        <v>B-18-NH-60-64</v>
      </c>
      <c r="EA203" s="25">
        <v>11.5</v>
      </c>
      <c r="EB203" s="25">
        <v>17.25</v>
      </c>
      <c r="EC203" s="25">
        <v>23</v>
      </c>
      <c r="ED203" s="25">
        <v>28.75</v>
      </c>
      <c r="EE203" s="25">
        <v>34.5</v>
      </c>
      <c r="EF203" s="25">
        <v>40.25</v>
      </c>
      <c r="EG203" s="25">
        <v>46</v>
      </c>
      <c r="EH203" s="25">
        <v>51.75</v>
      </c>
      <c r="EI203" s="25">
        <v>57.5</v>
      </c>
      <c r="EJ203" s="25">
        <v>63.25</v>
      </c>
      <c r="EK203" s="28">
        <v>69</v>
      </c>
      <c r="EL203" s="29">
        <v>1.25</v>
      </c>
      <c r="EM203" s="28">
        <v>74.75</v>
      </c>
      <c r="EN203" s="28">
        <v>80.5</v>
      </c>
      <c r="EO203" s="28">
        <v>86.25</v>
      </c>
      <c r="EP203" s="28">
        <v>92</v>
      </c>
      <c r="EQ203" s="28">
        <v>97.75</v>
      </c>
      <c r="ER203" s="28">
        <v>103.5</v>
      </c>
      <c r="ES203" s="28">
        <v>109.25</v>
      </c>
      <c r="ET203" s="25">
        <v>115</v>
      </c>
      <c r="EU203" s="25">
        <v>120.75</v>
      </c>
      <c r="EV203" s="25">
        <v>126.5</v>
      </c>
      <c r="EW203" s="49"/>
      <c r="FB203" s="24" t="s">
        <v>96</v>
      </c>
      <c r="FC203" s="24" t="str">
        <f t="shared" si="142"/>
        <v>B-18-NH-60-64</v>
      </c>
      <c r="FD203" s="25">
        <v>9.56</v>
      </c>
      <c r="FE203" s="25">
        <v>14.34</v>
      </c>
      <c r="FF203" s="25">
        <v>19.12</v>
      </c>
      <c r="FG203" s="25">
        <v>23.9</v>
      </c>
      <c r="FH203" s="25">
        <v>28.68</v>
      </c>
      <c r="FI203" s="25">
        <v>33.46</v>
      </c>
      <c r="FJ203" s="25">
        <v>38.24</v>
      </c>
      <c r="FK203" s="25">
        <v>43.02</v>
      </c>
      <c r="FL203" s="25">
        <v>47.8</v>
      </c>
      <c r="FM203" s="25">
        <v>52.58</v>
      </c>
      <c r="FN203" s="28">
        <v>57.36</v>
      </c>
      <c r="FO203" s="29">
        <v>1.25</v>
      </c>
      <c r="FP203" s="28">
        <v>62.14</v>
      </c>
      <c r="FQ203" s="28">
        <v>66.92</v>
      </c>
      <c r="FR203" s="28">
        <v>71.7</v>
      </c>
      <c r="FS203" s="28">
        <v>76.48</v>
      </c>
      <c r="FT203" s="28">
        <v>81.260000000000005</v>
      </c>
      <c r="FU203" s="28">
        <v>86.04</v>
      </c>
      <c r="FV203" s="28">
        <v>90.82</v>
      </c>
      <c r="FW203" s="25">
        <v>95.6</v>
      </c>
      <c r="FX203" s="25">
        <v>100.38</v>
      </c>
      <c r="FY203" s="25">
        <v>105.16</v>
      </c>
      <c r="FZ203" s="49"/>
      <c r="HJ203" s="24" t="s">
        <v>96</v>
      </c>
      <c r="HK203" s="24" t="str">
        <f t="shared" si="143"/>
        <v>B-18-NH-60-64</v>
      </c>
      <c r="HL203" s="25">
        <v>10.38</v>
      </c>
      <c r="HM203" s="25">
        <v>15.57</v>
      </c>
      <c r="HN203" s="25">
        <v>20.76</v>
      </c>
      <c r="HO203" s="25">
        <v>25.95</v>
      </c>
      <c r="HP203" s="25">
        <v>31.14</v>
      </c>
      <c r="HQ203" s="25">
        <v>36.33</v>
      </c>
      <c r="HR203" s="25">
        <v>41.52</v>
      </c>
      <c r="HS203" s="25">
        <v>46.71</v>
      </c>
      <c r="HT203" s="25">
        <v>51.9</v>
      </c>
      <c r="HU203" s="25">
        <v>57.09</v>
      </c>
      <c r="HV203" s="28">
        <v>62.28</v>
      </c>
      <c r="HW203" s="29">
        <v>100</v>
      </c>
      <c r="HX203" s="28">
        <v>67.47</v>
      </c>
      <c r="HY203" s="28">
        <v>72.66</v>
      </c>
      <c r="HZ203" s="28">
        <v>77.849999999999994</v>
      </c>
      <c r="IA203" s="28">
        <v>83.04</v>
      </c>
      <c r="IB203" s="28">
        <v>88.23</v>
      </c>
      <c r="IC203" s="28">
        <v>93.42</v>
      </c>
      <c r="ID203" s="28">
        <v>98.61</v>
      </c>
      <c r="IE203" s="25">
        <v>103.8</v>
      </c>
      <c r="IF203" s="25">
        <v>108.99</v>
      </c>
      <c r="IG203" s="25">
        <v>114.18</v>
      </c>
      <c r="IH203" s="49"/>
      <c r="IM203" s="24" t="s">
        <v>96</v>
      </c>
      <c r="IN203" s="24" t="str">
        <f t="shared" si="144"/>
        <v>B-18-NH-60-64</v>
      </c>
      <c r="IO203" s="162">
        <v>8.66</v>
      </c>
      <c r="IP203" s="25">
        <v>12.99</v>
      </c>
      <c r="IQ203" s="25">
        <v>17.32</v>
      </c>
      <c r="IR203" s="25">
        <v>21.65</v>
      </c>
      <c r="IS203" s="25">
        <v>25.98</v>
      </c>
      <c r="IT203" s="25">
        <v>30.31</v>
      </c>
      <c r="IU203" s="25">
        <v>34.64</v>
      </c>
      <c r="IV203" s="25">
        <v>38.97</v>
      </c>
      <c r="IW203" s="25">
        <v>43.3</v>
      </c>
      <c r="IX203" s="25">
        <v>47.63</v>
      </c>
      <c r="IY203" s="28">
        <v>51.96</v>
      </c>
      <c r="IZ203" s="29">
        <v>1.25</v>
      </c>
      <c r="JA203" s="164">
        <v>56.29</v>
      </c>
      <c r="JB203" s="28">
        <v>60.62</v>
      </c>
      <c r="JC203" s="28">
        <v>64.95</v>
      </c>
      <c r="JD203" s="28">
        <v>69.28</v>
      </c>
      <c r="JE203" s="28">
        <v>73.61</v>
      </c>
      <c r="JF203" s="28">
        <v>77.94</v>
      </c>
      <c r="JG203" s="28">
        <v>82.27</v>
      </c>
      <c r="JH203" s="25">
        <v>86.6</v>
      </c>
      <c r="JI203" s="25">
        <v>90.93</v>
      </c>
      <c r="JJ203" s="25">
        <v>95.26</v>
      </c>
      <c r="JK203" s="49"/>
      <c r="KU203" s="24" t="s">
        <v>96</v>
      </c>
      <c r="KV203" s="24" t="str">
        <f t="shared" si="145"/>
        <v>B-18-NH-60-64</v>
      </c>
      <c r="KW203" s="25">
        <v>10.38</v>
      </c>
      <c r="KX203" s="25">
        <v>15.57</v>
      </c>
      <c r="KY203" s="25">
        <v>20.76</v>
      </c>
      <c r="KZ203" s="25">
        <v>25.95</v>
      </c>
      <c r="LA203" s="25">
        <v>31.14</v>
      </c>
      <c r="LB203" s="25">
        <v>36.33</v>
      </c>
      <c r="LC203" s="25">
        <v>41.52</v>
      </c>
      <c r="LD203" s="25">
        <v>46.71</v>
      </c>
      <c r="LE203" s="25">
        <v>51.9</v>
      </c>
      <c r="LF203" s="25">
        <v>57.09</v>
      </c>
      <c r="LG203" s="28">
        <v>62.28</v>
      </c>
      <c r="LH203" s="29">
        <v>100</v>
      </c>
      <c r="LI203" s="28">
        <v>67.47</v>
      </c>
      <c r="LJ203" s="28">
        <v>72.66</v>
      </c>
      <c r="LK203" s="28">
        <v>77.849999999999994</v>
      </c>
      <c r="LL203" s="28">
        <v>83.04</v>
      </c>
      <c r="LM203" s="28">
        <v>88.23</v>
      </c>
      <c r="LN203" s="28">
        <v>93.42</v>
      </c>
      <c r="LO203" s="28">
        <v>98.61</v>
      </c>
      <c r="LP203" s="25">
        <v>103.8</v>
      </c>
      <c r="LQ203" s="25">
        <v>108.99</v>
      </c>
      <c r="LR203" s="25">
        <v>114.18</v>
      </c>
      <c r="LS203" s="49"/>
    </row>
    <row r="204" spans="9:331" ht="14.4">
      <c r="I204" s="24" t="s">
        <v>97</v>
      </c>
      <c r="J204" s="24" t="str">
        <f t="shared" si="139"/>
        <v>B-18-NH-65-69</v>
      </c>
      <c r="K204" s="25">
        <v>22.18</v>
      </c>
      <c r="L204" s="25">
        <v>33.270000000000003</v>
      </c>
      <c r="M204" s="25">
        <v>44.36</v>
      </c>
      <c r="N204" s="25">
        <v>55.45</v>
      </c>
      <c r="O204" s="25">
        <v>66.540000000000006</v>
      </c>
      <c r="P204" s="25">
        <v>77.63</v>
      </c>
      <c r="Q204" s="25">
        <v>88.72</v>
      </c>
      <c r="R204" s="25">
        <v>99.81</v>
      </c>
      <c r="S204" s="25">
        <v>110.9</v>
      </c>
      <c r="T204" s="25">
        <v>121.99</v>
      </c>
      <c r="U204" s="28">
        <v>133.08000000000001</v>
      </c>
      <c r="V204" s="29">
        <v>1.25</v>
      </c>
      <c r="W204" s="28">
        <v>144.16999999999999</v>
      </c>
      <c r="X204" s="28">
        <v>155.26</v>
      </c>
      <c r="Y204" s="28">
        <v>166.35</v>
      </c>
      <c r="Z204" s="28">
        <v>177.44</v>
      </c>
      <c r="AA204" s="28">
        <v>188.53</v>
      </c>
      <c r="AB204" s="28">
        <v>199.62</v>
      </c>
      <c r="AC204" s="28">
        <v>210.71</v>
      </c>
      <c r="AD204" s="25">
        <v>221.8</v>
      </c>
      <c r="AE204" s="25">
        <v>232.89</v>
      </c>
      <c r="AF204" s="25">
        <v>243.98</v>
      </c>
      <c r="CV204" s="24" t="s">
        <v>97</v>
      </c>
      <c r="CW204" s="24" t="str">
        <f t="shared" si="140"/>
        <v>B-18-NH-65-69</v>
      </c>
      <c r="CX204" s="25">
        <v>20.059999999999999</v>
      </c>
      <c r="CY204" s="25">
        <v>30.09</v>
      </c>
      <c r="CZ204" s="25">
        <v>40.119999999999997</v>
      </c>
      <c r="DA204" s="25">
        <v>50.15</v>
      </c>
      <c r="DB204" s="25">
        <v>60.18</v>
      </c>
      <c r="DC204" s="25">
        <v>70.209999999999994</v>
      </c>
      <c r="DD204" s="25">
        <v>80.239999999999995</v>
      </c>
      <c r="DE204" s="25">
        <v>90.27</v>
      </c>
      <c r="DF204" s="25">
        <v>100.3</v>
      </c>
      <c r="DG204" s="25">
        <v>110.33</v>
      </c>
      <c r="DH204" s="28">
        <v>120.36</v>
      </c>
      <c r="DI204" s="29">
        <v>1.25</v>
      </c>
      <c r="DJ204" s="28">
        <v>130.38999999999999</v>
      </c>
      <c r="DK204" s="28">
        <v>140.41999999999999</v>
      </c>
      <c r="DL204" s="28">
        <v>150.44999999999999</v>
      </c>
      <c r="DM204" s="28">
        <v>160.47999999999999</v>
      </c>
      <c r="DN204" s="28">
        <v>170.51</v>
      </c>
      <c r="DO204" s="28">
        <v>180.54</v>
      </c>
      <c r="DP204" s="28">
        <v>190.57</v>
      </c>
      <c r="DQ204" s="25">
        <v>200.6</v>
      </c>
      <c r="DR204" s="25">
        <v>210.63</v>
      </c>
      <c r="DS204" s="25">
        <v>220.66</v>
      </c>
      <c r="DT204" s="49"/>
      <c r="DY204" s="24" t="s">
        <v>97</v>
      </c>
      <c r="DZ204" s="24" t="str">
        <f t="shared" si="141"/>
        <v>B-18-NH-65-69</v>
      </c>
      <c r="EA204" s="25">
        <v>20.32</v>
      </c>
      <c r="EB204" s="25">
        <v>30.48</v>
      </c>
      <c r="EC204" s="25">
        <v>40.64</v>
      </c>
      <c r="ED204" s="25">
        <v>50.8</v>
      </c>
      <c r="EE204" s="25">
        <v>60.96</v>
      </c>
      <c r="EF204" s="25">
        <v>71.12</v>
      </c>
      <c r="EG204" s="25">
        <v>81.28</v>
      </c>
      <c r="EH204" s="25">
        <v>91.44</v>
      </c>
      <c r="EI204" s="25">
        <v>101.6</v>
      </c>
      <c r="EJ204" s="25">
        <v>111.76</v>
      </c>
      <c r="EK204" s="28">
        <v>121.92</v>
      </c>
      <c r="EL204" s="29">
        <v>1.25</v>
      </c>
      <c r="EM204" s="28">
        <v>132.08000000000001</v>
      </c>
      <c r="EN204" s="28">
        <v>142.24</v>
      </c>
      <c r="EO204" s="28">
        <v>152.4</v>
      </c>
      <c r="EP204" s="28">
        <v>162.56</v>
      </c>
      <c r="EQ204" s="28">
        <v>172.72</v>
      </c>
      <c r="ER204" s="28">
        <v>182.88</v>
      </c>
      <c r="ES204" s="28">
        <v>193.04</v>
      </c>
      <c r="ET204" s="25">
        <v>203.2</v>
      </c>
      <c r="EU204" s="25">
        <v>213.36</v>
      </c>
      <c r="EV204" s="25">
        <v>223.52</v>
      </c>
      <c r="EW204" s="49"/>
      <c r="FB204" s="24" t="s">
        <v>97</v>
      </c>
      <c r="FC204" s="24" t="str">
        <f t="shared" si="142"/>
        <v>B-18-NH-65-69</v>
      </c>
      <c r="FD204" s="25">
        <v>16.88</v>
      </c>
      <c r="FE204" s="25">
        <v>25.32</v>
      </c>
      <c r="FF204" s="25">
        <v>33.76</v>
      </c>
      <c r="FG204" s="25">
        <v>42.2</v>
      </c>
      <c r="FH204" s="25">
        <v>50.64</v>
      </c>
      <c r="FI204" s="25">
        <v>59.08</v>
      </c>
      <c r="FJ204" s="25">
        <v>67.52</v>
      </c>
      <c r="FK204" s="25">
        <v>75.959999999999994</v>
      </c>
      <c r="FL204" s="25">
        <v>84.4</v>
      </c>
      <c r="FM204" s="25">
        <v>92.84</v>
      </c>
      <c r="FN204" s="28">
        <v>101.28</v>
      </c>
      <c r="FO204" s="29">
        <v>1.25</v>
      </c>
      <c r="FP204" s="28">
        <v>109.72</v>
      </c>
      <c r="FQ204" s="28">
        <v>118.16</v>
      </c>
      <c r="FR204" s="28">
        <v>126.6</v>
      </c>
      <c r="FS204" s="28">
        <v>135.04</v>
      </c>
      <c r="FT204" s="28">
        <v>143.47999999999999</v>
      </c>
      <c r="FU204" s="28">
        <v>151.91999999999999</v>
      </c>
      <c r="FV204" s="28">
        <v>160.36000000000001</v>
      </c>
      <c r="FW204" s="25">
        <v>168.8</v>
      </c>
      <c r="FX204" s="25">
        <v>177.24</v>
      </c>
      <c r="FY204" s="25">
        <v>185.68</v>
      </c>
      <c r="FZ204" s="49"/>
      <c r="HJ204" s="24" t="s">
        <v>97</v>
      </c>
      <c r="HK204" s="24" t="str">
        <f t="shared" si="143"/>
        <v>B-18-NH-65-69</v>
      </c>
      <c r="HL204" s="25">
        <v>18.34</v>
      </c>
      <c r="HM204" s="25">
        <v>27.51</v>
      </c>
      <c r="HN204" s="25">
        <v>36.68</v>
      </c>
      <c r="HO204" s="25">
        <v>45.85</v>
      </c>
      <c r="HP204" s="25">
        <v>55.02</v>
      </c>
      <c r="HQ204" s="25">
        <v>64.19</v>
      </c>
      <c r="HR204" s="25">
        <v>73.36</v>
      </c>
      <c r="HS204" s="25">
        <v>82.53</v>
      </c>
      <c r="HT204" s="25">
        <v>91.7</v>
      </c>
      <c r="HU204" s="25">
        <v>100.87</v>
      </c>
      <c r="HV204" s="28">
        <v>110.04</v>
      </c>
      <c r="HW204" s="29">
        <v>100</v>
      </c>
      <c r="HX204" s="28">
        <v>119.21</v>
      </c>
      <c r="HY204" s="28">
        <v>128.38</v>
      </c>
      <c r="HZ204" s="28">
        <v>137.55000000000001</v>
      </c>
      <c r="IA204" s="28">
        <v>146.72</v>
      </c>
      <c r="IB204" s="28">
        <v>155.88999999999999</v>
      </c>
      <c r="IC204" s="28">
        <v>165.06</v>
      </c>
      <c r="ID204" s="28">
        <v>174.23</v>
      </c>
      <c r="IE204" s="25">
        <v>183.4</v>
      </c>
      <c r="IF204" s="25">
        <v>192.57</v>
      </c>
      <c r="IG204" s="25">
        <v>201.74</v>
      </c>
      <c r="IH204" s="49"/>
      <c r="IM204" s="24" t="s">
        <v>97</v>
      </c>
      <c r="IN204" s="24" t="str">
        <f t="shared" si="144"/>
        <v>B-18-NH-65-69</v>
      </c>
      <c r="IO204" s="25">
        <v>15.3</v>
      </c>
      <c r="IP204" s="25">
        <v>22.95</v>
      </c>
      <c r="IQ204" s="25">
        <v>30.6</v>
      </c>
      <c r="IR204" s="25">
        <v>38.25</v>
      </c>
      <c r="IS204" s="25">
        <v>45.9</v>
      </c>
      <c r="IT204" s="25">
        <v>53.55</v>
      </c>
      <c r="IU204" s="25">
        <v>61.2</v>
      </c>
      <c r="IV204" s="25">
        <v>68.849999999999994</v>
      </c>
      <c r="IW204" s="25">
        <v>76.5</v>
      </c>
      <c r="IX204" s="25">
        <v>84.15</v>
      </c>
      <c r="IY204" s="28">
        <v>91.8</v>
      </c>
      <c r="IZ204" s="29">
        <v>1.25</v>
      </c>
      <c r="JA204" s="28">
        <v>99.45</v>
      </c>
      <c r="JB204" s="28">
        <v>107.1</v>
      </c>
      <c r="JC204" s="28">
        <v>114.75</v>
      </c>
      <c r="JD204" s="28">
        <v>122.4</v>
      </c>
      <c r="JE204" s="28">
        <v>130.05000000000001</v>
      </c>
      <c r="JF204" s="28">
        <v>137.69999999999999</v>
      </c>
      <c r="JG204" s="28">
        <v>145.35</v>
      </c>
      <c r="JH204" s="25">
        <v>153</v>
      </c>
      <c r="JI204" s="25">
        <v>160.65</v>
      </c>
      <c r="JJ204" s="25">
        <v>168.3</v>
      </c>
      <c r="JK204" s="49"/>
      <c r="KU204" s="24" t="s">
        <v>97</v>
      </c>
      <c r="KV204" s="24" t="str">
        <f t="shared" si="145"/>
        <v>B-18-NH-65-69</v>
      </c>
      <c r="KW204" s="25">
        <v>18.34</v>
      </c>
      <c r="KX204" s="25">
        <v>27.51</v>
      </c>
      <c r="KY204" s="25">
        <v>36.68</v>
      </c>
      <c r="KZ204" s="25">
        <v>45.85</v>
      </c>
      <c r="LA204" s="25">
        <v>55.02</v>
      </c>
      <c r="LB204" s="25">
        <v>64.19</v>
      </c>
      <c r="LC204" s="25">
        <v>73.36</v>
      </c>
      <c r="LD204" s="25">
        <v>82.53</v>
      </c>
      <c r="LE204" s="25">
        <v>91.7</v>
      </c>
      <c r="LF204" s="25">
        <v>100.87</v>
      </c>
      <c r="LG204" s="28">
        <v>110.04</v>
      </c>
      <c r="LH204" s="29">
        <v>100</v>
      </c>
      <c r="LI204" s="28">
        <v>119.21</v>
      </c>
      <c r="LJ204" s="28">
        <v>128.38</v>
      </c>
      <c r="LK204" s="28">
        <v>137.55000000000001</v>
      </c>
      <c r="LL204" s="28">
        <v>146.72</v>
      </c>
      <c r="LM204" s="28">
        <v>155.88999999999999</v>
      </c>
      <c r="LN204" s="28">
        <v>165.06</v>
      </c>
      <c r="LO204" s="28">
        <v>174.23</v>
      </c>
      <c r="LP204" s="25">
        <v>183.4</v>
      </c>
      <c r="LQ204" s="25">
        <v>192.57</v>
      </c>
      <c r="LR204" s="25">
        <v>201.74</v>
      </c>
      <c r="LS204" s="49"/>
    </row>
    <row r="205" spans="9:331">
      <c r="I205" s="24" t="s">
        <v>98</v>
      </c>
      <c r="J205" s="24" t="str">
        <f t="shared" si="139"/>
        <v>B-18-NH-70-74</v>
      </c>
      <c r="K205" s="25">
        <v>37.799999999999997</v>
      </c>
      <c r="L205" s="25">
        <v>56.7</v>
      </c>
      <c r="M205" s="25">
        <v>75.599999999999994</v>
      </c>
      <c r="N205" s="25">
        <v>94.5</v>
      </c>
      <c r="O205" s="25">
        <v>113.4</v>
      </c>
      <c r="P205" s="25">
        <v>132.30000000000001</v>
      </c>
      <c r="Q205" s="25">
        <v>151.19999999999999</v>
      </c>
      <c r="R205" s="25">
        <v>170.1</v>
      </c>
      <c r="S205" s="25">
        <v>189</v>
      </c>
      <c r="T205" s="25">
        <v>207.9</v>
      </c>
      <c r="U205" s="28">
        <v>226.8</v>
      </c>
      <c r="V205" s="30" t="s">
        <v>265</v>
      </c>
      <c r="W205" s="28">
        <v>245.7</v>
      </c>
      <c r="X205" s="28">
        <v>264.60000000000002</v>
      </c>
      <c r="Y205" s="28">
        <v>283.5</v>
      </c>
      <c r="Z205" s="28">
        <v>302.39999999999998</v>
      </c>
      <c r="AA205" s="28">
        <v>321.3</v>
      </c>
      <c r="AB205" s="28">
        <v>340.2</v>
      </c>
      <c r="AC205" s="28">
        <v>359.1</v>
      </c>
      <c r="AD205" s="25">
        <v>378</v>
      </c>
      <c r="AE205" s="25">
        <v>396.9</v>
      </c>
      <c r="AF205" s="25">
        <v>415.8</v>
      </c>
      <c r="CV205" s="24" t="s">
        <v>98</v>
      </c>
      <c r="CW205" s="24" t="str">
        <f t="shared" si="140"/>
        <v>B-18-NH-70-74</v>
      </c>
      <c r="CX205" s="25">
        <v>34.18</v>
      </c>
      <c r="CY205" s="25">
        <v>51.27</v>
      </c>
      <c r="CZ205" s="25">
        <v>68.36</v>
      </c>
      <c r="DA205" s="25">
        <v>85.45</v>
      </c>
      <c r="DB205" s="25">
        <v>102.54</v>
      </c>
      <c r="DC205" s="25">
        <v>119.63</v>
      </c>
      <c r="DD205" s="25">
        <v>136.72</v>
      </c>
      <c r="DE205" s="25">
        <v>153.81</v>
      </c>
      <c r="DF205" s="25">
        <v>170.9</v>
      </c>
      <c r="DG205" s="25">
        <v>187.99</v>
      </c>
      <c r="DH205" s="28">
        <v>205.08</v>
      </c>
      <c r="DI205" s="30" t="s">
        <v>265</v>
      </c>
      <c r="DJ205" s="28">
        <v>222.17</v>
      </c>
      <c r="DK205" s="28">
        <v>239.26</v>
      </c>
      <c r="DL205" s="28">
        <v>256.35000000000002</v>
      </c>
      <c r="DM205" s="28">
        <v>273.44</v>
      </c>
      <c r="DN205" s="28">
        <v>290.52999999999997</v>
      </c>
      <c r="DO205" s="28">
        <v>307.62</v>
      </c>
      <c r="DP205" s="28">
        <v>324.70999999999998</v>
      </c>
      <c r="DQ205" s="25">
        <v>341.8</v>
      </c>
      <c r="DR205" s="25">
        <v>358.89</v>
      </c>
      <c r="DS205" s="25">
        <v>375.98</v>
      </c>
      <c r="DT205" s="49"/>
      <c r="DY205" s="24" t="s">
        <v>98</v>
      </c>
      <c r="DZ205" s="24" t="str">
        <f t="shared" si="141"/>
        <v>B-18-NH-70-74</v>
      </c>
      <c r="EA205" s="25">
        <v>34.6</v>
      </c>
      <c r="EB205" s="25">
        <v>51.9</v>
      </c>
      <c r="EC205" s="25">
        <v>69.2</v>
      </c>
      <c r="ED205" s="25">
        <v>86.5</v>
      </c>
      <c r="EE205" s="25">
        <v>103.8</v>
      </c>
      <c r="EF205" s="25">
        <v>121.1</v>
      </c>
      <c r="EG205" s="25">
        <v>138.4</v>
      </c>
      <c r="EH205" s="25">
        <v>155.69999999999999</v>
      </c>
      <c r="EI205" s="25">
        <v>173</v>
      </c>
      <c r="EJ205" s="25">
        <v>190.3</v>
      </c>
      <c r="EK205" s="28">
        <v>207.6</v>
      </c>
      <c r="EL205" s="30" t="s">
        <v>265</v>
      </c>
      <c r="EM205" s="28">
        <v>224.9</v>
      </c>
      <c r="EN205" s="28">
        <v>242.2</v>
      </c>
      <c r="EO205" s="28">
        <v>259.5</v>
      </c>
      <c r="EP205" s="28">
        <v>276.8</v>
      </c>
      <c r="EQ205" s="28">
        <v>294.10000000000002</v>
      </c>
      <c r="ER205" s="28">
        <v>311.39999999999998</v>
      </c>
      <c r="ES205" s="28">
        <v>328.7</v>
      </c>
      <c r="ET205" s="25">
        <v>346</v>
      </c>
      <c r="EU205" s="25">
        <v>363.3</v>
      </c>
      <c r="EV205" s="25">
        <v>380.6</v>
      </c>
      <c r="EW205" s="49"/>
      <c r="FB205" s="24" t="s">
        <v>98</v>
      </c>
      <c r="FC205" s="24" t="str">
        <f t="shared" si="142"/>
        <v>B-18-NH-70-74</v>
      </c>
      <c r="FD205" s="25">
        <v>28.76</v>
      </c>
      <c r="FE205" s="25">
        <v>43.14</v>
      </c>
      <c r="FF205" s="25">
        <v>57.52</v>
      </c>
      <c r="FG205" s="25">
        <v>71.900000000000006</v>
      </c>
      <c r="FH205" s="25">
        <v>86.28</v>
      </c>
      <c r="FI205" s="25">
        <v>100.66</v>
      </c>
      <c r="FJ205" s="25">
        <v>115.04</v>
      </c>
      <c r="FK205" s="25">
        <v>129.41999999999999</v>
      </c>
      <c r="FL205" s="25">
        <v>143.80000000000001</v>
      </c>
      <c r="FM205" s="25">
        <v>158.18</v>
      </c>
      <c r="FN205" s="28">
        <v>172.56</v>
      </c>
      <c r="FO205" s="30" t="s">
        <v>265</v>
      </c>
      <c r="FP205" s="28">
        <v>186.94</v>
      </c>
      <c r="FQ205" s="28">
        <v>201.32</v>
      </c>
      <c r="FR205" s="28">
        <v>215.7</v>
      </c>
      <c r="FS205" s="28">
        <v>230.08</v>
      </c>
      <c r="FT205" s="28">
        <v>244.46</v>
      </c>
      <c r="FU205" s="28">
        <v>258.83999999999997</v>
      </c>
      <c r="FV205" s="28">
        <v>273.22000000000003</v>
      </c>
      <c r="FW205" s="25">
        <v>287.60000000000002</v>
      </c>
      <c r="FX205" s="25">
        <v>301.98</v>
      </c>
      <c r="FY205" s="25">
        <v>316.36</v>
      </c>
      <c r="FZ205" s="49"/>
      <c r="HJ205" s="24" t="s">
        <v>98</v>
      </c>
      <c r="HK205" s="24" t="str">
        <f t="shared" si="143"/>
        <v>B-18-NH-70-74</v>
      </c>
      <c r="HL205" s="25">
        <v>31.26</v>
      </c>
      <c r="HM205" s="25">
        <v>46.89</v>
      </c>
      <c r="HN205" s="25">
        <v>62.52</v>
      </c>
      <c r="HO205" s="25">
        <v>78.150000000000006</v>
      </c>
      <c r="HP205" s="25">
        <v>93.78</v>
      </c>
      <c r="HQ205" s="25">
        <v>109.41</v>
      </c>
      <c r="HR205" s="25">
        <v>125.04</v>
      </c>
      <c r="HS205" s="25">
        <v>140.66999999999999</v>
      </c>
      <c r="HT205" s="25">
        <v>156.30000000000001</v>
      </c>
      <c r="HU205" s="25">
        <v>171.93</v>
      </c>
      <c r="HV205" s="28">
        <v>187.56</v>
      </c>
      <c r="HW205" s="30" t="s">
        <v>265</v>
      </c>
      <c r="HX205" s="28">
        <v>203.19</v>
      </c>
      <c r="HY205" s="28">
        <v>218.82</v>
      </c>
      <c r="HZ205" s="28">
        <v>234.45</v>
      </c>
      <c r="IA205" s="28">
        <v>250.08</v>
      </c>
      <c r="IB205" s="28">
        <v>265.70999999999998</v>
      </c>
      <c r="IC205" s="28">
        <v>281.33999999999997</v>
      </c>
      <c r="ID205" s="28">
        <v>296.97000000000003</v>
      </c>
      <c r="IE205" s="25">
        <v>312.60000000000002</v>
      </c>
      <c r="IF205" s="25">
        <v>328.23</v>
      </c>
      <c r="IG205" s="25">
        <v>343.86</v>
      </c>
      <c r="IH205" s="49"/>
      <c r="IM205" s="24" t="s">
        <v>98</v>
      </c>
      <c r="IN205" s="24" t="str">
        <f t="shared" si="144"/>
        <v>B-18-NH-70-74</v>
      </c>
      <c r="IO205" s="25">
        <v>26.06</v>
      </c>
      <c r="IP205" s="25">
        <v>39.090000000000003</v>
      </c>
      <c r="IQ205" s="25">
        <v>52.12</v>
      </c>
      <c r="IR205" s="25">
        <v>65.150000000000006</v>
      </c>
      <c r="IS205" s="25">
        <v>78.180000000000007</v>
      </c>
      <c r="IT205" s="25">
        <v>91.21</v>
      </c>
      <c r="IU205" s="25">
        <v>104.24</v>
      </c>
      <c r="IV205" s="25">
        <v>117.27</v>
      </c>
      <c r="IW205" s="25">
        <v>130.30000000000001</v>
      </c>
      <c r="IX205" s="25">
        <v>143.33000000000001</v>
      </c>
      <c r="IY205" s="28">
        <v>156.36000000000001</v>
      </c>
      <c r="IZ205" s="30" t="s">
        <v>265</v>
      </c>
      <c r="JA205" s="28">
        <v>169.39</v>
      </c>
      <c r="JB205" s="28">
        <v>182.42</v>
      </c>
      <c r="JC205" s="28">
        <v>195.45</v>
      </c>
      <c r="JD205" s="28">
        <v>208.48</v>
      </c>
      <c r="JE205" s="28">
        <v>221.51</v>
      </c>
      <c r="JF205" s="28">
        <v>234.54</v>
      </c>
      <c r="JG205" s="28">
        <v>247.57</v>
      </c>
      <c r="JH205" s="25">
        <v>260.60000000000002</v>
      </c>
      <c r="JI205" s="25">
        <v>273.63</v>
      </c>
      <c r="JJ205" s="25">
        <v>286.66000000000003</v>
      </c>
      <c r="JK205" s="49"/>
      <c r="KU205" s="24" t="s">
        <v>98</v>
      </c>
      <c r="KV205" s="24" t="str">
        <f t="shared" si="145"/>
        <v>B-18-NH-70-74</v>
      </c>
      <c r="KW205" s="25">
        <v>31.26</v>
      </c>
      <c r="KX205" s="25">
        <v>46.89</v>
      </c>
      <c r="KY205" s="25">
        <v>62.52</v>
      </c>
      <c r="KZ205" s="25">
        <v>78.150000000000006</v>
      </c>
      <c r="LA205" s="25">
        <v>93.78</v>
      </c>
      <c r="LB205" s="25">
        <v>109.41</v>
      </c>
      <c r="LC205" s="25">
        <v>125.04</v>
      </c>
      <c r="LD205" s="25">
        <v>140.66999999999999</v>
      </c>
      <c r="LE205" s="25">
        <v>156.30000000000001</v>
      </c>
      <c r="LF205" s="25">
        <v>171.93</v>
      </c>
      <c r="LG205" s="28">
        <v>187.56</v>
      </c>
      <c r="LH205" s="30" t="s">
        <v>265</v>
      </c>
      <c r="LI205" s="28">
        <v>203.19</v>
      </c>
      <c r="LJ205" s="28">
        <v>218.82</v>
      </c>
      <c r="LK205" s="28">
        <v>234.45</v>
      </c>
      <c r="LL205" s="28">
        <v>250.08</v>
      </c>
      <c r="LM205" s="28">
        <v>265.70999999999998</v>
      </c>
      <c r="LN205" s="28">
        <v>281.33999999999997</v>
      </c>
      <c r="LO205" s="28">
        <v>296.97000000000003</v>
      </c>
      <c r="LP205" s="25">
        <v>312.60000000000002</v>
      </c>
      <c r="LQ205" s="25">
        <v>328.23</v>
      </c>
      <c r="LR205" s="25">
        <v>343.86</v>
      </c>
      <c r="LS205" s="49"/>
    </row>
    <row r="206" spans="9:331">
      <c r="I206" s="24" t="s">
        <v>99</v>
      </c>
      <c r="J206" s="24" t="str">
        <f t="shared" si="139"/>
        <v>B-18-NH-75-79</v>
      </c>
      <c r="K206" s="25">
        <v>60.34</v>
      </c>
      <c r="L206" s="25">
        <v>90.51</v>
      </c>
      <c r="M206" s="25">
        <v>120.68</v>
      </c>
      <c r="N206" s="25">
        <v>150.85</v>
      </c>
      <c r="O206" s="25">
        <v>181.02</v>
      </c>
      <c r="P206" s="25">
        <v>211.19</v>
      </c>
      <c r="Q206" s="25">
        <v>241.36</v>
      </c>
      <c r="R206" s="25">
        <v>271.52999999999997</v>
      </c>
      <c r="S206" s="25">
        <v>301.7</v>
      </c>
      <c r="T206" s="25">
        <v>331.87</v>
      </c>
      <c r="U206" s="28">
        <v>362.04</v>
      </c>
      <c r="V206" s="30" t="s">
        <v>265</v>
      </c>
      <c r="W206" s="28">
        <v>392.21</v>
      </c>
      <c r="X206" s="28">
        <v>422.38</v>
      </c>
      <c r="Y206" s="28">
        <v>452.55</v>
      </c>
      <c r="Z206" s="28">
        <v>482.72</v>
      </c>
      <c r="AA206" s="28">
        <v>512.89</v>
      </c>
      <c r="AB206" s="28">
        <v>543.05999999999995</v>
      </c>
      <c r="AC206" s="28">
        <v>573.23</v>
      </c>
      <c r="AD206" s="25">
        <v>603.4</v>
      </c>
      <c r="AE206" s="25">
        <v>633.57000000000005</v>
      </c>
      <c r="AF206" s="25">
        <v>663.74</v>
      </c>
      <c r="CV206" s="24" t="s">
        <v>99</v>
      </c>
      <c r="CW206" s="24" t="str">
        <f t="shared" si="140"/>
        <v>B-18-NH-75-79</v>
      </c>
      <c r="CX206" s="25">
        <v>54.54</v>
      </c>
      <c r="CY206" s="25">
        <v>81.81</v>
      </c>
      <c r="CZ206" s="25">
        <v>109.08</v>
      </c>
      <c r="DA206" s="25">
        <v>136.35</v>
      </c>
      <c r="DB206" s="25">
        <v>163.62</v>
      </c>
      <c r="DC206" s="25">
        <v>190.89</v>
      </c>
      <c r="DD206" s="25">
        <v>218.16</v>
      </c>
      <c r="DE206" s="25">
        <v>245.43</v>
      </c>
      <c r="DF206" s="25">
        <v>272.7</v>
      </c>
      <c r="DG206" s="25">
        <v>299.97000000000003</v>
      </c>
      <c r="DH206" s="28">
        <v>327.24</v>
      </c>
      <c r="DI206" s="30" t="s">
        <v>265</v>
      </c>
      <c r="DJ206" s="28">
        <v>354.51</v>
      </c>
      <c r="DK206" s="28">
        <v>381.78</v>
      </c>
      <c r="DL206" s="28">
        <v>409.05</v>
      </c>
      <c r="DM206" s="28">
        <v>436.32</v>
      </c>
      <c r="DN206" s="28">
        <v>463.59</v>
      </c>
      <c r="DO206" s="28">
        <v>490.86</v>
      </c>
      <c r="DP206" s="28">
        <v>518.13</v>
      </c>
      <c r="DQ206" s="25">
        <v>545.4</v>
      </c>
      <c r="DR206" s="25">
        <v>572.66999999999996</v>
      </c>
      <c r="DS206" s="25">
        <v>599.94000000000005</v>
      </c>
      <c r="DT206" s="49"/>
      <c r="DY206" s="24" t="s">
        <v>99</v>
      </c>
      <c r="DZ206" s="24" t="str">
        <f t="shared" si="141"/>
        <v>B-18-NH-75-79</v>
      </c>
      <c r="EA206" s="25">
        <v>55.22</v>
      </c>
      <c r="EB206" s="25">
        <v>82.83</v>
      </c>
      <c r="EC206" s="25">
        <v>110.44</v>
      </c>
      <c r="ED206" s="25">
        <v>138.05000000000001</v>
      </c>
      <c r="EE206" s="25">
        <v>165.66</v>
      </c>
      <c r="EF206" s="25">
        <v>193.27</v>
      </c>
      <c r="EG206" s="25">
        <v>220.88</v>
      </c>
      <c r="EH206" s="25">
        <v>248.49</v>
      </c>
      <c r="EI206" s="25">
        <v>276.10000000000002</v>
      </c>
      <c r="EJ206" s="25">
        <v>303.70999999999998</v>
      </c>
      <c r="EK206" s="28">
        <v>331.32</v>
      </c>
      <c r="EL206" s="30" t="s">
        <v>265</v>
      </c>
      <c r="EM206" s="28">
        <v>358.93</v>
      </c>
      <c r="EN206" s="28">
        <v>386.54</v>
      </c>
      <c r="EO206" s="28">
        <v>414.15</v>
      </c>
      <c r="EP206" s="28">
        <v>441.76</v>
      </c>
      <c r="EQ206" s="28">
        <v>469.37</v>
      </c>
      <c r="ER206" s="28">
        <v>496.98</v>
      </c>
      <c r="ES206" s="28">
        <v>524.59</v>
      </c>
      <c r="ET206" s="25">
        <v>552.20000000000005</v>
      </c>
      <c r="EU206" s="25">
        <v>579.80999999999995</v>
      </c>
      <c r="EV206" s="25">
        <v>607.41999999999996</v>
      </c>
      <c r="EW206" s="49"/>
      <c r="FB206" s="24" t="s">
        <v>99</v>
      </c>
      <c r="FC206" s="24" t="str">
        <f t="shared" si="142"/>
        <v>B-18-NH-75-79</v>
      </c>
      <c r="FD206" s="25">
        <v>45.92</v>
      </c>
      <c r="FE206" s="25">
        <v>68.88</v>
      </c>
      <c r="FF206" s="25">
        <v>91.84</v>
      </c>
      <c r="FG206" s="25">
        <v>114.8</v>
      </c>
      <c r="FH206" s="25">
        <v>137.76</v>
      </c>
      <c r="FI206" s="25">
        <v>160.72</v>
      </c>
      <c r="FJ206" s="25">
        <v>183.68</v>
      </c>
      <c r="FK206" s="25">
        <v>206.64</v>
      </c>
      <c r="FL206" s="25">
        <v>229.6</v>
      </c>
      <c r="FM206" s="25">
        <v>252.56</v>
      </c>
      <c r="FN206" s="28">
        <v>275.52</v>
      </c>
      <c r="FO206" s="30" t="s">
        <v>265</v>
      </c>
      <c r="FP206" s="28">
        <v>298.48</v>
      </c>
      <c r="FQ206" s="28">
        <v>321.44</v>
      </c>
      <c r="FR206" s="28">
        <v>344.4</v>
      </c>
      <c r="FS206" s="28">
        <v>367.36</v>
      </c>
      <c r="FT206" s="28">
        <v>390.32</v>
      </c>
      <c r="FU206" s="28">
        <v>413.28</v>
      </c>
      <c r="FV206" s="28">
        <v>436.24</v>
      </c>
      <c r="FW206" s="25">
        <v>459.2</v>
      </c>
      <c r="FX206" s="25">
        <v>482.16</v>
      </c>
      <c r="FY206" s="25">
        <v>505.12</v>
      </c>
      <c r="FZ206" s="49"/>
      <c r="HJ206" s="24" t="s">
        <v>99</v>
      </c>
      <c r="HK206" s="24" t="str">
        <f t="shared" si="143"/>
        <v>B-18-NH-75-79</v>
      </c>
      <c r="HL206" s="25">
        <v>49.9</v>
      </c>
      <c r="HM206" s="25">
        <v>74.849999999999994</v>
      </c>
      <c r="HN206" s="25">
        <v>99.8</v>
      </c>
      <c r="HO206" s="25">
        <v>124.75</v>
      </c>
      <c r="HP206" s="25">
        <v>149.69999999999999</v>
      </c>
      <c r="HQ206" s="25">
        <v>174.65</v>
      </c>
      <c r="HR206" s="25">
        <v>199.6</v>
      </c>
      <c r="HS206" s="25">
        <v>224.55</v>
      </c>
      <c r="HT206" s="25">
        <v>249.5</v>
      </c>
      <c r="HU206" s="25">
        <v>274.45</v>
      </c>
      <c r="HV206" s="28">
        <v>299.39999999999998</v>
      </c>
      <c r="HW206" s="30" t="s">
        <v>265</v>
      </c>
      <c r="HX206" s="28">
        <v>324.35000000000002</v>
      </c>
      <c r="HY206" s="28">
        <v>349.3</v>
      </c>
      <c r="HZ206" s="28">
        <v>374.25</v>
      </c>
      <c r="IA206" s="28">
        <v>399.2</v>
      </c>
      <c r="IB206" s="28">
        <v>424.15</v>
      </c>
      <c r="IC206" s="28">
        <v>449.1</v>
      </c>
      <c r="ID206" s="28">
        <v>474.05</v>
      </c>
      <c r="IE206" s="25">
        <v>499</v>
      </c>
      <c r="IF206" s="25">
        <v>523.95000000000005</v>
      </c>
      <c r="IG206" s="25">
        <v>548.9</v>
      </c>
      <c r="IH206" s="49"/>
      <c r="IM206" s="24" t="s">
        <v>99</v>
      </c>
      <c r="IN206" s="24" t="str">
        <f t="shared" si="144"/>
        <v>B-18-NH-75-79</v>
      </c>
      <c r="IO206" s="25">
        <v>41.6</v>
      </c>
      <c r="IP206" s="25">
        <v>62.4</v>
      </c>
      <c r="IQ206" s="25">
        <v>83.2</v>
      </c>
      <c r="IR206" s="25">
        <v>104</v>
      </c>
      <c r="IS206" s="25">
        <v>124.8</v>
      </c>
      <c r="IT206" s="25">
        <v>145.6</v>
      </c>
      <c r="IU206" s="25">
        <v>166.4</v>
      </c>
      <c r="IV206" s="25">
        <v>187.2</v>
      </c>
      <c r="IW206" s="25">
        <v>208</v>
      </c>
      <c r="IX206" s="25">
        <v>228.8</v>
      </c>
      <c r="IY206" s="28">
        <v>249.6</v>
      </c>
      <c r="IZ206" s="30" t="s">
        <v>265</v>
      </c>
      <c r="JA206" s="28">
        <v>270.39999999999998</v>
      </c>
      <c r="JB206" s="28">
        <v>291.2</v>
      </c>
      <c r="JC206" s="28">
        <v>312</v>
      </c>
      <c r="JD206" s="28">
        <v>332.8</v>
      </c>
      <c r="JE206" s="28">
        <v>353.6</v>
      </c>
      <c r="JF206" s="28">
        <v>374.4</v>
      </c>
      <c r="JG206" s="28">
        <v>395.2</v>
      </c>
      <c r="JH206" s="25">
        <v>416</v>
      </c>
      <c r="JI206" s="25">
        <v>436.8</v>
      </c>
      <c r="JJ206" s="25">
        <v>457.6</v>
      </c>
      <c r="JK206" s="49"/>
      <c r="KU206" s="24" t="s">
        <v>99</v>
      </c>
      <c r="KV206" s="24" t="str">
        <f t="shared" si="145"/>
        <v>B-18-NH-75-79</v>
      </c>
      <c r="KW206" s="25">
        <v>49.9</v>
      </c>
      <c r="KX206" s="25">
        <v>74.849999999999994</v>
      </c>
      <c r="KY206" s="25">
        <v>99.8</v>
      </c>
      <c r="KZ206" s="25">
        <v>124.75</v>
      </c>
      <c r="LA206" s="25">
        <v>149.69999999999999</v>
      </c>
      <c r="LB206" s="25">
        <v>174.65</v>
      </c>
      <c r="LC206" s="25">
        <v>199.6</v>
      </c>
      <c r="LD206" s="25">
        <v>224.55</v>
      </c>
      <c r="LE206" s="25">
        <v>249.5</v>
      </c>
      <c r="LF206" s="25">
        <v>274.45</v>
      </c>
      <c r="LG206" s="28">
        <v>299.39999999999998</v>
      </c>
      <c r="LH206" s="30" t="s">
        <v>265</v>
      </c>
      <c r="LI206" s="28">
        <v>324.35000000000002</v>
      </c>
      <c r="LJ206" s="28">
        <v>349.3</v>
      </c>
      <c r="LK206" s="28">
        <v>374.25</v>
      </c>
      <c r="LL206" s="28">
        <v>399.2</v>
      </c>
      <c r="LM206" s="28">
        <v>424.15</v>
      </c>
      <c r="LN206" s="28">
        <v>449.1</v>
      </c>
      <c r="LO206" s="28">
        <v>474.05</v>
      </c>
      <c r="LP206" s="25">
        <v>499</v>
      </c>
      <c r="LQ206" s="25">
        <v>523.95000000000005</v>
      </c>
      <c r="LR206" s="25">
        <v>548.9</v>
      </c>
      <c r="LS206" s="49"/>
    </row>
    <row r="207" spans="9:331" ht="13.8" thickBot="1">
      <c r="I207" s="33" t="s">
        <v>100</v>
      </c>
      <c r="J207" s="24" t="str">
        <f t="shared" si="139"/>
        <v>B-18-NH-80-84</v>
      </c>
      <c r="K207" s="34">
        <v>88.86</v>
      </c>
      <c r="L207" s="34">
        <v>133.29</v>
      </c>
      <c r="M207" s="34">
        <v>177.72</v>
      </c>
      <c r="N207" s="34">
        <v>222.15</v>
      </c>
      <c r="O207" s="34">
        <v>266.58</v>
      </c>
      <c r="P207" s="34">
        <v>311.01</v>
      </c>
      <c r="Q207" s="34">
        <v>355.44</v>
      </c>
      <c r="R207" s="34">
        <v>399.87</v>
      </c>
      <c r="S207" s="34">
        <v>444.3</v>
      </c>
      <c r="T207" s="34">
        <v>488.73</v>
      </c>
      <c r="U207" s="35">
        <v>533.16</v>
      </c>
      <c r="V207" s="36" t="s">
        <v>265</v>
      </c>
      <c r="W207" s="35">
        <v>577.59</v>
      </c>
      <c r="X207" s="35">
        <v>622.02</v>
      </c>
      <c r="Y207" s="35">
        <v>666.45</v>
      </c>
      <c r="Z207" s="35">
        <v>710.88</v>
      </c>
      <c r="AA207" s="35">
        <v>755.31</v>
      </c>
      <c r="AB207" s="35">
        <v>799.74</v>
      </c>
      <c r="AC207" s="35">
        <v>844.17</v>
      </c>
      <c r="AD207" s="34">
        <v>888.6</v>
      </c>
      <c r="AE207" s="34">
        <v>933.03</v>
      </c>
      <c r="AF207" s="34">
        <v>977.46</v>
      </c>
      <c r="CV207" s="33" t="s">
        <v>100</v>
      </c>
      <c r="CW207" s="24" t="str">
        <f t="shared" si="140"/>
        <v>B-18-NH-80-84</v>
      </c>
      <c r="CX207" s="34">
        <v>80.319999999999993</v>
      </c>
      <c r="CY207" s="34">
        <v>120.48</v>
      </c>
      <c r="CZ207" s="34">
        <v>160.63999999999999</v>
      </c>
      <c r="DA207" s="34">
        <v>200.8</v>
      </c>
      <c r="DB207" s="34">
        <v>240.96</v>
      </c>
      <c r="DC207" s="34">
        <v>281.12</v>
      </c>
      <c r="DD207" s="34">
        <v>321.27999999999997</v>
      </c>
      <c r="DE207" s="34">
        <v>361.44</v>
      </c>
      <c r="DF207" s="34">
        <v>401.6</v>
      </c>
      <c r="DG207" s="34">
        <v>441.76</v>
      </c>
      <c r="DH207" s="35">
        <v>481.92</v>
      </c>
      <c r="DI207" s="36" t="s">
        <v>265</v>
      </c>
      <c r="DJ207" s="35">
        <v>522.08000000000004</v>
      </c>
      <c r="DK207" s="35">
        <v>562.24</v>
      </c>
      <c r="DL207" s="35">
        <v>602.4</v>
      </c>
      <c r="DM207" s="35">
        <v>642.55999999999995</v>
      </c>
      <c r="DN207" s="35">
        <v>682.72</v>
      </c>
      <c r="DO207" s="35">
        <v>722.88</v>
      </c>
      <c r="DP207" s="35">
        <v>763.04</v>
      </c>
      <c r="DQ207" s="34">
        <v>803.2</v>
      </c>
      <c r="DR207" s="34">
        <v>843.36</v>
      </c>
      <c r="DS207" s="34">
        <v>883.52</v>
      </c>
      <c r="DT207" s="49"/>
      <c r="DY207" s="33" t="s">
        <v>100</v>
      </c>
      <c r="DZ207" s="24" t="str">
        <f t="shared" si="141"/>
        <v>B-18-NH-80-84</v>
      </c>
      <c r="EA207" s="34">
        <v>81.319999999999993</v>
      </c>
      <c r="EB207" s="34">
        <v>121.98</v>
      </c>
      <c r="EC207" s="34">
        <v>162.63999999999999</v>
      </c>
      <c r="ED207" s="34">
        <v>203.3</v>
      </c>
      <c r="EE207" s="34">
        <v>243.96</v>
      </c>
      <c r="EF207" s="34">
        <v>284.62</v>
      </c>
      <c r="EG207" s="34">
        <v>325.27999999999997</v>
      </c>
      <c r="EH207" s="34">
        <v>365.94</v>
      </c>
      <c r="EI207" s="34">
        <v>406.6</v>
      </c>
      <c r="EJ207" s="34">
        <v>447.26</v>
      </c>
      <c r="EK207" s="35">
        <v>487.92</v>
      </c>
      <c r="EL207" s="36" t="s">
        <v>265</v>
      </c>
      <c r="EM207" s="35">
        <v>528.58000000000004</v>
      </c>
      <c r="EN207" s="35">
        <v>569.24</v>
      </c>
      <c r="EO207" s="35">
        <v>609.9</v>
      </c>
      <c r="EP207" s="35">
        <v>650.55999999999995</v>
      </c>
      <c r="EQ207" s="35">
        <v>691.22</v>
      </c>
      <c r="ER207" s="35">
        <v>731.88</v>
      </c>
      <c r="ES207" s="35">
        <v>772.54</v>
      </c>
      <c r="ET207" s="34">
        <v>813.2</v>
      </c>
      <c r="EU207" s="34">
        <v>853.86</v>
      </c>
      <c r="EV207" s="34">
        <v>894.52</v>
      </c>
      <c r="EW207" s="49"/>
      <c r="FB207" s="33" t="s">
        <v>100</v>
      </c>
      <c r="FC207" s="24" t="str">
        <f t="shared" si="142"/>
        <v>B-18-NH-80-84</v>
      </c>
      <c r="FD207" s="34">
        <v>67.599999999999994</v>
      </c>
      <c r="FE207" s="34">
        <v>101.4</v>
      </c>
      <c r="FF207" s="34">
        <v>135.19999999999999</v>
      </c>
      <c r="FG207" s="34">
        <v>169</v>
      </c>
      <c r="FH207" s="34">
        <v>202.8</v>
      </c>
      <c r="FI207" s="34">
        <v>236.6</v>
      </c>
      <c r="FJ207" s="34">
        <v>270.39999999999998</v>
      </c>
      <c r="FK207" s="34">
        <v>304.2</v>
      </c>
      <c r="FL207" s="34">
        <v>338</v>
      </c>
      <c r="FM207" s="34">
        <v>371.8</v>
      </c>
      <c r="FN207" s="35">
        <v>405.6</v>
      </c>
      <c r="FO207" s="36" t="s">
        <v>265</v>
      </c>
      <c r="FP207" s="35">
        <v>439.4</v>
      </c>
      <c r="FQ207" s="35">
        <v>473.2</v>
      </c>
      <c r="FR207" s="35">
        <v>507</v>
      </c>
      <c r="FS207" s="35">
        <v>540.79999999999995</v>
      </c>
      <c r="FT207" s="35">
        <v>574.6</v>
      </c>
      <c r="FU207" s="35">
        <v>608.4</v>
      </c>
      <c r="FV207" s="35">
        <v>642.20000000000005</v>
      </c>
      <c r="FW207" s="34">
        <v>676</v>
      </c>
      <c r="FX207" s="34">
        <v>709.8</v>
      </c>
      <c r="FY207" s="34">
        <v>743.6</v>
      </c>
      <c r="FZ207" s="49"/>
      <c r="HJ207" s="33" t="s">
        <v>100</v>
      </c>
      <c r="HK207" s="24" t="str">
        <f t="shared" si="143"/>
        <v>B-18-NH-80-84</v>
      </c>
      <c r="HL207" s="34">
        <v>73.48</v>
      </c>
      <c r="HM207" s="34">
        <v>110.22</v>
      </c>
      <c r="HN207" s="34">
        <v>146.96</v>
      </c>
      <c r="HO207" s="34">
        <v>183.7</v>
      </c>
      <c r="HP207" s="34">
        <v>220.44</v>
      </c>
      <c r="HQ207" s="34">
        <v>257.18</v>
      </c>
      <c r="HR207" s="34">
        <v>293.92</v>
      </c>
      <c r="HS207" s="34">
        <v>330.66</v>
      </c>
      <c r="HT207" s="34">
        <v>367.4</v>
      </c>
      <c r="HU207" s="34">
        <v>404.14</v>
      </c>
      <c r="HV207" s="35">
        <v>440.88</v>
      </c>
      <c r="HW207" s="36" t="s">
        <v>265</v>
      </c>
      <c r="HX207" s="35">
        <v>477.62</v>
      </c>
      <c r="HY207" s="35">
        <v>514.36</v>
      </c>
      <c r="HZ207" s="35">
        <v>551.1</v>
      </c>
      <c r="IA207" s="35">
        <v>587.84</v>
      </c>
      <c r="IB207" s="35">
        <v>624.58000000000004</v>
      </c>
      <c r="IC207" s="35">
        <v>661.32</v>
      </c>
      <c r="ID207" s="35">
        <v>698.06</v>
      </c>
      <c r="IE207" s="34">
        <v>734.8</v>
      </c>
      <c r="IF207" s="34">
        <v>771.54</v>
      </c>
      <c r="IG207" s="34">
        <v>808.28</v>
      </c>
      <c r="IH207" s="49"/>
      <c r="IM207" s="33" t="s">
        <v>100</v>
      </c>
      <c r="IN207" s="24" t="str">
        <f t="shared" si="144"/>
        <v>B-18-NH-80-84</v>
      </c>
      <c r="IO207" s="34">
        <v>61.28</v>
      </c>
      <c r="IP207" s="34">
        <v>91.92</v>
      </c>
      <c r="IQ207" s="34">
        <v>122.56</v>
      </c>
      <c r="IR207" s="34">
        <v>153.19999999999999</v>
      </c>
      <c r="IS207" s="34">
        <v>183.84</v>
      </c>
      <c r="IT207" s="34">
        <v>214.48</v>
      </c>
      <c r="IU207" s="34">
        <v>245.12</v>
      </c>
      <c r="IV207" s="34">
        <v>275.76</v>
      </c>
      <c r="IW207" s="34">
        <v>306.39999999999998</v>
      </c>
      <c r="IX207" s="34">
        <v>337.04</v>
      </c>
      <c r="IY207" s="35">
        <v>367.68</v>
      </c>
      <c r="IZ207" s="36" t="s">
        <v>265</v>
      </c>
      <c r="JA207" s="35">
        <v>398.32</v>
      </c>
      <c r="JB207" s="35">
        <v>428.96</v>
      </c>
      <c r="JC207" s="35">
        <v>459.6</v>
      </c>
      <c r="JD207" s="35">
        <v>490.24</v>
      </c>
      <c r="JE207" s="35">
        <v>520.88</v>
      </c>
      <c r="JF207" s="35">
        <v>551.52</v>
      </c>
      <c r="JG207" s="35">
        <v>582.16</v>
      </c>
      <c r="JH207" s="34">
        <v>612.79999999999995</v>
      </c>
      <c r="JI207" s="34">
        <v>643.44000000000005</v>
      </c>
      <c r="JJ207" s="34">
        <v>674.08</v>
      </c>
      <c r="JK207" s="49"/>
      <c r="KU207" s="33" t="s">
        <v>100</v>
      </c>
      <c r="KV207" s="24" t="str">
        <f t="shared" si="145"/>
        <v>B-18-NH-80-84</v>
      </c>
      <c r="KW207" s="34">
        <v>73.48</v>
      </c>
      <c r="KX207" s="34">
        <v>110.22</v>
      </c>
      <c r="KY207" s="34">
        <v>146.96</v>
      </c>
      <c r="KZ207" s="34">
        <v>183.7</v>
      </c>
      <c r="LA207" s="34">
        <v>220.44</v>
      </c>
      <c r="LB207" s="34">
        <v>257.18</v>
      </c>
      <c r="LC207" s="34">
        <v>293.92</v>
      </c>
      <c r="LD207" s="34">
        <v>330.66</v>
      </c>
      <c r="LE207" s="34">
        <v>367.4</v>
      </c>
      <c r="LF207" s="34">
        <v>404.14</v>
      </c>
      <c r="LG207" s="35">
        <v>440.88</v>
      </c>
      <c r="LH207" s="36" t="s">
        <v>265</v>
      </c>
      <c r="LI207" s="35">
        <v>477.62</v>
      </c>
      <c r="LJ207" s="35">
        <v>514.36</v>
      </c>
      <c r="LK207" s="35">
        <v>551.1</v>
      </c>
      <c r="LL207" s="35">
        <v>587.84</v>
      </c>
      <c r="LM207" s="35">
        <v>624.58000000000004</v>
      </c>
      <c r="LN207" s="35">
        <v>661.32</v>
      </c>
      <c r="LO207" s="35">
        <v>698.06</v>
      </c>
      <c r="LP207" s="34">
        <v>734.8</v>
      </c>
      <c r="LQ207" s="34">
        <v>771.54</v>
      </c>
      <c r="LR207" s="34">
        <v>808.28</v>
      </c>
      <c r="LS207" s="49"/>
    </row>
    <row r="208" spans="9:331" ht="13.8" thickBot="1">
      <c r="DT208" s="49"/>
      <c r="EW208" s="49"/>
      <c r="FZ208" s="49"/>
      <c r="IH208" s="49"/>
      <c r="JK208" s="49"/>
      <c r="LS208" s="49"/>
    </row>
    <row r="209" spans="9:331">
      <c r="K209" s="11">
        <v>500</v>
      </c>
      <c r="L209" s="12">
        <v>750</v>
      </c>
      <c r="M209" s="11">
        <v>1000</v>
      </c>
      <c r="N209" s="11">
        <v>1250</v>
      </c>
      <c r="O209" s="11">
        <v>1500</v>
      </c>
      <c r="P209" s="11">
        <v>1750</v>
      </c>
      <c r="Q209" s="11">
        <v>2000</v>
      </c>
      <c r="R209" s="11">
        <v>2250</v>
      </c>
      <c r="S209" s="11">
        <v>2500</v>
      </c>
      <c r="T209" s="11">
        <v>2750</v>
      </c>
      <c r="U209" s="14">
        <v>3000</v>
      </c>
      <c r="V209" s="15" t="s">
        <v>74</v>
      </c>
      <c r="W209" s="11">
        <v>3250</v>
      </c>
      <c r="X209" s="12">
        <v>3500</v>
      </c>
      <c r="Y209" s="11">
        <v>3750</v>
      </c>
      <c r="Z209" s="11">
        <v>4000</v>
      </c>
      <c r="AA209" s="11">
        <v>4250</v>
      </c>
      <c r="AB209" s="11">
        <v>4500</v>
      </c>
      <c r="AC209" s="11">
        <v>4750</v>
      </c>
      <c r="AD209" s="11">
        <v>5000</v>
      </c>
      <c r="AE209" s="11">
        <v>5250</v>
      </c>
      <c r="AF209" s="11">
        <v>5500</v>
      </c>
      <c r="CX209" s="11">
        <v>500</v>
      </c>
      <c r="CY209" s="12">
        <v>750</v>
      </c>
      <c r="CZ209" s="11">
        <v>1000</v>
      </c>
      <c r="DA209" s="11">
        <v>1250</v>
      </c>
      <c r="DB209" s="11">
        <v>1500</v>
      </c>
      <c r="DC209" s="11">
        <v>1750</v>
      </c>
      <c r="DD209" s="11">
        <v>2000</v>
      </c>
      <c r="DE209" s="11">
        <v>2250</v>
      </c>
      <c r="DF209" s="11">
        <v>2500</v>
      </c>
      <c r="DG209" s="11">
        <v>2750</v>
      </c>
      <c r="DH209" s="14">
        <v>3000</v>
      </c>
      <c r="DI209" s="15" t="s">
        <v>74</v>
      </c>
      <c r="DJ209" s="11">
        <v>3250</v>
      </c>
      <c r="DK209" s="12">
        <v>3500</v>
      </c>
      <c r="DL209" s="11">
        <v>3750</v>
      </c>
      <c r="DM209" s="11">
        <v>4000</v>
      </c>
      <c r="DN209" s="11">
        <v>4250</v>
      </c>
      <c r="DO209" s="11">
        <v>4500</v>
      </c>
      <c r="DP209" s="11">
        <v>4750</v>
      </c>
      <c r="DQ209" s="11">
        <v>5000</v>
      </c>
      <c r="DR209" s="11">
        <v>5250</v>
      </c>
      <c r="DS209" s="11">
        <v>5500</v>
      </c>
      <c r="DT209" s="49"/>
      <c r="EA209" s="11">
        <v>500</v>
      </c>
      <c r="EB209" s="12">
        <v>750</v>
      </c>
      <c r="EC209" s="11">
        <v>1000</v>
      </c>
      <c r="ED209" s="11">
        <v>1250</v>
      </c>
      <c r="EE209" s="11">
        <v>1500</v>
      </c>
      <c r="EF209" s="11">
        <v>1750</v>
      </c>
      <c r="EG209" s="11">
        <v>2000</v>
      </c>
      <c r="EH209" s="11">
        <v>2250</v>
      </c>
      <c r="EI209" s="11">
        <v>2500</v>
      </c>
      <c r="EJ209" s="11">
        <v>2750</v>
      </c>
      <c r="EK209" s="14">
        <v>3000</v>
      </c>
      <c r="EL209" s="15" t="s">
        <v>74</v>
      </c>
      <c r="EM209" s="11">
        <v>3250</v>
      </c>
      <c r="EN209" s="12">
        <v>3500</v>
      </c>
      <c r="EO209" s="11">
        <v>3750</v>
      </c>
      <c r="EP209" s="11">
        <v>4000</v>
      </c>
      <c r="EQ209" s="11">
        <v>4250</v>
      </c>
      <c r="ER209" s="11">
        <v>4500</v>
      </c>
      <c r="ES209" s="11">
        <v>4750</v>
      </c>
      <c r="ET209" s="11">
        <v>5000</v>
      </c>
      <c r="EU209" s="11">
        <v>5250</v>
      </c>
      <c r="EV209" s="11">
        <v>5500</v>
      </c>
      <c r="EW209" s="49"/>
      <c r="FD209" s="11">
        <v>500</v>
      </c>
      <c r="FE209" s="12">
        <v>750</v>
      </c>
      <c r="FF209" s="11">
        <v>1000</v>
      </c>
      <c r="FG209" s="11">
        <v>1250</v>
      </c>
      <c r="FH209" s="11">
        <v>1500</v>
      </c>
      <c r="FI209" s="11">
        <v>1750</v>
      </c>
      <c r="FJ209" s="11">
        <v>2000</v>
      </c>
      <c r="FK209" s="11">
        <v>2250</v>
      </c>
      <c r="FL209" s="11">
        <v>2500</v>
      </c>
      <c r="FM209" s="11">
        <v>2750</v>
      </c>
      <c r="FN209" s="14">
        <v>3000</v>
      </c>
      <c r="FO209" s="15" t="s">
        <v>74</v>
      </c>
      <c r="FP209" s="11">
        <v>3250</v>
      </c>
      <c r="FQ209" s="12">
        <v>3500</v>
      </c>
      <c r="FR209" s="11">
        <v>3750</v>
      </c>
      <c r="FS209" s="11">
        <v>4000</v>
      </c>
      <c r="FT209" s="11">
        <v>4250</v>
      </c>
      <c r="FU209" s="11">
        <v>4500</v>
      </c>
      <c r="FV209" s="11">
        <v>4750</v>
      </c>
      <c r="FW209" s="11">
        <v>5000</v>
      </c>
      <c r="FX209" s="11">
        <v>5250</v>
      </c>
      <c r="FY209" s="11">
        <v>5500</v>
      </c>
      <c r="FZ209" s="49"/>
      <c r="HL209" s="11">
        <v>500</v>
      </c>
      <c r="HM209" s="12">
        <v>750</v>
      </c>
      <c r="HN209" s="11">
        <v>1000</v>
      </c>
      <c r="HO209" s="11">
        <v>1250</v>
      </c>
      <c r="HP209" s="11">
        <v>1500</v>
      </c>
      <c r="HQ209" s="11">
        <v>1750</v>
      </c>
      <c r="HR209" s="11">
        <v>2000</v>
      </c>
      <c r="HS209" s="11">
        <v>2250</v>
      </c>
      <c r="HT209" s="11">
        <v>2500</v>
      </c>
      <c r="HU209" s="11">
        <v>2750</v>
      </c>
      <c r="HV209" s="14">
        <v>3000</v>
      </c>
      <c r="HW209" s="15" t="s">
        <v>74</v>
      </c>
      <c r="HX209" s="11">
        <v>3250</v>
      </c>
      <c r="HY209" s="12">
        <v>3500</v>
      </c>
      <c r="HZ209" s="11">
        <v>3750</v>
      </c>
      <c r="IA209" s="11">
        <v>4000</v>
      </c>
      <c r="IB209" s="11">
        <v>4250</v>
      </c>
      <c r="IC209" s="11">
        <v>4500</v>
      </c>
      <c r="ID209" s="11">
        <v>4750</v>
      </c>
      <c r="IE209" s="11">
        <v>5000</v>
      </c>
      <c r="IF209" s="11">
        <v>5250</v>
      </c>
      <c r="IG209" s="11">
        <v>5500</v>
      </c>
      <c r="IH209" s="49"/>
      <c r="IO209" s="11">
        <v>500</v>
      </c>
      <c r="IP209" s="12">
        <v>750</v>
      </c>
      <c r="IQ209" s="11">
        <v>1000</v>
      </c>
      <c r="IR209" s="11">
        <v>1250</v>
      </c>
      <c r="IS209" s="11">
        <v>1500</v>
      </c>
      <c r="IT209" s="11">
        <v>1750</v>
      </c>
      <c r="IU209" s="11">
        <v>2000</v>
      </c>
      <c r="IV209" s="11">
        <v>2250</v>
      </c>
      <c r="IW209" s="11">
        <v>2500</v>
      </c>
      <c r="IX209" s="11">
        <v>2750</v>
      </c>
      <c r="IY209" s="14">
        <v>3000</v>
      </c>
      <c r="IZ209" s="15" t="s">
        <v>74</v>
      </c>
      <c r="JA209" s="11">
        <v>3250</v>
      </c>
      <c r="JB209" s="12">
        <v>3500</v>
      </c>
      <c r="JC209" s="11">
        <v>3750</v>
      </c>
      <c r="JD209" s="11">
        <v>4000</v>
      </c>
      <c r="JE209" s="11">
        <v>4250</v>
      </c>
      <c r="JF209" s="11">
        <v>4500</v>
      </c>
      <c r="JG209" s="11">
        <v>4750</v>
      </c>
      <c r="JH209" s="11">
        <v>5000</v>
      </c>
      <c r="JI209" s="11">
        <v>5250</v>
      </c>
      <c r="JJ209" s="11">
        <v>5500</v>
      </c>
      <c r="JK209" s="49"/>
      <c r="KW209" s="11">
        <v>500</v>
      </c>
      <c r="KX209" s="12">
        <v>750</v>
      </c>
      <c r="KY209" s="11">
        <v>1000</v>
      </c>
      <c r="KZ209" s="11">
        <v>1250</v>
      </c>
      <c r="LA209" s="11">
        <v>1500</v>
      </c>
      <c r="LB209" s="11">
        <v>1750</v>
      </c>
      <c r="LC209" s="11">
        <v>2000</v>
      </c>
      <c r="LD209" s="11">
        <v>2250</v>
      </c>
      <c r="LE209" s="11">
        <v>2500</v>
      </c>
      <c r="LF209" s="11">
        <v>2750</v>
      </c>
      <c r="LG209" s="14">
        <v>3000</v>
      </c>
      <c r="LH209" s="15" t="s">
        <v>74</v>
      </c>
      <c r="LI209" s="11">
        <v>3250</v>
      </c>
      <c r="LJ209" s="12">
        <v>3500</v>
      </c>
      <c r="LK209" s="11">
        <v>3750</v>
      </c>
      <c r="LL209" s="11">
        <v>4000</v>
      </c>
      <c r="LM209" s="11">
        <v>4250</v>
      </c>
      <c r="LN209" s="11">
        <v>4500</v>
      </c>
      <c r="LO209" s="11">
        <v>4750</v>
      </c>
      <c r="LP209" s="11">
        <v>5000</v>
      </c>
      <c r="LQ209" s="11">
        <v>5250</v>
      </c>
      <c r="LR209" s="11">
        <v>5500</v>
      </c>
      <c r="LS209" s="49"/>
    </row>
    <row r="210" spans="9:331">
      <c r="I210" s="17"/>
      <c r="J210" s="141" t="s">
        <v>303</v>
      </c>
      <c r="K210" s="18">
        <v>2</v>
      </c>
      <c r="L210" s="19">
        <v>3</v>
      </c>
      <c r="M210" s="18">
        <v>4</v>
      </c>
      <c r="N210" s="18">
        <v>5</v>
      </c>
      <c r="O210" s="18">
        <v>6</v>
      </c>
      <c r="P210" s="18">
        <v>7</v>
      </c>
      <c r="Q210" s="18">
        <v>8</v>
      </c>
      <c r="R210" s="18">
        <v>9</v>
      </c>
      <c r="S210" s="18">
        <v>10</v>
      </c>
      <c r="T210" s="18">
        <v>11</v>
      </c>
      <c r="U210" s="20">
        <v>12</v>
      </c>
      <c r="V210" s="21"/>
      <c r="W210" s="18">
        <v>13</v>
      </c>
      <c r="X210" s="19">
        <v>14</v>
      </c>
      <c r="Y210" s="18">
        <v>15</v>
      </c>
      <c r="Z210" s="18">
        <v>16</v>
      </c>
      <c r="AA210" s="18">
        <v>17</v>
      </c>
      <c r="AB210" s="18">
        <v>18</v>
      </c>
      <c r="AC210" s="18">
        <v>19</v>
      </c>
      <c r="AD210" s="18">
        <v>20</v>
      </c>
      <c r="AE210" s="18">
        <v>21</v>
      </c>
      <c r="AF210" s="18">
        <v>22</v>
      </c>
      <c r="CV210" s="17"/>
      <c r="CW210" s="157" t="s">
        <v>303</v>
      </c>
      <c r="CX210" s="18">
        <v>2</v>
      </c>
      <c r="CY210" s="19">
        <v>3</v>
      </c>
      <c r="CZ210" s="18">
        <v>4</v>
      </c>
      <c r="DA210" s="18">
        <v>5</v>
      </c>
      <c r="DB210" s="18">
        <v>6</v>
      </c>
      <c r="DC210" s="18">
        <v>7</v>
      </c>
      <c r="DD210" s="18">
        <v>8</v>
      </c>
      <c r="DE210" s="18">
        <v>9</v>
      </c>
      <c r="DF210" s="18">
        <v>10</v>
      </c>
      <c r="DG210" s="18">
        <v>11</v>
      </c>
      <c r="DH210" s="20">
        <v>12</v>
      </c>
      <c r="DI210" s="21"/>
      <c r="DJ210" s="18">
        <v>13</v>
      </c>
      <c r="DK210" s="19">
        <v>14</v>
      </c>
      <c r="DL210" s="18">
        <v>15</v>
      </c>
      <c r="DM210" s="18">
        <v>16</v>
      </c>
      <c r="DN210" s="18">
        <v>17</v>
      </c>
      <c r="DO210" s="18">
        <v>18</v>
      </c>
      <c r="DP210" s="18">
        <v>19</v>
      </c>
      <c r="DQ210" s="18">
        <v>20</v>
      </c>
      <c r="DR210" s="18">
        <v>21</v>
      </c>
      <c r="DS210" s="18">
        <v>22</v>
      </c>
      <c r="DT210" s="49"/>
      <c r="DY210" s="17"/>
      <c r="DZ210" s="157" t="s">
        <v>303</v>
      </c>
      <c r="EA210" s="18">
        <v>2</v>
      </c>
      <c r="EB210" s="19">
        <v>3</v>
      </c>
      <c r="EC210" s="18">
        <v>4</v>
      </c>
      <c r="ED210" s="18">
        <v>5</v>
      </c>
      <c r="EE210" s="18">
        <v>6</v>
      </c>
      <c r="EF210" s="18">
        <v>7</v>
      </c>
      <c r="EG210" s="18">
        <v>8</v>
      </c>
      <c r="EH210" s="18">
        <v>9</v>
      </c>
      <c r="EI210" s="18">
        <v>10</v>
      </c>
      <c r="EJ210" s="18">
        <v>11</v>
      </c>
      <c r="EK210" s="20">
        <v>12</v>
      </c>
      <c r="EL210" s="21"/>
      <c r="EM210" s="18">
        <v>13</v>
      </c>
      <c r="EN210" s="19">
        <v>14</v>
      </c>
      <c r="EO210" s="18">
        <v>15</v>
      </c>
      <c r="EP210" s="18">
        <v>16</v>
      </c>
      <c r="EQ210" s="18">
        <v>17</v>
      </c>
      <c r="ER210" s="18">
        <v>18</v>
      </c>
      <c r="ES210" s="18">
        <v>19</v>
      </c>
      <c r="ET210" s="18">
        <v>20</v>
      </c>
      <c r="EU210" s="18">
        <v>21</v>
      </c>
      <c r="EV210" s="18">
        <v>22</v>
      </c>
      <c r="EW210" s="49"/>
      <c r="FB210" s="17"/>
      <c r="FC210" s="157" t="s">
        <v>303</v>
      </c>
      <c r="FD210" s="18">
        <v>2</v>
      </c>
      <c r="FE210" s="19">
        <v>3</v>
      </c>
      <c r="FF210" s="18">
        <v>4</v>
      </c>
      <c r="FG210" s="18">
        <v>5</v>
      </c>
      <c r="FH210" s="18">
        <v>6</v>
      </c>
      <c r="FI210" s="18">
        <v>7</v>
      </c>
      <c r="FJ210" s="18">
        <v>8</v>
      </c>
      <c r="FK210" s="18">
        <v>9</v>
      </c>
      <c r="FL210" s="18">
        <v>10</v>
      </c>
      <c r="FM210" s="18">
        <v>11</v>
      </c>
      <c r="FN210" s="20">
        <v>12</v>
      </c>
      <c r="FO210" s="21"/>
      <c r="FP210" s="18">
        <v>13</v>
      </c>
      <c r="FQ210" s="19">
        <v>14</v>
      </c>
      <c r="FR210" s="18">
        <v>15</v>
      </c>
      <c r="FS210" s="18">
        <v>16</v>
      </c>
      <c r="FT210" s="18">
        <v>17</v>
      </c>
      <c r="FU210" s="18">
        <v>18</v>
      </c>
      <c r="FV210" s="18">
        <v>19</v>
      </c>
      <c r="FW210" s="18">
        <v>20</v>
      </c>
      <c r="FX210" s="18">
        <v>21</v>
      </c>
      <c r="FY210" s="18">
        <v>22</v>
      </c>
      <c r="FZ210" s="49"/>
      <c r="HJ210" s="17"/>
      <c r="HK210" s="163" t="s">
        <v>303</v>
      </c>
      <c r="HL210" s="18">
        <v>2</v>
      </c>
      <c r="HM210" s="19">
        <v>3</v>
      </c>
      <c r="HN210" s="18">
        <v>4</v>
      </c>
      <c r="HO210" s="18">
        <v>5</v>
      </c>
      <c r="HP210" s="18">
        <v>6</v>
      </c>
      <c r="HQ210" s="18">
        <v>7</v>
      </c>
      <c r="HR210" s="18">
        <v>8</v>
      </c>
      <c r="HS210" s="18">
        <v>9</v>
      </c>
      <c r="HT210" s="18">
        <v>10</v>
      </c>
      <c r="HU210" s="18">
        <v>11</v>
      </c>
      <c r="HV210" s="20">
        <v>12</v>
      </c>
      <c r="HW210" s="21"/>
      <c r="HX210" s="18">
        <v>13</v>
      </c>
      <c r="HY210" s="19">
        <v>14</v>
      </c>
      <c r="HZ210" s="18">
        <v>15</v>
      </c>
      <c r="IA210" s="18">
        <v>16</v>
      </c>
      <c r="IB210" s="18">
        <v>17</v>
      </c>
      <c r="IC210" s="18">
        <v>18</v>
      </c>
      <c r="ID210" s="18">
        <v>19</v>
      </c>
      <c r="IE210" s="18">
        <v>20</v>
      </c>
      <c r="IF210" s="18">
        <v>21</v>
      </c>
      <c r="IG210" s="18">
        <v>22</v>
      </c>
      <c r="IH210" s="49"/>
      <c r="IM210" s="17"/>
      <c r="IN210" s="163" t="s">
        <v>303</v>
      </c>
      <c r="IO210" s="18">
        <v>2</v>
      </c>
      <c r="IP210" s="19">
        <v>3</v>
      </c>
      <c r="IQ210" s="18">
        <v>4</v>
      </c>
      <c r="IR210" s="18">
        <v>5</v>
      </c>
      <c r="IS210" s="18">
        <v>6</v>
      </c>
      <c r="IT210" s="18">
        <v>7</v>
      </c>
      <c r="IU210" s="18">
        <v>8</v>
      </c>
      <c r="IV210" s="18">
        <v>9</v>
      </c>
      <c r="IW210" s="18">
        <v>10</v>
      </c>
      <c r="IX210" s="18">
        <v>11</v>
      </c>
      <c r="IY210" s="20">
        <v>12</v>
      </c>
      <c r="IZ210" s="21"/>
      <c r="JA210" s="18">
        <v>13</v>
      </c>
      <c r="JB210" s="19">
        <v>14</v>
      </c>
      <c r="JC210" s="18">
        <v>15</v>
      </c>
      <c r="JD210" s="18">
        <v>16</v>
      </c>
      <c r="JE210" s="18">
        <v>17</v>
      </c>
      <c r="JF210" s="18">
        <v>18</v>
      </c>
      <c r="JG210" s="18">
        <v>19</v>
      </c>
      <c r="JH210" s="18">
        <v>20</v>
      </c>
      <c r="JI210" s="18">
        <v>21</v>
      </c>
      <c r="JJ210" s="18">
        <v>22</v>
      </c>
      <c r="JK210" s="49"/>
      <c r="KU210" s="17"/>
      <c r="KV210" s="170" t="s">
        <v>303</v>
      </c>
      <c r="KW210" s="18">
        <v>2</v>
      </c>
      <c r="KX210" s="19">
        <v>3</v>
      </c>
      <c r="KY210" s="18">
        <v>4</v>
      </c>
      <c r="KZ210" s="18">
        <v>5</v>
      </c>
      <c r="LA210" s="18">
        <v>6</v>
      </c>
      <c r="LB210" s="18">
        <v>7</v>
      </c>
      <c r="LC210" s="18">
        <v>8</v>
      </c>
      <c r="LD210" s="18">
        <v>9</v>
      </c>
      <c r="LE210" s="18">
        <v>10</v>
      </c>
      <c r="LF210" s="18">
        <v>11</v>
      </c>
      <c r="LG210" s="20">
        <v>12</v>
      </c>
      <c r="LH210" s="21"/>
      <c r="LI210" s="18">
        <v>13</v>
      </c>
      <c r="LJ210" s="19">
        <v>14</v>
      </c>
      <c r="LK210" s="18">
        <v>15</v>
      </c>
      <c r="LL210" s="18">
        <v>16</v>
      </c>
      <c r="LM210" s="18">
        <v>17</v>
      </c>
      <c r="LN210" s="18">
        <v>18</v>
      </c>
      <c r="LO210" s="18">
        <v>19</v>
      </c>
      <c r="LP210" s="18">
        <v>20</v>
      </c>
      <c r="LQ210" s="18">
        <v>21</v>
      </c>
      <c r="LR210" s="18">
        <v>22</v>
      </c>
      <c r="LS210" s="49"/>
    </row>
    <row r="211" spans="9:331">
      <c r="I211" s="43" t="s">
        <v>110</v>
      </c>
      <c r="J211" s="24" t="str">
        <f>CONCATENATE(J$210,"-",I211)</f>
        <v>B-24-BASE-D</v>
      </c>
      <c r="K211" s="25">
        <v>18.16</v>
      </c>
      <c r="L211" s="252" t="s">
        <v>84</v>
      </c>
      <c r="M211" s="252"/>
      <c r="N211" s="252"/>
      <c r="O211" s="252"/>
      <c r="P211" s="252"/>
      <c r="Q211" s="252"/>
      <c r="R211" s="252"/>
      <c r="S211" s="252"/>
      <c r="T211" s="252"/>
      <c r="U211" s="253"/>
      <c r="V211" s="27">
        <v>1.1000000000000001</v>
      </c>
      <c r="W211" s="25"/>
      <c r="X211" s="252" t="s">
        <v>84</v>
      </c>
      <c r="Y211" s="252"/>
      <c r="Z211" s="252"/>
      <c r="AA211" s="252"/>
      <c r="AB211" s="252"/>
      <c r="AC211" s="252"/>
      <c r="AD211" s="252"/>
      <c r="AE211" s="252"/>
      <c r="AF211" s="252"/>
      <c r="CV211" s="43" t="s">
        <v>110</v>
      </c>
      <c r="CW211" s="24" t="str">
        <f>CONCATENATE(CW$210,"-",CV211)</f>
        <v>B-24-BASE-D</v>
      </c>
      <c r="CX211" s="25">
        <v>16.399999999999999</v>
      </c>
      <c r="CY211" s="252" t="s">
        <v>84</v>
      </c>
      <c r="CZ211" s="252"/>
      <c r="DA211" s="252"/>
      <c r="DB211" s="252"/>
      <c r="DC211" s="252"/>
      <c r="DD211" s="252"/>
      <c r="DE211" s="252"/>
      <c r="DF211" s="252"/>
      <c r="DG211" s="252"/>
      <c r="DH211" s="253"/>
      <c r="DI211" s="27">
        <v>1.1000000000000001</v>
      </c>
      <c r="DJ211" s="25"/>
      <c r="DK211" s="252" t="s">
        <v>84</v>
      </c>
      <c r="DL211" s="252"/>
      <c r="DM211" s="252"/>
      <c r="DN211" s="252"/>
      <c r="DO211" s="252"/>
      <c r="DP211" s="252"/>
      <c r="DQ211" s="252"/>
      <c r="DR211" s="252"/>
      <c r="DS211" s="252"/>
      <c r="DT211" s="49"/>
      <c r="DY211" s="43" t="s">
        <v>110</v>
      </c>
      <c r="DZ211" s="24" t="str">
        <f>CONCATENATE(DZ$210,"-",DY211)</f>
        <v>B-24-BASE-D</v>
      </c>
      <c r="EA211" s="25">
        <v>16.62</v>
      </c>
      <c r="EB211" s="252" t="s">
        <v>84</v>
      </c>
      <c r="EC211" s="252"/>
      <c r="ED211" s="252"/>
      <c r="EE211" s="252"/>
      <c r="EF211" s="252"/>
      <c r="EG211" s="252"/>
      <c r="EH211" s="252"/>
      <c r="EI211" s="252"/>
      <c r="EJ211" s="252"/>
      <c r="EK211" s="253"/>
      <c r="EL211" s="27">
        <v>1.1000000000000001</v>
      </c>
      <c r="EM211" s="25"/>
      <c r="EN211" s="252" t="s">
        <v>84</v>
      </c>
      <c r="EO211" s="252"/>
      <c r="EP211" s="252"/>
      <c r="EQ211" s="252"/>
      <c r="ER211" s="252"/>
      <c r="ES211" s="252"/>
      <c r="ET211" s="252"/>
      <c r="EU211" s="252"/>
      <c r="EV211" s="252"/>
      <c r="EW211" s="49"/>
      <c r="FB211" s="43" t="s">
        <v>110</v>
      </c>
      <c r="FC211" s="24" t="str">
        <f>CONCATENATE(FC$210,"-",FB211)</f>
        <v>B-24-BASE-D</v>
      </c>
      <c r="FD211" s="25">
        <v>13.84</v>
      </c>
      <c r="FE211" s="252" t="s">
        <v>84</v>
      </c>
      <c r="FF211" s="252"/>
      <c r="FG211" s="252"/>
      <c r="FH211" s="252"/>
      <c r="FI211" s="252"/>
      <c r="FJ211" s="252"/>
      <c r="FK211" s="252"/>
      <c r="FL211" s="252"/>
      <c r="FM211" s="252"/>
      <c r="FN211" s="253"/>
      <c r="FO211" s="27">
        <v>1.1000000000000001</v>
      </c>
      <c r="FP211" s="25"/>
      <c r="FQ211" s="252" t="s">
        <v>84</v>
      </c>
      <c r="FR211" s="252"/>
      <c r="FS211" s="252"/>
      <c r="FT211" s="252"/>
      <c r="FU211" s="252"/>
      <c r="FV211" s="252"/>
      <c r="FW211" s="252"/>
      <c r="FX211" s="252"/>
      <c r="FY211" s="252"/>
      <c r="FZ211" s="49"/>
      <c r="HJ211" s="43" t="s">
        <v>110</v>
      </c>
      <c r="HK211" s="24" t="str">
        <f>CONCATENATE(HK$210,"-",HJ211)</f>
        <v>B-24-BASE-D</v>
      </c>
      <c r="HL211" s="25">
        <v>99999</v>
      </c>
      <c r="HM211" s="252" t="s">
        <v>84</v>
      </c>
      <c r="HN211" s="252"/>
      <c r="HO211" s="252"/>
      <c r="HP211" s="252"/>
      <c r="HQ211" s="252"/>
      <c r="HR211" s="252"/>
      <c r="HS211" s="252"/>
      <c r="HT211" s="252"/>
      <c r="HU211" s="252"/>
      <c r="HV211" s="253"/>
      <c r="HW211" s="27">
        <v>100</v>
      </c>
      <c r="HX211" s="25"/>
      <c r="HY211" s="252" t="s">
        <v>84</v>
      </c>
      <c r="HZ211" s="252"/>
      <c r="IA211" s="252"/>
      <c r="IB211" s="252"/>
      <c r="IC211" s="252"/>
      <c r="ID211" s="252"/>
      <c r="IE211" s="252"/>
      <c r="IF211" s="252"/>
      <c r="IG211" s="252"/>
      <c r="IH211" s="49"/>
      <c r="IM211" s="43" t="s">
        <v>110</v>
      </c>
      <c r="IN211" s="24" t="str">
        <f>CONCATENATE(IN$210,"-",IM211)</f>
        <v>B-24-BASE-D</v>
      </c>
      <c r="IO211" s="25">
        <v>99999</v>
      </c>
      <c r="IP211" s="252" t="s">
        <v>84</v>
      </c>
      <c r="IQ211" s="252"/>
      <c r="IR211" s="252"/>
      <c r="IS211" s="252"/>
      <c r="IT211" s="252"/>
      <c r="IU211" s="252"/>
      <c r="IV211" s="252"/>
      <c r="IW211" s="252"/>
      <c r="IX211" s="252"/>
      <c r="IY211" s="253"/>
      <c r="IZ211" s="27">
        <v>100</v>
      </c>
      <c r="JA211" s="25"/>
      <c r="JB211" s="252" t="s">
        <v>84</v>
      </c>
      <c r="JC211" s="252"/>
      <c r="JD211" s="252"/>
      <c r="JE211" s="252"/>
      <c r="JF211" s="252"/>
      <c r="JG211" s="252"/>
      <c r="JH211" s="252"/>
      <c r="JI211" s="252"/>
      <c r="JJ211" s="252"/>
      <c r="JK211" s="49"/>
      <c r="KU211" s="43" t="s">
        <v>110</v>
      </c>
      <c r="KV211" s="24" t="str">
        <f>CONCATENATE(KV$210,"-",KU211)</f>
        <v>B-24-BASE-D</v>
      </c>
      <c r="KW211" s="25">
        <v>15.02</v>
      </c>
      <c r="KX211" s="252" t="s">
        <v>84</v>
      </c>
      <c r="KY211" s="252"/>
      <c r="KZ211" s="252"/>
      <c r="LA211" s="252"/>
      <c r="LB211" s="252"/>
      <c r="LC211" s="252"/>
      <c r="LD211" s="252"/>
      <c r="LE211" s="252"/>
      <c r="LF211" s="252"/>
      <c r="LG211" s="253"/>
      <c r="LH211" s="27">
        <v>100</v>
      </c>
      <c r="LI211" s="25"/>
      <c r="LJ211" s="252" t="s">
        <v>84</v>
      </c>
      <c r="LK211" s="252"/>
      <c r="LL211" s="252"/>
      <c r="LM211" s="252"/>
      <c r="LN211" s="252"/>
      <c r="LO211" s="252"/>
      <c r="LP211" s="252"/>
      <c r="LQ211" s="252"/>
      <c r="LR211" s="252"/>
      <c r="LS211" s="49"/>
    </row>
    <row r="212" spans="9:331" ht="14.4">
      <c r="I212" s="24" t="s">
        <v>91</v>
      </c>
      <c r="J212" s="24" t="str">
        <f t="shared" ref="J212:J221" si="146">CONCATENATE(J$210,"-",I212)</f>
        <v>B-24-BASE-18-29</v>
      </c>
      <c r="K212" s="140">
        <v>39.94</v>
      </c>
      <c r="L212" s="25">
        <v>59.91</v>
      </c>
      <c r="M212" s="25">
        <v>79.88</v>
      </c>
      <c r="N212" s="25">
        <v>99.85</v>
      </c>
      <c r="O212" s="25">
        <v>119.82</v>
      </c>
      <c r="P212" s="25">
        <v>139.79</v>
      </c>
      <c r="Q212" s="25">
        <v>151.76</v>
      </c>
      <c r="R212" s="25">
        <v>170.73</v>
      </c>
      <c r="S212" s="25">
        <v>189.7</v>
      </c>
      <c r="T212" s="25">
        <v>208.67</v>
      </c>
      <c r="U212" s="28">
        <v>227.64</v>
      </c>
      <c r="V212" s="29">
        <v>1.1000000000000001</v>
      </c>
      <c r="W212" s="142">
        <v>246.61</v>
      </c>
      <c r="X212" s="28">
        <v>265.58</v>
      </c>
      <c r="Y212" s="28">
        <v>284.55</v>
      </c>
      <c r="Z212" s="28">
        <v>303.52</v>
      </c>
      <c r="AA212" s="28">
        <v>322.49</v>
      </c>
      <c r="AB212" s="28">
        <v>341.46</v>
      </c>
      <c r="AC212" s="28">
        <v>360.43</v>
      </c>
      <c r="AD212" s="25">
        <v>379.4</v>
      </c>
      <c r="AE212" s="25">
        <v>398.37</v>
      </c>
      <c r="AF212" s="25">
        <v>417.34</v>
      </c>
      <c r="CV212" s="24" t="s">
        <v>91</v>
      </c>
      <c r="CW212" s="24" t="str">
        <f t="shared" ref="CW212:CW221" si="147">CONCATENATE(CW$210,"-",CV212)</f>
        <v>B-24-BASE-18-29</v>
      </c>
      <c r="CX212" s="156">
        <v>36.299999999999997</v>
      </c>
      <c r="CY212" s="25">
        <v>54.45</v>
      </c>
      <c r="CZ212" s="25">
        <v>72.599999999999994</v>
      </c>
      <c r="DA212" s="25">
        <v>90.75</v>
      </c>
      <c r="DB212" s="25">
        <v>108.9</v>
      </c>
      <c r="DC212" s="25">
        <v>127.05</v>
      </c>
      <c r="DD212" s="25">
        <v>137.91999999999999</v>
      </c>
      <c r="DE212" s="25">
        <v>155.16</v>
      </c>
      <c r="DF212" s="25">
        <v>172.4</v>
      </c>
      <c r="DG212" s="25">
        <v>189.64</v>
      </c>
      <c r="DH212" s="28">
        <v>206.88</v>
      </c>
      <c r="DI212" s="29">
        <v>1.1000000000000001</v>
      </c>
      <c r="DJ212" s="158">
        <v>224.12</v>
      </c>
      <c r="DK212" s="28">
        <v>241.36</v>
      </c>
      <c r="DL212" s="28">
        <v>258.60000000000002</v>
      </c>
      <c r="DM212" s="28">
        <v>275.83999999999997</v>
      </c>
      <c r="DN212" s="28">
        <v>293.08</v>
      </c>
      <c r="DO212" s="28">
        <v>310.32</v>
      </c>
      <c r="DP212" s="28">
        <v>327.56</v>
      </c>
      <c r="DQ212" s="25">
        <v>344.8</v>
      </c>
      <c r="DR212" s="25">
        <v>362.04</v>
      </c>
      <c r="DS212" s="25">
        <v>379.28</v>
      </c>
      <c r="DT212" s="49"/>
      <c r="DY212" s="24" t="s">
        <v>91</v>
      </c>
      <c r="DZ212" s="24" t="str">
        <f t="shared" ref="DZ212:DZ221" si="148">CONCATENATE(DZ$210,"-",DY212)</f>
        <v>B-24-BASE-18-29</v>
      </c>
      <c r="EA212" s="156">
        <v>36.78</v>
      </c>
      <c r="EB212" s="25">
        <v>55.17</v>
      </c>
      <c r="EC212" s="25">
        <v>73.56</v>
      </c>
      <c r="ED212" s="25">
        <v>91.95</v>
      </c>
      <c r="EE212" s="25">
        <v>110.34</v>
      </c>
      <c r="EF212" s="25">
        <v>128.72999999999999</v>
      </c>
      <c r="EG212" s="25">
        <v>139.76</v>
      </c>
      <c r="EH212" s="25">
        <v>157.22999999999999</v>
      </c>
      <c r="EI212" s="25">
        <v>174.7</v>
      </c>
      <c r="EJ212" s="25">
        <v>192.17</v>
      </c>
      <c r="EK212" s="28">
        <v>209.64</v>
      </c>
      <c r="EL212" s="29">
        <v>1.1000000000000001</v>
      </c>
      <c r="EM212" s="158">
        <v>227.11</v>
      </c>
      <c r="EN212" s="28">
        <v>244.58</v>
      </c>
      <c r="EO212" s="28">
        <v>262.05</v>
      </c>
      <c r="EP212" s="28">
        <v>279.52</v>
      </c>
      <c r="EQ212" s="28">
        <v>296.99</v>
      </c>
      <c r="ER212" s="28">
        <v>314.45999999999998</v>
      </c>
      <c r="ES212" s="28">
        <v>331.93</v>
      </c>
      <c r="ET212" s="25">
        <v>349.4</v>
      </c>
      <c r="EU212" s="25">
        <v>366.87</v>
      </c>
      <c r="EV212" s="25">
        <v>384.34</v>
      </c>
      <c r="EW212" s="49"/>
      <c r="FB212" s="24" t="s">
        <v>91</v>
      </c>
      <c r="FC212" s="24" t="str">
        <f t="shared" ref="FC212:FC221" si="149">CONCATENATE(FC$210,"-",FB212)</f>
        <v>B-24-BASE-18-29</v>
      </c>
      <c r="FD212" s="156">
        <v>32.68</v>
      </c>
      <c r="FE212" s="25">
        <v>49.02</v>
      </c>
      <c r="FF212" s="25">
        <v>65.36</v>
      </c>
      <c r="FG212" s="25">
        <v>81.7</v>
      </c>
      <c r="FH212" s="25">
        <v>98.04</v>
      </c>
      <c r="FI212" s="25">
        <v>114.38</v>
      </c>
      <c r="FJ212" s="25">
        <v>124.16</v>
      </c>
      <c r="FK212" s="25">
        <v>139.68</v>
      </c>
      <c r="FL212" s="25">
        <v>155.19999999999999</v>
      </c>
      <c r="FM212" s="25">
        <v>170.72</v>
      </c>
      <c r="FN212" s="28">
        <v>186.24</v>
      </c>
      <c r="FO212" s="29">
        <v>1.1000000000000001</v>
      </c>
      <c r="FP212" s="158">
        <v>201.76</v>
      </c>
      <c r="FQ212" s="28">
        <v>217.28</v>
      </c>
      <c r="FR212" s="28">
        <v>232.8</v>
      </c>
      <c r="FS212" s="28">
        <v>248.32</v>
      </c>
      <c r="FT212" s="28">
        <v>263.83999999999997</v>
      </c>
      <c r="FU212" s="28">
        <v>279.36</v>
      </c>
      <c r="FV212" s="28">
        <v>294.88</v>
      </c>
      <c r="FW212" s="25">
        <v>310.39999999999998</v>
      </c>
      <c r="FX212" s="25">
        <v>325.92</v>
      </c>
      <c r="FY212" s="25">
        <v>341.44</v>
      </c>
      <c r="FZ212" s="49"/>
      <c r="HJ212" s="24" t="s">
        <v>91</v>
      </c>
      <c r="HK212" s="24" t="str">
        <f t="shared" ref="HK212:HK221" si="150">CONCATENATE(HK$210,"-",HJ212)</f>
        <v>B-24-BASE-18-29</v>
      </c>
      <c r="HL212" s="140">
        <v>99999</v>
      </c>
      <c r="HM212" s="25">
        <v>99999</v>
      </c>
      <c r="HN212" s="25">
        <v>99999</v>
      </c>
      <c r="HO212" s="25">
        <v>99999</v>
      </c>
      <c r="HP212" s="25">
        <v>99999</v>
      </c>
      <c r="HQ212" s="25">
        <v>99999</v>
      </c>
      <c r="HR212" s="25">
        <v>99999</v>
      </c>
      <c r="HS212" s="25">
        <v>99999</v>
      </c>
      <c r="HT212" s="25">
        <v>99999</v>
      </c>
      <c r="HU212" s="25">
        <v>99999</v>
      </c>
      <c r="HV212" s="28">
        <v>99999</v>
      </c>
      <c r="HW212" s="29">
        <v>100</v>
      </c>
      <c r="HX212" s="142">
        <v>99999</v>
      </c>
      <c r="HY212" s="28">
        <v>99999</v>
      </c>
      <c r="HZ212" s="28">
        <v>99999</v>
      </c>
      <c r="IA212" s="28">
        <v>99999</v>
      </c>
      <c r="IB212" s="28">
        <v>99999</v>
      </c>
      <c r="IC212" s="28">
        <v>99999</v>
      </c>
      <c r="ID212" s="28">
        <v>99999</v>
      </c>
      <c r="IE212" s="25">
        <v>99999</v>
      </c>
      <c r="IF212" s="25">
        <v>99999</v>
      </c>
      <c r="IG212" s="25">
        <v>99999</v>
      </c>
      <c r="IH212" s="49"/>
      <c r="IM212" s="24" t="s">
        <v>91</v>
      </c>
      <c r="IN212" s="24" t="str">
        <f t="shared" ref="IN212:IN221" si="151">CONCATENATE(IN$210,"-",IM212)</f>
        <v>B-24-BASE-18-29</v>
      </c>
      <c r="IO212" s="165">
        <v>99999</v>
      </c>
      <c r="IP212" s="25">
        <v>99999</v>
      </c>
      <c r="IQ212" s="25">
        <v>99999</v>
      </c>
      <c r="IR212" s="25">
        <v>99999</v>
      </c>
      <c r="IS212" s="25">
        <v>99999</v>
      </c>
      <c r="IT212" s="25">
        <v>99999</v>
      </c>
      <c r="IU212" s="25">
        <v>99999</v>
      </c>
      <c r="IV212" s="25">
        <v>99999</v>
      </c>
      <c r="IW212" s="25">
        <v>99999</v>
      </c>
      <c r="IX212" s="25">
        <v>99999</v>
      </c>
      <c r="IY212" s="28">
        <v>99999</v>
      </c>
      <c r="IZ212" s="29">
        <v>100</v>
      </c>
      <c r="JA212" s="165">
        <v>99999</v>
      </c>
      <c r="JB212" s="25">
        <v>99999</v>
      </c>
      <c r="JC212" s="25">
        <v>99999</v>
      </c>
      <c r="JD212" s="25">
        <v>99999</v>
      </c>
      <c r="JE212" s="25">
        <v>99999</v>
      </c>
      <c r="JF212" s="25">
        <v>99999</v>
      </c>
      <c r="JG212" s="25">
        <v>99999</v>
      </c>
      <c r="JH212" s="25">
        <v>99999</v>
      </c>
      <c r="JI212" s="25">
        <v>99999</v>
      </c>
      <c r="JJ212" s="25">
        <v>99999</v>
      </c>
      <c r="JK212" s="49"/>
      <c r="KU212" s="24" t="s">
        <v>91</v>
      </c>
      <c r="KV212" s="24" t="str">
        <f t="shared" ref="KV212:KV221" si="152">CONCATENATE(KV$210,"-",KU212)</f>
        <v>B-24-BASE-18-29</v>
      </c>
      <c r="KW212" s="168">
        <v>32.68</v>
      </c>
      <c r="KX212" s="25">
        <v>49.02</v>
      </c>
      <c r="KY212" s="25">
        <v>65.36</v>
      </c>
      <c r="KZ212" s="25">
        <v>81.7</v>
      </c>
      <c r="LA212" s="25">
        <v>98.04</v>
      </c>
      <c r="LB212" s="25">
        <v>114.38</v>
      </c>
      <c r="LC212" s="25">
        <v>124.16</v>
      </c>
      <c r="LD212" s="25">
        <v>139.68</v>
      </c>
      <c r="LE212" s="25">
        <v>155.19999999999999</v>
      </c>
      <c r="LF212" s="25">
        <v>170.72</v>
      </c>
      <c r="LG212" s="28">
        <v>186.24</v>
      </c>
      <c r="LH212" s="29">
        <v>100</v>
      </c>
      <c r="LI212" s="169">
        <v>201.76</v>
      </c>
      <c r="LJ212" s="28">
        <v>217.28</v>
      </c>
      <c r="LK212" s="28">
        <v>232.8</v>
      </c>
      <c r="LL212" s="28">
        <v>248.32</v>
      </c>
      <c r="LM212" s="28">
        <v>263.83999999999997</v>
      </c>
      <c r="LN212" s="28">
        <v>279.36</v>
      </c>
      <c r="LO212" s="28">
        <v>294.88</v>
      </c>
      <c r="LP212" s="25">
        <v>310.39999999999998</v>
      </c>
      <c r="LQ212" s="25">
        <v>325.92</v>
      </c>
      <c r="LR212" s="25">
        <v>341.44</v>
      </c>
      <c r="LS212" s="49"/>
    </row>
    <row r="213" spans="9:331" ht="14.4">
      <c r="I213" s="24" t="s">
        <v>92</v>
      </c>
      <c r="J213" s="24" t="str">
        <f t="shared" si="146"/>
        <v>B-24-BASE-30-39</v>
      </c>
      <c r="K213" s="25">
        <v>58.08</v>
      </c>
      <c r="L213" s="25">
        <v>87.12</v>
      </c>
      <c r="M213" s="25">
        <v>116.16</v>
      </c>
      <c r="N213" s="25">
        <v>145.19999999999999</v>
      </c>
      <c r="O213" s="25">
        <v>174.24</v>
      </c>
      <c r="P213" s="25">
        <v>203.28</v>
      </c>
      <c r="Q213" s="25">
        <v>220.72</v>
      </c>
      <c r="R213" s="25">
        <v>248.31</v>
      </c>
      <c r="S213" s="25">
        <v>275.89999999999998</v>
      </c>
      <c r="T213" s="25">
        <v>303.49</v>
      </c>
      <c r="U213" s="28">
        <v>331.08</v>
      </c>
      <c r="V213" s="29">
        <v>1.1000000000000001</v>
      </c>
      <c r="W213" s="28">
        <v>358.67</v>
      </c>
      <c r="X213" s="28">
        <v>386.26</v>
      </c>
      <c r="Y213" s="28">
        <v>413.85</v>
      </c>
      <c r="Z213" s="28">
        <v>441.44</v>
      </c>
      <c r="AA213" s="28">
        <v>469.03</v>
      </c>
      <c r="AB213" s="28">
        <v>496.62</v>
      </c>
      <c r="AC213" s="28">
        <v>524.21</v>
      </c>
      <c r="AD213" s="25">
        <v>551.79999999999995</v>
      </c>
      <c r="AE213" s="25">
        <v>579.39</v>
      </c>
      <c r="AF213" s="25">
        <v>606.98</v>
      </c>
      <c r="CV213" s="24" t="s">
        <v>92</v>
      </c>
      <c r="CW213" s="24" t="str">
        <f t="shared" si="147"/>
        <v>B-24-BASE-30-39</v>
      </c>
      <c r="CX213" s="25">
        <v>50.82</v>
      </c>
      <c r="CY213" s="25">
        <v>76.23</v>
      </c>
      <c r="CZ213" s="25">
        <v>101.64</v>
      </c>
      <c r="DA213" s="25">
        <v>127.05</v>
      </c>
      <c r="DB213" s="25">
        <v>152.46</v>
      </c>
      <c r="DC213" s="25">
        <v>177.87</v>
      </c>
      <c r="DD213" s="25">
        <v>193.12</v>
      </c>
      <c r="DE213" s="25">
        <v>217.26</v>
      </c>
      <c r="DF213" s="25">
        <v>241.4</v>
      </c>
      <c r="DG213" s="25">
        <v>265.54000000000002</v>
      </c>
      <c r="DH213" s="28">
        <v>289.68</v>
      </c>
      <c r="DI213" s="29">
        <v>1.1000000000000001</v>
      </c>
      <c r="DJ213" s="28">
        <v>313.82</v>
      </c>
      <c r="DK213" s="28">
        <v>337.96</v>
      </c>
      <c r="DL213" s="28">
        <v>362.1</v>
      </c>
      <c r="DM213" s="28">
        <v>386.24</v>
      </c>
      <c r="DN213" s="28">
        <v>410.38</v>
      </c>
      <c r="DO213" s="28">
        <v>434.52</v>
      </c>
      <c r="DP213" s="28">
        <v>458.66</v>
      </c>
      <c r="DQ213" s="25">
        <v>482.8</v>
      </c>
      <c r="DR213" s="25">
        <v>506.94</v>
      </c>
      <c r="DS213" s="25">
        <v>531.08000000000004</v>
      </c>
      <c r="DT213" s="49"/>
      <c r="DY213" s="24" t="s">
        <v>92</v>
      </c>
      <c r="DZ213" s="24" t="str">
        <f t="shared" si="148"/>
        <v>B-24-BASE-30-39</v>
      </c>
      <c r="EA213" s="25">
        <v>51.48</v>
      </c>
      <c r="EB213" s="25">
        <v>77.22</v>
      </c>
      <c r="EC213" s="25">
        <v>102.96</v>
      </c>
      <c r="ED213" s="25">
        <v>128.69999999999999</v>
      </c>
      <c r="EE213" s="25">
        <v>154.44</v>
      </c>
      <c r="EF213" s="25">
        <v>180.18</v>
      </c>
      <c r="EG213" s="25">
        <v>195.6</v>
      </c>
      <c r="EH213" s="25">
        <v>220.05</v>
      </c>
      <c r="EI213" s="25">
        <v>244.5</v>
      </c>
      <c r="EJ213" s="25">
        <v>268.95</v>
      </c>
      <c r="EK213" s="28">
        <v>293.39999999999998</v>
      </c>
      <c r="EL213" s="29">
        <v>1.1000000000000001</v>
      </c>
      <c r="EM213" s="28">
        <v>317.85000000000002</v>
      </c>
      <c r="EN213" s="28">
        <v>342.3</v>
      </c>
      <c r="EO213" s="28">
        <v>366.75</v>
      </c>
      <c r="EP213" s="28">
        <v>391.2</v>
      </c>
      <c r="EQ213" s="28">
        <v>415.65</v>
      </c>
      <c r="ER213" s="28">
        <v>440.1</v>
      </c>
      <c r="ES213" s="28">
        <v>464.55</v>
      </c>
      <c r="ET213" s="25">
        <v>489</v>
      </c>
      <c r="EU213" s="25">
        <v>513.45000000000005</v>
      </c>
      <c r="EV213" s="25">
        <v>537.9</v>
      </c>
      <c r="EW213" s="49"/>
      <c r="FB213" s="24" t="s">
        <v>92</v>
      </c>
      <c r="FC213" s="24" t="str">
        <f t="shared" si="149"/>
        <v>B-24-BASE-30-39</v>
      </c>
      <c r="FD213" s="25">
        <v>43.56</v>
      </c>
      <c r="FE213" s="25">
        <v>65.34</v>
      </c>
      <c r="FF213" s="25">
        <v>87.12</v>
      </c>
      <c r="FG213" s="25">
        <v>108.9</v>
      </c>
      <c r="FH213" s="25">
        <v>130.68</v>
      </c>
      <c r="FI213" s="25">
        <v>152.46</v>
      </c>
      <c r="FJ213" s="25">
        <v>165.52</v>
      </c>
      <c r="FK213" s="25">
        <v>186.21</v>
      </c>
      <c r="FL213" s="25">
        <v>206.9</v>
      </c>
      <c r="FM213" s="25">
        <v>227.59</v>
      </c>
      <c r="FN213" s="28">
        <v>248.28</v>
      </c>
      <c r="FO213" s="29">
        <v>1.1000000000000001</v>
      </c>
      <c r="FP213" s="28">
        <v>268.97000000000003</v>
      </c>
      <c r="FQ213" s="28">
        <v>289.66000000000003</v>
      </c>
      <c r="FR213" s="28">
        <v>310.35000000000002</v>
      </c>
      <c r="FS213" s="28">
        <v>331.04</v>
      </c>
      <c r="FT213" s="28">
        <v>351.73</v>
      </c>
      <c r="FU213" s="28">
        <v>372.42</v>
      </c>
      <c r="FV213" s="28">
        <v>393.11</v>
      </c>
      <c r="FW213" s="25">
        <v>413.8</v>
      </c>
      <c r="FX213" s="25">
        <v>434.49</v>
      </c>
      <c r="FY213" s="25">
        <v>455.18</v>
      </c>
      <c r="FZ213" s="49"/>
      <c r="HJ213" s="24" t="s">
        <v>92</v>
      </c>
      <c r="HK213" s="24" t="str">
        <f t="shared" si="150"/>
        <v>B-24-BASE-30-39</v>
      </c>
      <c r="HL213" s="25">
        <v>99999</v>
      </c>
      <c r="HM213" s="25">
        <v>99999</v>
      </c>
      <c r="HN213" s="25">
        <v>99999</v>
      </c>
      <c r="HO213" s="25">
        <v>99999</v>
      </c>
      <c r="HP213" s="25">
        <v>99999</v>
      </c>
      <c r="HQ213" s="25">
        <v>99999</v>
      </c>
      <c r="HR213" s="25">
        <v>99999</v>
      </c>
      <c r="HS213" s="25">
        <v>99999</v>
      </c>
      <c r="HT213" s="25">
        <v>99999</v>
      </c>
      <c r="HU213" s="25">
        <v>99999</v>
      </c>
      <c r="HV213" s="28">
        <v>99999</v>
      </c>
      <c r="HW213" s="29">
        <v>100</v>
      </c>
      <c r="HX213" s="28">
        <v>99999</v>
      </c>
      <c r="HY213" s="28">
        <v>99999</v>
      </c>
      <c r="HZ213" s="28">
        <v>99999</v>
      </c>
      <c r="IA213" s="28">
        <v>99999</v>
      </c>
      <c r="IB213" s="28">
        <v>99999</v>
      </c>
      <c r="IC213" s="28">
        <v>99999</v>
      </c>
      <c r="ID213" s="28">
        <v>99999</v>
      </c>
      <c r="IE213" s="25">
        <v>99999</v>
      </c>
      <c r="IF213" s="25">
        <v>99999</v>
      </c>
      <c r="IG213" s="25">
        <v>99999</v>
      </c>
      <c r="IH213" s="49"/>
      <c r="IM213" s="24" t="s">
        <v>92</v>
      </c>
      <c r="IN213" s="24" t="str">
        <f t="shared" si="151"/>
        <v>B-24-BASE-30-39</v>
      </c>
      <c r="IO213" s="165">
        <v>99999</v>
      </c>
      <c r="IP213" s="25">
        <v>99999</v>
      </c>
      <c r="IQ213" s="25">
        <v>99999</v>
      </c>
      <c r="IR213" s="25">
        <v>99999</v>
      </c>
      <c r="IS213" s="25">
        <v>99999</v>
      </c>
      <c r="IT213" s="25">
        <v>99999</v>
      </c>
      <c r="IU213" s="25">
        <v>99999</v>
      </c>
      <c r="IV213" s="25">
        <v>99999</v>
      </c>
      <c r="IW213" s="25">
        <v>99999</v>
      </c>
      <c r="IX213" s="25">
        <v>99999</v>
      </c>
      <c r="IY213" s="28">
        <v>99999</v>
      </c>
      <c r="IZ213" s="29">
        <v>100</v>
      </c>
      <c r="JA213" s="165">
        <v>99999</v>
      </c>
      <c r="JB213" s="25">
        <v>99999</v>
      </c>
      <c r="JC213" s="25">
        <v>99999</v>
      </c>
      <c r="JD213" s="25">
        <v>99999</v>
      </c>
      <c r="JE213" s="25">
        <v>99999</v>
      </c>
      <c r="JF213" s="25">
        <v>99999</v>
      </c>
      <c r="JG213" s="25">
        <v>99999</v>
      </c>
      <c r="JH213" s="25">
        <v>99999</v>
      </c>
      <c r="JI213" s="25">
        <v>99999</v>
      </c>
      <c r="JJ213" s="25">
        <v>99999</v>
      </c>
      <c r="JK213" s="49"/>
      <c r="KU213" s="24" t="s">
        <v>92</v>
      </c>
      <c r="KV213" s="24" t="str">
        <f t="shared" si="152"/>
        <v>B-24-BASE-30-39</v>
      </c>
      <c r="KW213" s="25">
        <v>47.2</v>
      </c>
      <c r="KX213" s="25">
        <v>70.8</v>
      </c>
      <c r="KY213" s="25">
        <v>94.4</v>
      </c>
      <c r="KZ213" s="25">
        <v>118</v>
      </c>
      <c r="LA213" s="25">
        <v>141.6</v>
      </c>
      <c r="LB213" s="25">
        <v>165.2</v>
      </c>
      <c r="LC213" s="25">
        <v>179.36</v>
      </c>
      <c r="LD213" s="25">
        <v>201.78</v>
      </c>
      <c r="LE213" s="25">
        <v>224.2</v>
      </c>
      <c r="LF213" s="25">
        <v>246.62</v>
      </c>
      <c r="LG213" s="28">
        <v>269.04000000000002</v>
      </c>
      <c r="LH213" s="29">
        <v>100</v>
      </c>
      <c r="LI213" s="28">
        <v>291.45999999999998</v>
      </c>
      <c r="LJ213" s="28">
        <v>313.88</v>
      </c>
      <c r="LK213" s="28">
        <v>336.3</v>
      </c>
      <c r="LL213" s="28">
        <v>358.72</v>
      </c>
      <c r="LM213" s="28">
        <v>381.14</v>
      </c>
      <c r="LN213" s="28">
        <v>403.56</v>
      </c>
      <c r="LO213" s="28">
        <v>425.98</v>
      </c>
      <c r="LP213" s="25">
        <v>448.4</v>
      </c>
      <c r="LQ213" s="25">
        <v>470.82</v>
      </c>
      <c r="LR213" s="25">
        <v>493.24</v>
      </c>
      <c r="LS213" s="49"/>
    </row>
    <row r="214" spans="9:331" ht="14.4">
      <c r="I214" s="24" t="s">
        <v>93</v>
      </c>
      <c r="J214" s="24" t="str">
        <f t="shared" si="146"/>
        <v>B-24-BASE-40-49</v>
      </c>
      <c r="K214" s="25">
        <v>137.94</v>
      </c>
      <c r="L214" s="25">
        <v>206.91</v>
      </c>
      <c r="M214" s="25">
        <v>275.88</v>
      </c>
      <c r="N214" s="25">
        <v>344.85</v>
      </c>
      <c r="O214" s="25">
        <v>413.82</v>
      </c>
      <c r="P214" s="25">
        <v>482.79</v>
      </c>
      <c r="Q214" s="25">
        <v>524.16</v>
      </c>
      <c r="R214" s="25">
        <v>589.67999999999995</v>
      </c>
      <c r="S214" s="25">
        <v>655.20000000000005</v>
      </c>
      <c r="T214" s="25">
        <v>720.72</v>
      </c>
      <c r="U214" s="28">
        <v>786.24</v>
      </c>
      <c r="V214" s="29">
        <v>1.1499999999999999</v>
      </c>
      <c r="W214" s="28">
        <v>851.76</v>
      </c>
      <c r="X214" s="28">
        <v>917.28</v>
      </c>
      <c r="Y214" s="28">
        <v>982.8</v>
      </c>
      <c r="Z214" s="28">
        <v>1048.32</v>
      </c>
      <c r="AA214" s="28">
        <v>1113.8399999999999</v>
      </c>
      <c r="AB214" s="28">
        <v>1179.3599999999999</v>
      </c>
      <c r="AC214" s="28">
        <v>1244.8800000000001</v>
      </c>
      <c r="AD214" s="25">
        <v>1310.4000000000001</v>
      </c>
      <c r="AE214" s="25">
        <v>1375.92</v>
      </c>
      <c r="AF214" s="25">
        <v>1441.44</v>
      </c>
      <c r="CV214" s="24" t="s">
        <v>93</v>
      </c>
      <c r="CW214" s="24" t="str">
        <f t="shared" si="147"/>
        <v>B-24-BASE-40-49</v>
      </c>
      <c r="CX214" s="25">
        <v>123.42</v>
      </c>
      <c r="CY214" s="25">
        <v>185.13</v>
      </c>
      <c r="CZ214" s="25">
        <v>246.84</v>
      </c>
      <c r="DA214" s="25">
        <v>308.55</v>
      </c>
      <c r="DB214" s="25">
        <v>370.26</v>
      </c>
      <c r="DC214" s="25">
        <v>431.97</v>
      </c>
      <c r="DD214" s="25">
        <v>468.96</v>
      </c>
      <c r="DE214" s="25">
        <v>527.58000000000004</v>
      </c>
      <c r="DF214" s="25">
        <v>586.20000000000005</v>
      </c>
      <c r="DG214" s="25">
        <v>644.82000000000005</v>
      </c>
      <c r="DH214" s="28">
        <v>703.44</v>
      </c>
      <c r="DI214" s="29">
        <v>1.1499999999999999</v>
      </c>
      <c r="DJ214" s="28">
        <v>762.06</v>
      </c>
      <c r="DK214" s="28">
        <v>820.68</v>
      </c>
      <c r="DL214" s="28">
        <v>879.3</v>
      </c>
      <c r="DM214" s="28">
        <v>937.92</v>
      </c>
      <c r="DN214" s="28">
        <v>996.54</v>
      </c>
      <c r="DO214" s="28">
        <v>1055.1600000000001</v>
      </c>
      <c r="DP214" s="28">
        <v>1113.78</v>
      </c>
      <c r="DQ214" s="25">
        <v>1172.4000000000001</v>
      </c>
      <c r="DR214" s="25">
        <v>1231.02</v>
      </c>
      <c r="DS214" s="25">
        <v>1289.6400000000001</v>
      </c>
      <c r="DT214" s="49"/>
      <c r="DY214" s="24" t="s">
        <v>93</v>
      </c>
      <c r="DZ214" s="24" t="str">
        <f t="shared" si="148"/>
        <v>B-24-BASE-40-49</v>
      </c>
      <c r="EA214" s="25">
        <v>124.98</v>
      </c>
      <c r="EB214" s="25">
        <v>187.47</v>
      </c>
      <c r="EC214" s="25">
        <v>249.96</v>
      </c>
      <c r="ED214" s="25">
        <v>312.45</v>
      </c>
      <c r="EE214" s="25">
        <v>374.94</v>
      </c>
      <c r="EF214" s="25">
        <v>437.43</v>
      </c>
      <c r="EG214" s="25">
        <v>474.96</v>
      </c>
      <c r="EH214" s="25">
        <v>534.33000000000004</v>
      </c>
      <c r="EI214" s="25">
        <v>593.70000000000005</v>
      </c>
      <c r="EJ214" s="25">
        <v>653.07000000000005</v>
      </c>
      <c r="EK214" s="28">
        <v>712.44</v>
      </c>
      <c r="EL214" s="29">
        <v>1.1499999999999999</v>
      </c>
      <c r="EM214" s="28">
        <v>771.81</v>
      </c>
      <c r="EN214" s="28">
        <v>831.18</v>
      </c>
      <c r="EO214" s="28">
        <v>890.55</v>
      </c>
      <c r="EP214" s="28">
        <v>949.92</v>
      </c>
      <c r="EQ214" s="28">
        <v>1009.29</v>
      </c>
      <c r="ER214" s="28">
        <v>1068.6600000000001</v>
      </c>
      <c r="ES214" s="28">
        <v>1128.03</v>
      </c>
      <c r="ET214" s="25">
        <v>1187.4000000000001</v>
      </c>
      <c r="EU214" s="25">
        <v>1246.77</v>
      </c>
      <c r="EV214" s="25">
        <v>1306.1400000000001</v>
      </c>
      <c r="EW214" s="49"/>
      <c r="FB214" s="24" t="s">
        <v>93</v>
      </c>
      <c r="FC214" s="24" t="str">
        <f t="shared" si="149"/>
        <v>B-24-BASE-40-49</v>
      </c>
      <c r="FD214" s="25">
        <v>105.28</v>
      </c>
      <c r="FE214" s="25">
        <v>157.91999999999999</v>
      </c>
      <c r="FF214" s="25">
        <v>210.56</v>
      </c>
      <c r="FG214" s="25">
        <v>263.2</v>
      </c>
      <c r="FH214" s="25">
        <v>315.83999999999997</v>
      </c>
      <c r="FI214" s="25">
        <v>368.48</v>
      </c>
      <c r="FJ214" s="25">
        <v>400.08</v>
      </c>
      <c r="FK214" s="25">
        <v>450.09</v>
      </c>
      <c r="FL214" s="25">
        <v>500.1</v>
      </c>
      <c r="FM214" s="25">
        <v>550.11</v>
      </c>
      <c r="FN214" s="28">
        <v>600.12</v>
      </c>
      <c r="FO214" s="29">
        <v>1.1499999999999999</v>
      </c>
      <c r="FP214" s="28">
        <v>650.13</v>
      </c>
      <c r="FQ214" s="28">
        <v>700.14</v>
      </c>
      <c r="FR214" s="28">
        <v>750.15</v>
      </c>
      <c r="FS214" s="28">
        <v>800.16</v>
      </c>
      <c r="FT214" s="28">
        <v>850.17</v>
      </c>
      <c r="FU214" s="28">
        <v>900.18</v>
      </c>
      <c r="FV214" s="28">
        <v>950.19</v>
      </c>
      <c r="FW214" s="25">
        <v>1000.2</v>
      </c>
      <c r="FX214" s="25">
        <v>1050.21</v>
      </c>
      <c r="FY214" s="25">
        <v>1100.22</v>
      </c>
      <c r="FZ214" s="49"/>
      <c r="HJ214" s="24" t="s">
        <v>93</v>
      </c>
      <c r="HK214" s="24" t="str">
        <f t="shared" si="150"/>
        <v>B-24-BASE-40-49</v>
      </c>
      <c r="HL214" s="25">
        <v>99999</v>
      </c>
      <c r="HM214" s="25">
        <v>99999</v>
      </c>
      <c r="HN214" s="25">
        <v>99999</v>
      </c>
      <c r="HO214" s="25">
        <v>99999</v>
      </c>
      <c r="HP214" s="25">
        <v>99999</v>
      </c>
      <c r="HQ214" s="25">
        <v>99999</v>
      </c>
      <c r="HR214" s="25">
        <v>99999</v>
      </c>
      <c r="HS214" s="25">
        <v>99999</v>
      </c>
      <c r="HT214" s="25">
        <v>99999</v>
      </c>
      <c r="HU214" s="25">
        <v>99999</v>
      </c>
      <c r="HV214" s="28">
        <v>99999</v>
      </c>
      <c r="HW214" s="29">
        <v>100</v>
      </c>
      <c r="HX214" s="28">
        <v>99999</v>
      </c>
      <c r="HY214" s="28">
        <v>99999</v>
      </c>
      <c r="HZ214" s="28">
        <v>99999</v>
      </c>
      <c r="IA214" s="28">
        <v>99999</v>
      </c>
      <c r="IB214" s="28">
        <v>99999</v>
      </c>
      <c r="IC214" s="28">
        <v>99999</v>
      </c>
      <c r="ID214" s="28">
        <v>99999</v>
      </c>
      <c r="IE214" s="25">
        <v>99999</v>
      </c>
      <c r="IF214" s="25">
        <v>99999</v>
      </c>
      <c r="IG214" s="25">
        <v>99999</v>
      </c>
      <c r="IH214" s="49"/>
      <c r="IM214" s="24" t="s">
        <v>93</v>
      </c>
      <c r="IN214" s="24" t="str">
        <f t="shared" si="151"/>
        <v>B-24-BASE-40-49</v>
      </c>
      <c r="IO214" s="165">
        <v>99999</v>
      </c>
      <c r="IP214" s="25">
        <v>99999</v>
      </c>
      <c r="IQ214" s="25">
        <v>99999</v>
      </c>
      <c r="IR214" s="25">
        <v>99999</v>
      </c>
      <c r="IS214" s="25">
        <v>99999</v>
      </c>
      <c r="IT214" s="25">
        <v>99999</v>
      </c>
      <c r="IU214" s="25">
        <v>99999</v>
      </c>
      <c r="IV214" s="25">
        <v>99999</v>
      </c>
      <c r="IW214" s="25">
        <v>99999</v>
      </c>
      <c r="IX214" s="25">
        <v>99999</v>
      </c>
      <c r="IY214" s="28">
        <v>99999</v>
      </c>
      <c r="IZ214" s="29">
        <v>100</v>
      </c>
      <c r="JA214" s="165">
        <v>99999</v>
      </c>
      <c r="JB214" s="25">
        <v>99999</v>
      </c>
      <c r="JC214" s="25">
        <v>99999</v>
      </c>
      <c r="JD214" s="25">
        <v>99999</v>
      </c>
      <c r="JE214" s="25">
        <v>99999</v>
      </c>
      <c r="JF214" s="25">
        <v>99999</v>
      </c>
      <c r="JG214" s="25">
        <v>99999</v>
      </c>
      <c r="JH214" s="25">
        <v>99999</v>
      </c>
      <c r="JI214" s="25">
        <v>99999</v>
      </c>
      <c r="JJ214" s="25">
        <v>99999</v>
      </c>
      <c r="JK214" s="49"/>
      <c r="KU214" s="24" t="s">
        <v>93</v>
      </c>
      <c r="KV214" s="24" t="str">
        <f t="shared" si="152"/>
        <v>B-24-BASE-40-49</v>
      </c>
      <c r="KW214" s="25">
        <v>112.54</v>
      </c>
      <c r="KX214" s="25">
        <v>168.81</v>
      </c>
      <c r="KY214" s="25">
        <v>225.08</v>
      </c>
      <c r="KZ214" s="25">
        <v>281.35000000000002</v>
      </c>
      <c r="LA214" s="25">
        <v>337.62</v>
      </c>
      <c r="LB214" s="25">
        <v>393.89</v>
      </c>
      <c r="LC214" s="25">
        <v>427.68</v>
      </c>
      <c r="LD214" s="25">
        <v>481.14</v>
      </c>
      <c r="LE214" s="25">
        <v>534.6</v>
      </c>
      <c r="LF214" s="25">
        <v>588.05999999999995</v>
      </c>
      <c r="LG214" s="28">
        <v>641.52</v>
      </c>
      <c r="LH214" s="29">
        <v>100</v>
      </c>
      <c r="LI214" s="28">
        <v>694.98</v>
      </c>
      <c r="LJ214" s="28">
        <v>748.44</v>
      </c>
      <c r="LK214" s="28">
        <v>801.9</v>
      </c>
      <c r="LL214" s="28">
        <v>855.36</v>
      </c>
      <c r="LM214" s="28">
        <v>908.82</v>
      </c>
      <c r="LN214" s="28">
        <v>962.28</v>
      </c>
      <c r="LO214" s="28">
        <v>1015.74</v>
      </c>
      <c r="LP214" s="25">
        <v>1069.2</v>
      </c>
      <c r="LQ214" s="25">
        <v>1122.6600000000001</v>
      </c>
      <c r="LR214" s="25">
        <v>1176.1199999999999</v>
      </c>
      <c r="LS214" s="49"/>
    </row>
    <row r="215" spans="9:331" ht="14.4">
      <c r="I215" s="24" t="s">
        <v>94</v>
      </c>
      <c r="J215" s="24" t="str">
        <f t="shared" si="146"/>
        <v>B-24-BASE-50-54</v>
      </c>
      <c r="K215" s="25">
        <v>225.06</v>
      </c>
      <c r="L215" s="25">
        <v>337.59</v>
      </c>
      <c r="M215" s="25">
        <v>450.12</v>
      </c>
      <c r="N215" s="25">
        <v>562.65</v>
      </c>
      <c r="O215" s="25">
        <v>675.18</v>
      </c>
      <c r="P215" s="25">
        <v>787.71</v>
      </c>
      <c r="Q215" s="25">
        <v>855.2</v>
      </c>
      <c r="R215" s="25">
        <v>962.1</v>
      </c>
      <c r="S215" s="25">
        <v>1069</v>
      </c>
      <c r="T215" s="25">
        <v>1175.9000000000001</v>
      </c>
      <c r="U215" s="28">
        <v>1282.8</v>
      </c>
      <c r="V215" s="29">
        <v>1.1499999999999999</v>
      </c>
      <c r="W215" s="28">
        <v>1389.7</v>
      </c>
      <c r="X215" s="28">
        <v>1496.6</v>
      </c>
      <c r="Y215" s="28">
        <v>1603.5</v>
      </c>
      <c r="Z215" s="28">
        <v>1710.4</v>
      </c>
      <c r="AA215" s="28">
        <v>1817.3</v>
      </c>
      <c r="AB215" s="28">
        <v>1924.2</v>
      </c>
      <c r="AC215" s="28">
        <v>2031.1</v>
      </c>
      <c r="AD215" s="25">
        <v>2138</v>
      </c>
      <c r="AE215" s="25">
        <v>2244.9</v>
      </c>
      <c r="AF215" s="25">
        <v>2351.8000000000002</v>
      </c>
      <c r="CV215" s="24" t="s">
        <v>94</v>
      </c>
      <c r="CW215" s="24" t="str">
        <f t="shared" si="147"/>
        <v>B-24-BASE-50-54</v>
      </c>
      <c r="CX215" s="25">
        <v>203.28</v>
      </c>
      <c r="CY215" s="25">
        <v>304.92</v>
      </c>
      <c r="CZ215" s="25">
        <v>406.56</v>
      </c>
      <c r="DA215" s="25">
        <v>508.2</v>
      </c>
      <c r="DB215" s="25">
        <v>609.84</v>
      </c>
      <c r="DC215" s="25">
        <v>711.48</v>
      </c>
      <c r="DD215" s="25">
        <v>772.48</v>
      </c>
      <c r="DE215" s="25">
        <v>869.04</v>
      </c>
      <c r="DF215" s="25">
        <v>965.6</v>
      </c>
      <c r="DG215" s="25">
        <v>1062.1600000000001</v>
      </c>
      <c r="DH215" s="28">
        <v>1158.72</v>
      </c>
      <c r="DI215" s="29">
        <v>1.1499999999999999</v>
      </c>
      <c r="DJ215" s="28">
        <v>1255.28</v>
      </c>
      <c r="DK215" s="28">
        <v>1351.84</v>
      </c>
      <c r="DL215" s="28">
        <v>1448.4</v>
      </c>
      <c r="DM215" s="28">
        <v>1544.96</v>
      </c>
      <c r="DN215" s="28">
        <v>1641.52</v>
      </c>
      <c r="DO215" s="28">
        <v>1738.08</v>
      </c>
      <c r="DP215" s="28">
        <v>1834.64</v>
      </c>
      <c r="DQ215" s="25">
        <v>1931.2</v>
      </c>
      <c r="DR215" s="25">
        <v>2027.76</v>
      </c>
      <c r="DS215" s="25">
        <v>2124.3200000000002</v>
      </c>
      <c r="DT215" s="49"/>
      <c r="DY215" s="24" t="s">
        <v>94</v>
      </c>
      <c r="DZ215" s="24" t="str">
        <f t="shared" si="148"/>
        <v>B-24-BASE-50-54</v>
      </c>
      <c r="EA215" s="25">
        <v>205.82</v>
      </c>
      <c r="EB215" s="25">
        <v>308.73</v>
      </c>
      <c r="EC215" s="25">
        <v>411.64</v>
      </c>
      <c r="ED215" s="25">
        <v>514.54999999999995</v>
      </c>
      <c r="EE215" s="25">
        <v>617.46</v>
      </c>
      <c r="EF215" s="25">
        <v>720.37</v>
      </c>
      <c r="EG215" s="25">
        <v>782.08</v>
      </c>
      <c r="EH215" s="25">
        <v>879.84</v>
      </c>
      <c r="EI215" s="25">
        <v>977.6</v>
      </c>
      <c r="EJ215" s="25">
        <v>1075.3599999999999</v>
      </c>
      <c r="EK215" s="28">
        <v>1173.1199999999999</v>
      </c>
      <c r="EL215" s="29">
        <v>1.1499999999999999</v>
      </c>
      <c r="EM215" s="28">
        <v>1270.8800000000001</v>
      </c>
      <c r="EN215" s="28">
        <v>1368.64</v>
      </c>
      <c r="EO215" s="28">
        <v>1466.4</v>
      </c>
      <c r="EP215" s="28">
        <v>1564.16</v>
      </c>
      <c r="EQ215" s="28">
        <v>1661.92</v>
      </c>
      <c r="ER215" s="28">
        <v>1759.68</v>
      </c>
      <c r="ES215" s="28">
        <v>1857.44</v>
      </c>
      <c r="ET215" s="25">
        <v>1955.2</v>
      </c>
      <c r="EU215" s="25">
        <v>2052.96</v>
      </c>
      <c r="EV215" s="25">
        <v>2150.7199999999998</v>
      </c>
      <c r="EW215" s="49"/>
      <c r="FB215" s="24" t="s">
        <v>94</v>
      </c>
      <c r="FC215" s="24" t="str">
        <f t="shared" si="149"/>
        <v>B-24-BASE-50-54</v>
      </c>
      <c r="FD215" s="25">
        <v>170.62</v>
      </c>
      <c r="FE215" s="25">
        <v>255.93</v>
      </c>
      <c r="FF215" s="25">
        <v>341.24</v>
      </c>
      <c r="FG215" s="25">
        <v>426.55</v>
      </c>
      <c r="FH215" s="25">
        <v>511.86</v>
      </c>
      <c r="FI215" s="25">
        <v>597.16999999999996</v>
      </c>
      <c r="FJ215" s="25">
        <v>648.32000000000005</v>
      </c>
      <c r="FK215" s="25">
        <v>729.36</v>
      </c>
      <c r="FL215" s="25">
        <v>810.4</v>
      </c>
      <c r="FM215" s="25">
        <v>891.44</v>
      </c>
      <c r="FN215" s="28">
        <v>972.48</v>
      </c>
      <c r="FO215" s="29">
        <v>1.1499999999999999</v>
      </c>
      <c r="FP215" s="28">
        <v>1053.52</v>
      </c>
      <c r="FQ215" s="28">
        <v>1134.56</v>
      </c>
      <c r="FR215" s="28">
        <v>1215.5999999999999</v>
      </c>
      <c r="FS215" s="28">
        <v>1296.6400000000001</v>
      </c>
      <c r="FT215" s="28">
        <v>1377.68</v>
      </c>
      <c r="FU215" s="28">
        <v>1458.72</v>
      </c>
      <c r="FV215" s="28">
        <v>1539.76</v>
      </c>
      <c r="FW215" s="25">
        <v>1620.8</v>
      </c>
      <c r="FX215" s="25">
        <v>1701.84</v>
      </c>
      <c r="FY215" s="25">
        <v>1782.88</v>
      </c>
      <c r="FZ215" s="49"/>
      <c r="HJ215" s="24" t="s">
        <v>94</v>
      </c>
      <c r="HK215" s="24" t="str">
        <f t="shared" si="150"/>
        <v>B-24-BASE-50-54</v>
      </c>
      <c r="HL215" s="25">
        <v>99999</v>
      </c>
      <c r="HM215" s="25">
        <v>99999</v>
      </c>
      <c r="HN215" s="25">
        <v>99999</v>
      </c>
      <c r="HO215" s="25">
        <v>99999</v>
      </c>
      <c r="HP215" s="25">
        <v>99999</v>
      </c>
      <c r="HQ215" s="25">
        <v>99999</v>
      </c>
      <c r="HR215" s="25">
        <v>99999</v>
      </c>
      <c r="HS215" s="25">
        <v>99999</v>
      </c>
      <c r="HT215" s="25">
        <v>99999</v>
      </c>
      <c r="HU215" s="25">
        <v>99999</v>
      </c>
      <c r="HV215" s="28">
        <v>99999</v>
      </c>
      <c r="HW215" s="29">
        <v>100</v>
      </c>
      <c r="HX215" s="28">
        <v>99999</v>
      </c>
      <c r="HY215" s="28">
        <v>99999</v>
      </c>
      <c r="HZ215" s="28">
        <v>99999</v>
      </c>
      <c r="IA215" s="28">
        <v>99999</v>
      </c>
      <c r="IB215" s="28">
        <v>99999</v>
      </c>
      <c r="IC215" s="28">
        <v>99999</v>
      </c>
      <c r="ID215" s="28">
        <v>99999</v>
      </c>
      <c r="IE215" s="25">
        <v>99999</v>
      </c>
      <c r="IF215" s="25">
        <v>99999</v>
      </c>
      <c r="IG215" s="25">
        <v>99999</v>
      </c>
      <c r="IH215" s="49"/>
      <c r="IM215" s="24" t="s">
        <v>94</v>
      </c>
      <c r="IN215" s="24" t="str">
        <f t="shared" si="151"/>
        <v>B-24-BASE-50-54</v>
      </c>
      <c r="IO215" s="165">
        <v>99999</v>
      </c>
      <c r="IP215" s="25">
        <v>99999</v>
      </c>
      <c r="IQ215" s="25">
        <v>99999</v>
      </c>
      <c r="IR215" s="25">
        <v>99999</v>
      </c>
      <c r="IS215" s="25">
        <v>99999</v>
      </c>
      <c r="IT215" s="25">
        <v>99999</v>
      </c>
      <c r="IU215" s="25">
        <v>99999</v>
      </c>
      <c r="IV215" s="25">
        <v>99999</v>
      </c>
      <c r="IW215" s="25">
        <v>99999</v>
      </c>
      <c r="IX215" s="25">
        <v>99999</v>
      </c>
      <c r="IY215" s="28">
        <v>99999</v>
      </c>
      <c r="IZ215" s="29">
        <v>100</v>
      </c>
      <c r="JA215" s="165">
        <v>99999</v>
      </c>
      <c r="JB215" s="25">
        <v>99999</v>
      </c>
      <c r="JC215" s="25">
        <v>99999</v>
      </c>
      <c r="JD215" s="25">
        <v>99999</v>
      </c>
      <c r="JE215" s="25">
        <v>99999</v>
      </c>
      <c r="JF215" s="25">
        <v>99999</v>
      </c>
      <c r="JG215" s="25">
        <v>99999</v>
      </c>
      <c r="JH215" s="25">
        <v>99999</v>
      </c>
      <c r="JI215" s="25">
        <v>99999</v>
      </c>
      <c r="JJ215" s="25">
        <v>99999</v>
      </c>
      <c r="JK215" s="49"/>
      <c r="KU215" s="24" t="s">
        <v>94</v>
      </c>
      <c r="KV215" s="24" t="str">
        <f t="shared" si="152"/>
        <v>B-24-BASE-50-54</v>
      </c>
      <c r="KW215" s="25">
        <v>185.14</v>
      </c>
      <c r="KX215" s="25">
        <v>277.70999999999998</v>
      </c>
      <c r="KY215" s="25">
        <v>370.28</v>
      </c>
      <c r="KZ215" s="25">
        <v>462.85</v>
      </c>
      <c r="LA215" s="25">
        <v>555.41999999999996</v>
      </c>
      <c r="LB215" s="25">
        <v>647.99</v>
      </c>
      <c r="LC215" s="25">
        <v>703.52</v>
      </c>
      <c r="LD215" s="25">
        <v>791.46</v>
      </c>
      <c r="LE215" s="25">
        <v>879.4</v>
      </c>
      <c r="LF215" s="25">
        <v>967.34</v>
      </c>
      <c r="LG215" s="28">
        <v>1055.28</v>
      </c>
      <c r="LH215" s="29">
        <v>100</v>
      </c>
      <c r="LI215" s="28">
        <v>1143.22</v>
      </c>
      <c r="LJ215" s="28">
        <v>1231.1600000000001</v>
      </c>
      <c r="LK215" s="28">
        <v>1319.1</v>
      </c>
      <c r="LL215" s="28">
        <v>1407.04</v>
      </c>
      <c r="LM215" s="28">
        <v>1494.98</v>
      </c>
      <c r="LN215" s="28">
        <v>1582.92</v>
      </c>
      <c r="LO215" s="28">
        <v>1670.86</v>
      </c>
      <c r="LP215" s="25">
        <v>1758.8</v>
      </c>
      <c r="LQ215" s="25">
        <v>1846.74</v>
      </c>
      <c r="LR215" s="25">
        <v>1934.68</v>
      </c>
      <c r="LS215" s="49"/>
    </row>
    <row r="216" spans="9:331" ht="14.4">
      <c r="I216" s="24" t="s">
        <v>95</v>
      </c>
      <c r="J216" s="24" t="str">
        <f t="shared" si="146"/>
        <v>B-24-BASE-55-59</v>
      </c>
      <c r="K216" s="25">
        <v>308.56</v>
      </c>
      <c r="L216" s="25">
        <v>462.84</v>
      </c>
      <c r="M216" s="25">
        <v>617.12</v>
      </c>
      <c r="N216" s="25">
        <v>771.4</v>
      </c>
      <c r="O216" s="25">
        <v>925.68</v>
      </c>
      <c r="P216" s="25">
        <v>1079.96</v>
      </c>
      <c r="Q216" s="25">
        <v>1172.56</v>
      </c>
      <c r="R216" s="25">
        <v>1319.13</v>
      </c>
      <c r="S216" s="25">
        <v>1465.7</v>
      </c>
      <c r="T216" s="25">
        <v>1612.27</v>
      </c>
      <c r="U216" s="28">
        <v>1758.84</v>
      </c>
      <c r="V216" s="29">
        <v>1.2</v>
      </c>
      <c r="W216" s="28">
        <v>1905.41</v>
      </c>
      <c r="X216" s="28">
        <v>2051.98</v>
      </c>
      <c r="Y216" s="28">
        <v>2198.5500000000002</v>
      </c>
      <c r="Z216" s="28">
        <v>2345.12</v>
      </c>
      <c r="AA216" s="28">
        <v>2491.69</v>
      </c>
      <c r="AB216" s="28">
        <v>2638.26</v>
      </c>
      <c r="AC216" s="28">
        <v>2784.83</v>
      </c>
      <c r="AD216" s="25">
        <v>2931.4</v>
      </c>
      <c r="AE216" s="25">
        <v>3077.97</v>
      </c>
      <c r="AF216" s="25">
        <v>3224.54</v>
      </c>
      <c r="CV216" s="24" t="s">
        <v>95</v>
      </c>
      <c r="CW216" s="24" t="str">
        <f t="shared" si="147"/>
        <v>B-24-BASE-55-59</v>
      </c>
      <c r="CX216" s="25">
        <v>279.52</v>
      </c>
      <c r="CY216" s="25">
        <v>419.28</v>
      </c>
      <c r="CZ216" s="25">
        <v>559.04</v>
      </c>
      <c r="DA216" s="25">
        <v>698.8</v>
      </c>
      <c r="DB216" s="25">
        <v>838.56</v>
      </c>
      <c r="DC216" s="25">
        <v>978.32</v>
      </c>
      <c r="DD216" s="25">
        <v>1062.1600000000001</v>
      </c>
      <c r="DE216" s="25">
        <v>1194.93</v>
      </c>
      <c r="DF216" s="25">
        <v>1327.7</v>
      </c>
      <c r="DG216" s="25">
        <v>1460.47</v>
      </c>
      <c r="DH216" s="28">
        <v>1593.24</v>
      </c>
      <c r="DI216" s="29">
        <v>1.2</v>
      </c>
      <c r="DJ216" s="28">
        <v>1726.01</v>
      </c>
      <c r="DK216" s="28">
        <v>1858.78</v>
      </c>
      <c r="DL216" s="28">
        <v>1991.55</v>
      </c>
      <c r="DM216" s="28">
        <v>2124.3200000000002</v>
      </c>
      <c r="DN216" s="28">
        <v>2257.09</v>
      </c>
      <c r="DO216" s="28">
        <v>2389.86</v>
      </c>
      <c r="DP216" s="28">
        <v>2522.63</v>
      </c>
      <c r="DQ216" s="25">
        <v>2655.4</v>
      </c>
      <c r="DR216" s="25">
        <v>2788.17</v>
      </c>
      <c r="DS216" s="25">
        <v>2920.94</v>
      </c>
      <c r="DT216" s="49"/>
      <c r="DY216" s="24" t="s">
        <v>95</v>
      </c>
      <c r="DZ216" s="24" t="str">
        <f t="shared" si="148"/>
        <v>B-24-BASE-55-59</v>
      </c>
      <c r="EA216" s="25">
        <v>283</v>
      </c>
      <c r="EB216" s="25">
        <v>424.5</v>
      </c>
      <c r="EC216" s="25">
        <v>566</v>
      </c>
      <c r="ED216" s="25">
        <v>707.5</v>
      </c>
      <c r="EE216" s="25">
        <v>849</v>
      </c>
      <c r="EF216" s="25">
        <v>990.5</v>
      </c>
      <c r="EG216" s="25">
        <v>1075.44</v>
      </c>
      <c r="EH216" s="25">
        <v>1209.8699999999999</v>
      </c>
      <c r="EI216" s="25">
        <v>1344.3</v>
      </c>
      <c r="EJ216" s="25">
        <v>1478.73</v>
      </c>
      <c r="EK216" s="28">
        <v>1613.16</v>
      </c>
      <c r="EL216" s="29">
        <v>1.2</v>
      </c>
      <c r="EM216" s="28">
        <v>1747.59</v>
      </c>
      <c r="EN216" s="28">
        <v>1882.02</v>
      </c>
      <c r="EO216" s="28">
        <v>2016.45</v>
      </c>
      <c r="EP216" s="28">
        <v>2150.88</v>
      </c>
      <c r="EQ216" s="28">
        <v>2285.31</v>
      </c>
      <c r="ER216" s="28">
        <v>2419.7399999999998</v>
      </c>
      <c r="ES216" s="28">
        <v>2554.17</v>
      </c>
      <c r="ET216" s="25">
        <v>2688.6</v>
      </c>
      <c r="EU216" s="25">
        <v>2823.03</v>
      </c>
      <c r="EV216" s="25">
        <v>2957.46</v>
      </c>
      <c r="EW216" s="49"/>
      <c r="FB216" s="24" t="s">
        <v>95</v>
      </c>
      <c r="FC216" s="24" t="str">
        <f t="shared" si="149"/>
        <v>B-24-BASE-55-59</v>
      </c>
      <c r="FD216" s="25">
        <v>235.96</v>
      </c>
      <c r="FE216" s="25">
        <v>353.94</v>
      </c>
      <c r="FF216" s="25">
        <v>471.92</v>
      </c>
      <c r="FG216" s="25">
        <v>589.9</v>
      </c>
      <c r="FH216" s="25">
        <v>707.88</v>
      </c>
      <c r="FI216" s="25">
        <v>825.86</v>
      </c>
      <c r="FJ216" s="25">
        <v>896.64</v>
      </c>
      <c r="FK216" s="25">
        <v>1008.72</v>
      </c>
      <c r="FL216" s="25">
        <v>1120.8</v>
      </c>
      <c r="FM216" s="25">
        <v>1232.8800000000001</v>
      </c>
      <c r="FN216" s="28">
        <v>1344.96</v>
      </c>
      <c r="FO216" s="29">
        <v>1.2</v>
      </c>
      <c r="FP216" s="28">
        <v>1457.04</v>
      </c>
      <c r="FQ216" s="28">
        <v>1569.12</v>
      </c>
      <c r="FR216" s="28">
        <v>1681.2</v>
      </c>
      <c r="FS216" s="28">
        <v>1793.28</v>
      </c>
      <c r="FT216" s="28">
        <v>1905.36</v>
      </c>
      <c r="FU216" s="28">
        <v>2017.44</v>
      </c>
      <c r="FV216" s="28">
        <v>2129.52</v>
      </c>
      <c r="FW216" s="25">
        <v>2241.6</v>
      </c>
      <c r="FX216" s="25">
        <v>2353.6799999999998</v>
      </c>
      <c r="FY216" s="25">
        <v>2465.7600000000002</v>
      </c>
      <c r="FZ216" s="49"/>
      <c r="HJ216" s="24" t="s">
        <v>95</v>
      </c>
      <c r="HK216" s="24" t="str">
        <f t="shared" si="150"/>
        <v>B-24-BASE-55-59</v>
      </c>
      <c r="HL216" s="25">
        <v>99999</v>
      </c>
      <c r="HM216" s="25">
        <v>99999</v>
      </c>
      <c r="HN216" s="25">
        <v>99999</v>
      </c>
      <c r="HO216" s="25">
        <v>99999</v>
      </c>
      <c r="HP216" s="25">
        <v>99999</v>
      </c>
      <c r="HQ216" s="25">
        <v>99999</v>
      </c>
      <c r="HR216" s="25">
        <v>99999</v>
      </c>
      <c r="HS216" s="25">
        <v>99999</v>
      </c>
      <c r="HT216" s="25">
        <v>99999</v>
      </c>
      <c r="HU216" s="25">
        <v>99999</v>
      </c>
      <c r="HV216" s="28">
        <v>99999</v>
      </c>
      <c r="HW216" s="29">
        <v>100</v>
      </c>
      <c r="HX216" s="28">
        <v>99999</v>
      </c>
      <c r="HY216" s="28">
        <v>99999</v>
      </c>
      <c r="HZ216" s="28">
        <v>99999</v>
      </c>
      <c r="IA216" s="28">
        <v>99999</v>
      </c>
      <c r="IB216" s="28">
        <v>99999</v>
      </c>
      <c r="IC216" s="28">
        <v>99999</v>
      </c>
      <c r="ID216" s="28">
        <v>99999</v>
      </c>
      <c r="IE216" s="25">
        <v>99999</v>
      </c>
      <c r="IF216" s="25">
        <v>99999</v>
      </c>
      <c r="IG216" s="25">
        <v>99999</v>
      </c>
      <c r="IH216" s="49"/>
      <c r="IM216" s="24" t="s">
        <v>95</v>
      </c>
      <c r="IN216" s="24" t="str">
        <f t="shared" si="151"/>
        <v>B-24-BASE-55-59</v>
      </c>
      <c r="IO216" s="165">
        <v>99999</v>
      </c>
      <c r="IP216" s="25">
        <v>99999</v>
      </c>
      <c r="IQ216" s="25">
        <v>99999</v>
      </c>
      <c r="IR216" s="25">
        <v>99999</v>
      </c>
      <c r="IS216" s="25">
        <v>99999</v>
      </c>
      <c r="IT216" s="25">
        <v>99999</v>
      </c>
      <c r="IU216" s="25">
        <v>99999</v>
      </c>
      <c r="IV216" s="25">
        <v>99999</v>
      </c>
      <c r="IW216" s="25">
        <v>99999</v>
      </c>
      <c r="IX216" s="25">
        <v>99999</v>
      </c>
      <c r="IY216" s="28">
        <v>99999</v>
      </c>
      <c r="IZ216" s="29">
        <v>100</v>
      </c>
      <c r="JA216" s="165">
        <v>99999</v>
      </c>
      <c r="JB216" s="25">
        <v>99999</v>
      </c>
      <c r="JC216" s="25">
        <v>99999</v>
      </c>
      <c r="JD216" s="25">
        <v>99999</v>
      </c>
      <c r="JE216" s="25">
        <v>99999</v>
      </c>
      <c r="JF216" s="25">
        <v>99999</v>
      </c>
      <c r="JG216" s="25">
        <v>99999</v>
      </c>
      <c r="JH216" s="25">
        <v>99999</v>
      </c>
      <c r="JI216" s="25">
        <v>99999</v>
      </c>
      <c r="JJ216" s="25">
        <v>99999</v>
      </c>
      <c r="JK216" s="49"/>
      <c r="KU216" s="24" t="s">
        <v>95</v>
      </c>
      <c r="KV216" s="24" t="str">
        <f t="shared" si="152"/>
        <v>B-24-BASE-55-59</v>
      </c>
      <c r="KW216" s="25">
        <v>257.74</v>
      </c>
      <c r="KX216" s="25">
        <v>386.61</v>
      </c>
      <c r="KY216" s="25">
        <v>515.48</v>
      </c>
      <c r="KZ216" s="25">
        <v>644.35</v>
      </c>
      <c r="LA216" s="25">
        <v>773.22</v>
      </c>
      <c r="LB216" s="25">
        <v>902.09</v>
      </c>
      <c r="LC216" s="25">
        <v>979.44</v>
      </c>
      <c r="LD216" s="25">
        <v>1101.8699999999999</v>
      </c>
      <c r="LE216" s="25">
        <v>1224.3</v>
      </c>
      <c r="LF216" s="25">
        <v>1346.73</v>
      </c>
      <c r="LG216" s="28">
        <v>1469.16</v>
      </c>
      <c r="LH216" s="29">
        <v>100</v>
      </c>
      <c r="LI216" s="28">
        <v>1591.59</v>
      </c>
      <c r="LJ216" s="28">
        <v>1714.02</v>
      </c>
      <c r="LK216" s="28">
        <v>1836.45</v>
      </c>
      <c r="LL216" s="28">
        <v>1958.88</v>
      </c>
      <c r="LM216" s="28">
        <v>2081.31</v>
      </c>
      <c r="LN216" s="28">
        <v>2203.7399999999998</v>
      </c>
      <c r="LO216" s="28">
        <v>2326.17</v>
      </c>
      <c r="LP216" s="25">
        <v>2448.6</v>
      </c>
      <c r="LQ216" s="25">
        <v>2571.0300000000002</v>
      </c>
      <c r="LR216" s="25">
        <v>2693.46</v>
      </c>
      <c r="LS216" s="49"/>
    </row>
    <row r="217" spans="9:331" ht="14.4">
      <c r="I217" s="24" t="s">
        <v>96</v>
      </c>
      <c r="J217" s="24" t="str">
        <f t="shared" si="146"/>
        <v>B-24-BASE-60-64</v>
      </c>
      <c r="K217" s="25">
        <v>402.94</v>
      </c>
      <c r="L217" s="25">
        <v>604.41</v>
      </c>
      <c r="M217" s="25">
        <v>805.88</v>
      </c>
      <c r="N217" s="25">
        <v>1007.35</v>
      </c>
      <c r="O217" s="25">
        <v>1208.82</v>
      </c>
      <c r="P217" s="25">
        <v>1410.29</v>
      </c>
      <c r="Q217" s="25">
        <v>1531.2</v>
      </c>
      <c r="R217" s="25">
        <v>1722.6</v>
      </c>
      <c r="S217" s="25">
        <v>1914</v>
      </c>
      <c r="T217" s="25">
        <v>2105.4</v>
      </c>
      <c r="U217" s="28">
        <v>2296.8000000000002</v>
      </c>
      <c r="V217" s="29">
        <v>1.25</v>
      </c>
      <c r="W217" s="28">
        <v>2488.1999999999998</v>
      </c>
      <c r="X217" s="28">
        <v>2679.6</v>
      </c>
      <c r="Y217" s="28">
        <v>2871</v>
      </c>
      <c r="Z217" s="28">
        <v>3062.4</v>
      </c>
      <c r="AA217" s="28">
        <v>3253.8</v>
      </c>
      <c r="AB217" s="28">
        <v>3445.2</v>
      </c>
      <c r="AC217" s="28">
        <v>3636.6</v>
      </c>
      <c r="AD217" s="25">
        <v>3828</v>
      </c>
      <c r="AE217" s="25">
        <v>4019.4</v>
      </c>
      <c r="AF217" s="25">
        <v>4210.8</v>
      </c>
      <c r="CV217" s="24" t="s">
        <v>96</v>
      </c>
      <c r="CW217" s="24" t="str">
        <f t="shared" si="147"/>
        <v>B-24-BASE-60-64</v>
      </c>
      <c r="CX217" s="25">
        <v>363</v>
      </c>
      <c r="CY217" s="25">
        <v>544.5</v>
      </c>
      <c r="CZ217" s="25">
        <v>726</v>
      </c>
      <c r="DA217" s="25">
        <v>907.5</v>
      </c>
      <c r="DB217" s="25">
        <v>1089</v>
      </c>
      <c r="DC217" s="25">
        <v>1270.5</v>
      </c>
      <c r="DD217" s="25">
        <v>1379.44</v>
      </c>
      <c r="DE217" s="25">
        <v>1551.87</v>
      </c>
      <c r="DF217" s="25">
        <v>1724.3</v>
      </c>
      <c r="DG217" s="25">
        <v>1896.73</v>
      </c>
      <c r="DH217" s="28">
        <v>2069.16</v>
      </c>
      <c r="DI217" s="29">
        <v>1.25</v>
      </c>
      <c r="DJ217" s="28">
        <v>2241.59</v>
      </c>
      <c r="DK217" s="28">
        <v>2414.02</v>
      </c>
      <c r="DL217" s="28">
        <v>2586.4499999999998</v>
      </c>
      <c r="DM217" s="28">
        <v>2758.88</v>
      </c>
      <c r="DN217" s="28">
        <v>2931.31</v>
      </c>
      <c r="DO217" s="28">
        <v>3103.74</v>
      </c>
      <c r="DP217" s="28">
        <v>3276.17</v>
      </c>
      <c r="DQ217" s="25">
        <v>3448.6</v>
      </c>
      <c r="DR217" s="25">
        <v>3621.03</v>
      </c>
      <c r="DS217" s="25">
        <v>3793.46</v>
      </c>
      <c r="DT217" s="49"/>
      <c r="DY217" s="24" t="s">
        <v>96</v>
      </c>
      <c r="DZ217" s="24" t="str">
        <f t="shared" si="148"/>
        <v>B-24-BASE-60-64</v>
      </c>
      <c r="EA217" s="25">
        <v>367.54</v>
      </c>
      <c r="EB217" s="25">
        <v>551.30999999999995</v>
      </c>
      <c r="EC217" s="25">
        <v>735.08</v>
      </c>
      <c r="ED217" s="25">
        <v>918.85</v>
      </c>
      <c r="EE217" s="25">
        <v>1102.6199999999999</v>
      </c>
      <c r="EF217" s="25">
        <v>1286.3900000000001</v>
      </c>
      <c r="EG217" s="25">
        <v>1396.64</v>
      </c>
      <c r="EH217" s="25">
        <v>1571.22</v>
      </c>
      <c r="EI217" s="25">
        <v>1745.8</v>
      </c>
      <c r="EJ217" s="25">
        <v>1920.38</v>
      </c>
      <c r="EK217" s="28">
        <v>2094.96</v>
      </c>
      <c r="EL217" s="29">
        <v>1.25</v>
      </c>
      <c r="EM217" s="28">
        <v>2269.54</v>
      </c>
      <c r="EN217" s="28">
        <v>2444.12</v>
      </c>
      <c r="EO217" s="28">
        <v>2618.6999999999998</v>
      </c>
      <c r="EP217" s="28">
        <v>2793.28</v>
      </c>
      <c r="EQ217" s="28">
        <v>2967.86</v>
      </c>
      <c r="ER217" s="28">
        <v>3142.44</v>
      </c>
      <c r="ES217" s="28">
        <v>3317.02</v>
      </c>
      <c r="ET217" s="25">
        <v>3491.6</v>
      </c>
      <c r="EU217" s="25">
        <v>3666.18</v>
      </c>
      <c r="EV217" s="25">
        <v>3840.76</v>
      </c>
      <c r="EW217" s="49"/>
      <c r="FB217" s="24" t="s">
        <v>96</v>
      </c>
      <c r="FC217" s="24" t="str">
        <f t="shared" si="149"/>
        <v>B-24-BASE-60-64</v>
      </c>
      <c r="FD217" s="25">
        <v>304.92</v>
      </c>
      <c r="FE217" s="25">
        <v>457.38</v>
      </c>
      <c r="FF217" s="25">
        <v>609.84</v>
      </c>
      <c r="FG217" s="25">
        <v>762.3</v>
      </c>
      <c r="FH217" s="25">
        <v>914.76</v>
      </c>
      <c r="FI217" s="25">
        <v>1067.22</v>
      </c>
      <c r="FJ217" s="25">
        <v>1158.72</v>
      </c>
      <c r="FK217" s="25">
        <v>1303.56</v>
      </c>
      <c r="FL217" s="25">
        <v>1448.4</v>
      </c>
      <c r="FM217" s="25">
        <v>1593.24</v>
      </c>
      <c r="FN217" s="28">
        <v>1738.08</v>
      </c>
      <c r="FO217" s="29">
        <v>1.25</v>
      </c>
      <c r="FP217" s="28">
        <v>1882.92</v>
      </c>
      <c r="FQ217" s="28">
        <v>2027.76</v>
      </c>
      <c r="FR217" s="28">
        <v>2172.6</v>
      </c>
      <c r="FS217" s="28">
        <v>2317.44</v>
      </c>
      <c r="FT217" s="28">
        <v>2462.2800000000002</v>
      </c>
      <c r="FU217" s="28">
        <v>2607.12</v>
      </c>
      <c r="FV217" s="28">
        <v>2751.96</v>
      </c>
      <c r="FW217" s="25">
        <v>2896.8</v>
      </c>
      <c r="FX217" s="25">
        <v>3041.64</v>
      </c>
      <c r="FY217" s="25">
        <v>3186.48</v>
      </c>
      <c r="FZ217" s="49"/>
      <c r="HJ217" s="24" t="s">
        <v>96</v>
      </c>
      <c r="HK217" s="24" t="str">
        <f t="shared" si="150"/>
        <v>B-24-BASE-60-64</v>
      </c>
      <c r="HL217" s="25">
        <v>99999</v>
      </c>
      <c r="HM217" s="25">
        <v>99999</v>
      </c>
      <c r="HN217" s="25">
        <v>99999</v>
      </c>
      <c r="HO217" s="25">
        <v>99999</v>
      </c>
      <c r="HP217" s="25">
        <v>99999</v>
      </c>
      <c r="HQ217" s="25">
        <v>99999</v>
      </c>
      <c r="HR217" s="25">
        <v>99999</v>
      </c>
      <c r="HS217" s="25">
        <v>99999</v>
      </c>
      <c r="HT217" s="25">
        <v>99999</v>
      </c>
      <c r="HU217" s="25">
        <v>99999</v>
      </c>
      <c r="HV217" s="28">
        <v>99999</v>
      </c>
      <c r="HW217" s="29">
        <v>100</v>
      </c>
      <c r="HX217" s="28">
        <v>99999</v>
      </c>
      <c r="HY217" s="28">
        <v>99999</v>
      </c>
      <c r="HZ217" s="28">
        <v>99999</v>
      </c>
      <c r="IA217" s="28">
        <v>99999</v>
      </c>
      <c r="IB217" s="28">
        <v>99999</v>
      </c>
      <c r="IC217" s="28">
        <v>99999</v>
      </c>
      <c r="ID217" s="28">
        <v>99999</v>
      </c>
      <c r="IE217" s="25">
        <v>99999</v>
      </c>
      <c r="IF217" s="25">
        <v>99999</v>
      </c>
      <c r="IG217" s="25">
        <v>99999</v>
      </c>
      <c r="IH217" s="49"/>
      <c r="IM217" s="24" t="s">
        <v>96</v>
      </c>
      <c r="IN217" s="24" t="str">
        <f t="shared" si="151"/>
        <v>B-24-BASE-60-64</v>
      </c>
      <c r="IO217" s="162">
        <v>437.28</v>
      </c>
      <c r="IP217" s="25">
        <v>655.92</v>
      </c>
      <c r="IQ217" s="25">
        <v>874.56</v>
      </c>
      <c r="IR217" s="25">
        <v>1093.2</v>
      </c>
      <c r="IS217" s="25">
        <v>1311.84</v>
      </c>
      <c r="IT217" s="25">
        <v>1530.48</v>
      </c>
      <c r="IU217" s="25">
        <v>1661.68</v>
      </c>
      <c r="IV217" s="25">
        <v>1869.39</v>
      </c>
      <c r="IW217" s="25">
        <v>2077.1</v>
      </c>
      <c r="IX217" s="25">
        <v>2284.81</v>
      </c>
      <c r="IY217" s="28">
        <v>2492.52</v>
      </c>
      <c r="IZ217" s="29">
        <v>1.25</v>
      </c>
      <c r="JA217" s="164">
        <v>2700.23</v>
      </c>
      <c r="JB217" s="28">
        <v>2907.94</v>
      </c>
      <c r="JC217" s="28">
        <v>3115.65</v>
      </c>
      <c r="JD217" s="28">
        <v>3323.36</v>
      </c>
      <c r="JE217" s="28">
        <v>3531.07</v>
      </c>
      <c r="JF217" s="28">
        <v>3738.78</v>
      </c>
      <c r="JG217" s="28">
        <v>3946.49</v>
      </c>
      <c r="JH217" s="25">
        <v>4154.2</v>
      </c>
      <c r="JI217" s="25">
        <v>4361.91</v>
      </c>
      <c r="JJ217" s="25">
        <v>4569.62</v>
      </c>
      <c r="JK217" s="49"/>
      <c r="KU217" s="24" t="s">
        <v>96</v>
      </c>
      <c r="KV217" s="24" t="str">
        <f t="shared" si="152"/>
        <v>B-24-BASE-60-64</v>
      </c>
      <c r="KW217" s="25">
        <v>333.96</v>
      </c>
      <c r="KX217" s="25">
        <v>500.94</v>
      </c>
      <c r="KY217" s="25">
        <v>667.92</v>
      </c>
      <c r="KZ217" s="25">
        <v>834.9</v>
      </c>
      <c r="LA217" s="25">
        <v>1001.88</v>
      </c>
      <c r="LB217" s="25">
        <v>1168.8599999999999</v>
      </c>
      <c r="LC217" s="25">
        <v>1269.04</v>
      </c>
      <c r="LD217" s="25">
        <v>1427.67</v>
      </c>
      <c r="LE217" s="25">
        <v>1586.3</v>
      </c>
      <c r="LF217" s="25">
        <v>1744.93</v>
      </c>
      <c r="LG217" s="28">
        <v>1903.56</v>
      </c>
      <c r="LH217" s="29">
        <v>100</v>
      </c>
      <c r="LI217" s="28">
        <v>2062.19</v>
      </c>
      <c r="LJ217" s="28">
        <v>2220.8200000000002</v>
      </c>
      <c r="LK217" s="28">
        <v>2379.4499999999998</v>
      </c>
      <c r="LL217" s="28">
        <v>2538.08</v>
      </c>
      <c r="LM217" s="28">
        <v>2696.71</v>
      </c>
      <c r="LN217" s="28">
        <v>2855.34</v>
      </c>
      <c r="LO217" s="28">
        <v>3013.97</v>
      </c>
      <c r="LP217" s="25">
        <v>3172.6</v>
      </c>
      <c r="LQ217" s="25">
        <v>3331.23</v>
      </c>
      <c r="LR217" s="25">
        <v>3489.86</v>
      </c>
      <c r="LS217" s="49"/>
    </row>
    <row r="218" spans="9:331" ht="14.4">
      <c r="I218" s="24" t="s">
        <v>97</v>
      </c>
      <c r="J218" s="24" t="str">
        <f t="shared" si="146"/>
        <v>B-24-BASE-65-69</v>
      </c>
      <c r="K218" s="25">
        <v>493.68</v>
      </c>
      <c r="L218" s="25">
        <v>740.52</v>
      </c>
      <c r="M218" s="25">
        <v>987.36</v>
      </c>
      <c r="N218" s="25">
        <v>1234.2</v>
      </c>
      <c r="O218" s="25">
        <v>1481.04</v>
      </c>
      <c r="P218" s="25">
        <v>1727.88</v>
      </c>
      <c r="Q218" s="25">
        <v>1876</v>
      </c>
      <c r="R218" s="25">
        <v>2110.5</v>
      </c>
      <c r="S218" s="25">
        <v>2345</v>
      </c>
      <c r="T218" s="25">
        <v>2579.5</v>
      </c>
      <c r="U218" s="28">
        <v>2814</v>
      </c>
      <c r="V218" s="29">
        <v>1.25</v>
      </c>
      <c r="W218" s="28">
        <v>3048.5</v>
      </c>
      <c r="X218" s="28">
        <v>3283</v>
      </c>
      <c r="Y218" s="28">
        <v>3517.5</v>
      </c>
      <c r="Z218" s="28">
        <v>3752</v>
      </c>
      <c r="AA218" s="28">
        <v>3986.5</v>
      </c>
      <c r="AB218" s="28">
        <v>4221</v>
      </c>
      <c r="AC218" s="28">
        <v>4455.5</v>
      </c>
      <c r="AD218" s="25">
        <v>4690</v>
      </c>
      <c r="AE218" s="25">
        <v>4924.5</v>
      </c>
      <c r="AF218" s="25">
        <v>5159</v>
      </c>
      <c r="CV218" s="24" t="s">
        <v>97</v>
      </c>
      <c r="CW218" s="24" t="str">
        <f t="shared" si="147"/>
        <v>B-24-BASE-65-69</v>
      </c>
      <c r="CX218" s="25">
        <v>446.5</v>
      </c>
      <c r="CY218" s="25">
        <v>669.75</v>
      </c>
      <c r="CZ218" s="25">
        <v>893</v>
      </c>
      <c r="DA218" s="25">
        <v>1116.25</v>
      </c>
      <c r="DB218" s="25">
        <v>1339.5</v>
      </c>
      <c r="DC218" s="25">
        <v>1562.75</v>
      </c>
      <c r="DD218" s="25">
        <v>1696.72</v>
      </c>
      <c r="DE218" s="25">
        <v>1908.81</v>
      </c>
      <c r="DF218" s="25">
        <v>2120.9</v>
      </c>
      <c r="DG218" s="25">
        <v>2332.9899999999998</v>
      </c>
      <c r="DH218" s="28">
        <v>2545.08</v>
      </c>
      <c r="DI218" s="29">
        <v>1.25</v>
      </c>
      <c r="DJ218" s="28">
        <v>2757.17</v>
      </c>
      <c r="DK218" s="28">
        <v>2969.26</v>
      </c>
      <c r="DL218" s="28">
        <v>3181.35</v>
      </c>
      <c r="DM218" s="28">
        <v>3393.44</v>
      </c>
      <c r="DN218" s="28">
        <v>3605.53</v>
      </c>
      <c r="DO218" s="28">
        <v>3817.62</v>
      </c>
      <c r="DP218" s="28">
        <v>4029.71</v>
      </c>
      <c r="DQ218" s="25">
        <v>4241.8</v>
      </c>
      <c r="DR218" s="25">
        <v>4453.8900000000003</v>
      </c>
      <c r="DS218" s="25">
        <v>4665.9799999999996</v>
      </c>
      <c r="DT218" s="49"/>
      <c r="DY218" s="24" t="s">
        <v>97</v>
      </c>
      <c r="DZ218" s="24" t="str">
        <f t="shared" si="148"/>
        <v>B-24-BASE-65-69</v>
      </c>
      <c r="EA218" s="25">
        <v>452.08</v>
      </c>
      <c r="EB218" s="25">
        <v>678.12</v>
      </c>
      <c r="EC218" s="25">
        <v>904.16</v>
      </c>
      <c r="ED218" s="25">
        <v>1130.2</v>
      </c>
      <c r="EE218" s="25">
        <v>1356.24</v>
      </c>
      <c r="EF218" s="25">
        <v>1582.28</v>
      </c>
      <c r="EG218" s="25">
        <v>1717.92</v>
      </c>
      <c r="EH218" s="25">
        <v>1932.66</v>
      </c>
      <c r="EI218" s="25">
        <v>2147.4</v>
      </c>
      <c r="EJ218" s="25">
        <v>2362.14</v>
      </c>
      <c r="EK218" s="28">
        <v>2576.88</v>
      </c>
      <c r="EL218" s="29">
        <v>1.25</v>
      </c>
      <c r="EM218" s="28">
        <v>2791.62</v>
      </c>
      <c r="EN218" s="28">
        <v>3006.36</v>
      </c>
      <c r="EO218" s="28">
        <v>3221.1</v>
      </c>
      <c r="EP218" s="28">
        <v>3435.84</v>
      </c>
      <c r="EQ218" s="28">
        <v>3650.58</v>
      </c>
      <c r="ER218" s="28">
        <v>3865.32</v>
      </c>
      <c r="ES218" s="28">
        <v>4080.06</v>
      </c>
      <c r="ET218" s="25">
        <v>4294.8</v>
      </c>
      <c r="EU218" s="25">
        <v>4509.54</v>
      </c>
      <c r="EV218" s="25">
        <v>4724.28</v>
      </c>
      <c r="EW218" s="49"/>
      <c r="FB218" s="24" t="s">
        <v>97</v>
      </c>
      <c r="FC218" s="24" t="str">
        <f t="shared" si="149"/>
        <v>B-24-BASE-65-69</v>
      </c>
      <c r="FD218" s="25">
        <v>373.9</v>
      </c>
      <c r="FE218" s="25">
        <v>560.85</v>
      </c>
      <c r="FF218" s="25">
        <v>747.8</v>
      </c>
      <c r="FG218" s="25">
        <v>934.75</v>
      </c>
      <c r="FH218" s="25">
        <v>1121.7</v>
      </c>
      <c r="FI218" s="25">
        <v>1308.6500000000001</v>
      </c>
      <c r="FJ218" s="25">
        <v>1420.8</v>
      </c>
      <c r="FK218" s="25">
        <v>1598.4</v>
      </c>
      <c r="FL218" s="25">
        <v>1776</v>
      </c>
      <c r="FM218" s="25">
        <v>1953.6</v>
      </c>
      <c r="FN218" s="28">
        <v>2131.1999999999998</v>
      </c>
      <c r="FO218" s="29">
        <v>1.25</v>
      </c>
      <c r="FP218" s="28">
        <v>2308.8000000000002</v>
      </c>
      <c r="FQ218" s="28">
        <v>2486.4</v>
      </c>
      <c r="FR218" s="28">
        <v>2664</v>
      </c>
      <c r="FS218" s="28">
        <v>2841.6</v>
      </c>
      <c r="FT218" s="28">
        <v>3019.2</v>
      </c>
      <c r="FU218" s="28">
        <v>3196.8</v>
      </c>
      <c r="FV218" s="28">
        <v>3374.4</v>
      </c>
      <c r="FW218" s="25">
        <v>3552</v>
      </c>
      <c r="FX218" s="25">
        <v>3729.6</v>
      </c>
      <c r="FY218" s="25">
        <v>3907.2</v>
      </c>
      <c r="FZ218" s="49"/>
      <c r="HJ218" s="24" t="s">
        <v>97</v>
      </c>
      <c r="HK218" s="24" t="str">
        <f t="shared" si="150"/>
        <v>B-24-BASE-65-69</v>
      </c>
      <c r="HL218" s="25">
        <v>99999</v>
      </c>
      <c r="HM218" s="25">
        <v>99999</v>
      </c>
      <c r="HN218" s="25">
        <v>99999</v>
      </c>
      <c r="HO218" s="25">
        <v>99999</v>
      </c>
      <c r="HP218" s="25">
        <v>99999</v>
      </c>
      <c r="HQ218" s="25">
        <v>99999</v>
      </c>
      <c r="HR218" s="25">
        <v>99999</v>
      </c>
      <c r="HS218" s="25">
        <v>99999</v>
      </c>
      <c r="HT218" s="25">
        <v>99999</v>
      </c>
      <c r="HU218" s="25">
        <v>99999</v>
      </c>
      <c r="HV218" s="28">
        <v>99999</v>
      </c>
      <c r="HW218" s="29">
        <v>100</v>
      </c>
      <c r="HX218" s="28">
        <v>99999</v>
      </c>
      <c r="HY218" s="28">
        <v>99999</v>
      </c>
      <c r="HZ218" s="28">
        <v>99999</v>
      </c>
      <c r="IA218" s="28">
        <v>99999</v>
      </c>
      <c r="IB218" s="28">
        <v>99999</v>
      </c>
      <c r="IC218" s="28">
        <v>99999</v>
      </c>
      <c r="ID218" s="28">
        <v>99999</v>
      </c>
      <c r="IE218" s="25">
        <v>99999</v>
      </c>
      <c r="IF218" s="25">
        <v>99999</v>
      </c>
      <c r="IG218" s="25">
        <v>99999</v>
      </c>
      <c r="IH218" s="49"/>
      <c r="IM218" s="24" t="s">
        <v>97</v>
      </c>
      <c r="IN218" s="24" t="str">
        <f t="shared" si="151"/>
        <v>B-24-BASE-65-69</v>
      </c>
      <c r="IO218" s="25">
        <v>535.86</v>
      </c>
      <c r="IP218" s="25">
        <v>803.79</v>
      </c>
      <c r="IQ218" s="25">
        <v>1071.72</v>
      </c>
      <c r="IR218" s="25">
        <v>1339.65</v>
      </c>
      <c r="IS218" s="25">
        <v>1607.58</v>
      </c>
      <c r="IT218" s="25">
        <v>1875.51</v>
      </c>
      <c r="IU218" s="25">
        <v>2036.24</v>
      </c>
      <c r="IV218" s="25">
        <v>2290.77</v>
      </c>
      <c r="IW218" s="25">
        <v>2545.3000000000002</v>
      </c>
      <c r="IX218" s="25">
        <v>2799.83</v>
      </c>
      <c r="IY218" s="28">
        <v>3054.36</v>
      </c>
      <c r="IZ218" s="29">
        <v>1.25</v>
      </c>
      <c r="JA218" s="28">
        <v>3308.89</v>
      </c>
      <c r="JB218" s="28">
        <v>3563.42</v>
      </c>
      <c r="JC218" s="28">
        <v>3817.95</v>
      </c>
      <c r="JD218" s="28">
        <v>4072.48</v>
      </c>
      <c r="JE218" s="28">
        <v>4327.01</v>
      </c>
      <c r="JF218" s="28">
        <v>4581.54</v>
      </c>
      <c r="JG218" s="28">
        <v>4836.07</v>
      </c>
      <c r="JH218" s="25">
        <v>5090.6000000000004</v>
      </c>
      <c r="JI218" s="25">
        <v>5345.13</v>
      </c>
      <c r="JJ218" s="25">
        <v>5599.66</v>
      </c>
      <c r="JK218" s="49"/>
      <c r="KU218" s="24" t="s">
        <v>97</v>
      </c>
      <c r="KV218" s="24" t="str">
        <f t="shared" si="152"/>
        <v>B-24-BASE-65-69</v>
      </c>
      <c r="KW218" s="25">
        <v>406.56</v>
      </c>
      <c r="KX218" s="25">
        <v>609.84</v>
      </c>
      <c r="KY218" s="25">
        <v>813.12</v>
      </c>
      <c r="KZ218" s="25">
        <v>1016.4</v>
      </c>
      <c r="LA218" s="25">
        <v>1219.68</v>
      </c>
      <c r="LB218" s="25">
        <v>1422.96</v>
      </c>
      <c r="LC218" s="25">
        <v>1544.96</v>
      </c>
      <c r="LD218" s="25">
        <v>1738.08</v>
      </c>
      <c r="LE218" s="25">
        <v>1931.2</v>
      </c>
      <c r="LF218" s="25">
        <v>2124.3200000000002</v>
      </c>
      <c r="LG218" s="28">
        <v>2317.44</v>
      </c>
      <c r="LH218" s="29">
        <v>100</v>
      </c>
      <c r="LI218" s="28">
        <v>2510.56</v>
      </c>
      <c r="LJ218" s="28">
        <v>2703.68</v>
      </c>
      <c r="LK218" s="28">
        <v>2896.8</v>
      </c>
      <c r="LL218" s="28">
        <v>3089.92</v>
      </c>
      <c r="LM218" s="28">
        <v>3283.04</v>
      </c>
      <c r="LN218" s="28">
        <v>3476.16</v>
      </c>
      <c r="LO218" s="28">
        <v>3669.28</v>
      </c>
      <c r="LP218" s="25">
        <v>3862.4</v>
      </c>
      <c r="LQ218" s="25">
        <v>4055.52</v>
      </c>
      <c r="LR218" s="25">
        <v>4248.6400000000003</v>
      </c>
      <c r="LS218" s="49"/>
    </row>
    <row r="219" spans="9:331">
      <c r="I219" s="24" t="s">
        <v>98</v>
      </c>
      <c r="J219" s="24" t="str">
        <f t="shared" si="146"/>
        <v>B-24-BASE-70-74</v>
      </c>
      <c r="K219" s="25">
        <v>580.79999999999995</v>
      </c>
      <c r="L219" s="25">
        <v>871.2</v>
      </c>
      <c r="M219" s="25">
        <v>1161.5999999999999</v>
      </c>
      <c r="N219" s="25">
        <v>1452</v>
      </c>
      <c r="O219" s="25">
        <v>1742.4</v>
      </c>
      <c r="P219" s="25">
        <v>2032.8</v>
      </c>
      <c r="Q219" s="25">
        <v>2207.04</v>
      </c>
      <c r="R219" s="25">
        <v>2482.92</v>
      </c>
      <c r="S219" s="25">
        <v>2758.8</v>
      </c>
      <c r="T219" s="25">
        <v>3034.68</v>
      </c>
      <c r="U219" s="28">
        <v>3310.56</v>
      </c>
      <c r="V219" s="30" t="s">
        <v>265</v>
      </c>
      <c r="W219" s="28">
        <v>3586.44</v>
      </c>
      <c r="X219" s="28">
        <v>3862.32</v>
      </c>
      <c r="Y219" s="28">
        <v>4138.2</v>
      </c>
      <c r="Z219" s="28">
        <v>4414.08</v>
      </c>
      <c r="AA219" s="28">
        <v>4689.96</v>
      </c>
      <c r="AB219" s="28">
        <v>4965.84</v>
      </c>
      <c r="AC219" s="28">
        <v>5241.72</v>
      </c>
      <c r="AD219" s="25">
        <v>5517.6</v>
      </c>
      <c r="AE219" s="25">
        <v>5793.48</v>
      </c>
      <c r="AF219" s="25">
        <v>6069.36</v>
      </c>
      <c r="CV219" s="24" t="s">
        <v>98</v>
      </c>
      <c r="CW219" s="24" t="str">
        <f t="shared" si="147"/>
        <v>B-24-BASE-70-74</v>
      </c>
      <c r="CX219" s="25">
        <v>522.72</v>
      </c>
      <c r="CY219" s="25">
        <v>784.08</v>
      </c>
      <c r="CZ219" s="25">
        <v>1045.44</v>
      </c>
      <c r="DA219" s="25">
        <v>1306.8</v>
      </c>
      <c r="DB219" s="25">
        <v>1568.16</v>
      </c>
      <c r="DC219" s="25">
        <v>1829.52</v>
      </c>
      <c r="DD219" s="25">
        <v>1986.32</v>
      </c>
      <c r="DE219" s="25">
        <v>2234.61</v>
      </c>
      <c r="DF219" s="25">
        <v>2482.9</v>
      </c>
      <c r="DG219" s="25">
        <v>2731.19</v>
      </c>
      <c r="DH219" s="28">
        <v>2979.48</v>
      </c>
      <c r="DI219" s="30" t="s">
        <v>265</v>
      </c>
      <c r="DJ219" s="28">
        <v>3227.77</v>
      </c>
      <c r="DK219" s="28">
        <v>3476.06</v>
      </c>
      <c r="DL219" s="28">
        <v>3724.35</v>
      </c>
      <c r="DM219" s="28">
        <v>3972.64</v>
      </c>
      <c r="DN219" s="28">
        <v>4220.93</v>
      </c>
      <c r="DO219" s="28">
        <v>4469.22</v>
      </c>
      <c r="DP219" s="28">
        <v>4717.51</v>
      </c>
      <c r="DQ219" s="25">
        <v>4965.8</v>
      </c>
      <c r="DR219" s="25">
        <v>5214.09</v>
      </c>
      <c r="DS219" s="25">
        <v>5462.38</v>
      </c>
      <c r="DT219" s="49"/>
      <c r="DY219" s="24" t="s">
        <v>98</v>
      </c>
      <c r="DZ219" s="24" t="str">
        <f t="shared" si="148"/>
        <v>B-24-BASE-70-74</v>
      </c>
      <c r="EA219" s="25">
        <v>529.26</v>
      </c>
      <c r="EB219" s="25">
        <v>793.89</v>
      </c>
      <c r="EC219" s="25">
        <v>1058.52</v>
      </c>
      <c r="ED219" s="25">
        <v>1323.15</v>
      </c>
      <c r="EE219" s="25">
        <v>1587.78</v>
      </c>
      <c r="EF219" s="25">
        <v>1852.41</v>
      </c>
      <c r="EG219" s="25">
        <v>2011.2</v>
      </c>
      <c r="EH219" s="25">
        <v>2262.6</v>
      </c>
      <c r="EI219" s="25">
        <v>2514</v>
      </c>
      <c r="EJ219" s="25">
        <v>2765.4</v>
      </c>
      <c r="EK219" s="28">
        <v>3016.8</v>
      </c>
      <c r="EL219" s="30" t="s">
        <v>265</v>
      </c>
      <c r="EM219" s="28">
        <v>3268.2</v>
      </c>
      <c r="EN219" s="28">
        <v>3519.6</v>
      </c>
      <c r="EO219" s="28">
        <v>3771</v>
      </c>
      <c r="EP219" s="28">
        <v>4022.4</v>
      </c>
      <c r="EQ219" s="28">
        <v>4273.8</v>
      </c>
      <c r="ER219" s="28">
        <v>4525.2</v>
      </c>
      <c r="ES219" s="28">
        <v>4776.6000000000004</v>
      </c>
      <c r="ET219" s="25">
        <v>5028</v>
      </c>
      <c r="EU219" s="25">
        <v>5279.4</v>
      </c>
      <c r="EV219" s="25">
        <v>5530.8</v>
      </c>
      <c r="EW219" s="49"/>
      <c r="FB219" s="24" t="s">
        <v>98</v>
      </c>
      <c r="FC219" s="24" t="str">
        <f t="shared" si="149"/>
        <v>B-24-BASE-70-74</v>
      </c>
      <c r="FD219" s="25">
        <v>439.24</v>
      </c>
      <c r="FE219" s="25">
        <v>658.86</v>
      </c>
      <c r="FF219" s="25">
        <v>878.48</v>
      </c>
      <c r="FG219" s="25">
        <v>1098.0999999999999</v>
      </c>
      <c r="FH219" s="25">
        <v>1317.72</v>
      </c>
      <c r="FI219" s="25">
        <v>1537.34</v>
      </c>
      <c r="FJ219" s="25">
        <v>1669.12</v>
      </c>
      <c r="FK219" s="25">
        <v>1877.76</v>
      </c>
      <c r="FL219" s="25">
        <v>2086.4</v>
      </c>
      <c r="FM219" s="25">
        <v>2295.04</v>
      </c>
      <c r="FN219" s="28">
        <v>2503.6799999999998</v>
      </c>
      <c r="FO219" s="30" t="s">
        <v>265</v>
      </c>
      <c r="FP219" s="28">
        <v>2712.32</v>
      </c>
      <c r="FQ219" s="28">
        <v>2920.96</v>
      </c>
      <c r="FR219" s="28">
        <v>3129.6</v>
      </c>
      <c r="FS219" s="28">
        <v>3338.24</v>
      </c>
      <c r="FT219" s="28">
        <v>3546.88</v>
      </c>
      <c r="FU219" s="28">
        <v>3755.52</v>
      </c>
      <c r="FV219" s="28">
        <v>3964.16</v>
      </c>
      <c r="FW219" s="25">
        <v>4172.8</v>
      </c>
      <c r="FX219" s="25">
        <v>4381.4399999999996</v>
      </c>
      <c r="FY219" s="25">
        <v>4590.08</v>
      </c>
      <c r="FZ219" s="49"/>
      <c r="HJ219" s="24" t="s">
        <v>98</v>
      </c>
      <c r="HK219" s="24" t="str">
        <f t="shared" si="150"/>
        <v>B-24-BASE-70-74</v>
      </c>
      <c r="HL219" s="25">
        <v>99999</v>
      </c>
      <c r="HM219" s="25">
        <v>99999</v>
      </c>
      <c r="HN219" s="25">
        <v>99999</v>
      </c>
      <c r="HO219" s="25">
        <v>99999</v>
      </c>
      <c r="HP219" s="25">
        <v>99999</v>
      </c>
      <c r="HQ219" s="25">
        <v>99999</v>
      </c>
      <c r="HR219" s="25">
        <v>99999</v>
      </c>
      <c r="HS219" s="25">
        <v>99999</v>
      </c>
      <c r="HT219" s="25">
        <v>99999</v>
      </c>
      <c r="HU219" s="25">
        <v>99999</v>
      </c>
      <c r="HV219" s="28">
        <v>99999</v>
      </c>
      <c r="HW219" s="30" t="s">
        <v>265</v>
      </c>
      <c r="HX219" s="28">
        <v>99999</v>
      </c>
      <c r="HY219" s="28">
        <v>99999</v>
      </c>
      <c r="HZ219" s="28">
        <v>99999</v>
      </c>
      <c r="IA219" s="28">
        <v>99999</v>
      </c>
      <c r="IB219" s="28">
        <v>99999</v>
      </c>
      <c r="IC219" s="28">
        <v>99999</v>
      </c>
      <c r="ID219" s="28">
        <v>99999</v>
      </c>
      <c r="IE219" s="25">
        <v>99999</v>
      </c>
      <c r="IF219" s="25">
        <v>99999</v>
      </c>
      <c r="IG219" s="25">
        <v>99999</v>
      </c>
      <c r="IH219" s="49"/>
      <c r="IM219" s="24" t="s">
        <v>98</v>
      </c>
      <c r="IN219" s="24" t="str">
        <f t="shared" si="151"/>
        <v>B-24-BASE-70-74</v>
      </c>
      <c r="IO219" s="25">
        <v>630.84</v>
      </c>
      <c r="IP219" s="25">
        <v>946.26</v>
      </c>
      <c r="IQ219" s="25">
        <v>1261.68</v>
      </c>
      <c r="IR219" s="25">
        <v>1577.1</v>
      </c>
      <c r="IS219" s="25">
        <v>1892.52</v>
      </c>
      <c r="IT219" s="25">
        <v>2207.94</v>
      </c>
      <c r="IU219" s="25">
        <v>2397.1999999999998</v>
      </c>
      <c r="IV219" s="25">
        <v>2696.85</v>
      </c>
      <c r="IW219" s="25">
        <v>2996.5</v>
      </c>
      <c r="IX219" s="25">
        <v>3296.15</v>
      </c>
      <c r="IY219" s="28">
        <v>3595.8</v>
      </c>
      <c r="IZ219" s="30" t="s">
        <v>265</v>
      </c>
      <c r="JA219" s="28">
        <v>3895.45</v>
      </c>
      <c r="JB219" s="28">
        <v>4195.1000000000004</v>
      </c>
      <c r="JC219" s="28">
        <v>4494.75</v>
      </c>
      <c r="JD219" s="28">
        <v>4794.3999999999996</v>
      </c>
      <c r="JE219" s="28">
        <v>5094.05</v>
      </c>
      <c r="JF219" s="28">
        <v>5393.7</v>
      </c>
      <c r="JG219" s="28">
        <v>5693.35</v>
      </c>
      <c r="JH219" s="25">
        <v>5993</v>
      </c>
      <c r="JI219" s="25">
        <v>6292.65</v>
      </c>
      <c r="JJ219" s="25">
        <v>6592.3</v>
      </c>
      <c r="JK219" s="49"/>
      <c r="KU219" s="24" t="s">
        <v>98</v>
      </c>
      <c r="KV219" s="24" t="str">
        <f t="shared" si="152"/>
        <v>B-24-BASE-70-74</v>
      </c>
      <c r="KW219" s="25">
        <v>479.16</v>
      </c>
      <c r="KX219" s="25">
        <v>718.74</v>
      </c>
      <c r="KY219" s="25">
        <v>958.32</v>
      </c>
      <c r="KZ219" s="25">
        <v>1197.9000000000001</v>
      </c>
      <c r="LA219" s="25">
        <v>1437.48</v>
      </c>
      <c r="LB219" s="25">
        <v>1677.06</v>
      </c>
      <c r="LC219" s="25">
        <v>1820.8</v>
      </c>
      <c r="LD219" s="25">
        <v>2048.4</v>
      </c>
      <c r="LE219" s="25">
        <v>2276</v>
      </c>
      <c r="LF219" s="25">
        <v>2503.6</v>
      </c>
      <c r="LG219" s="28">
        <v>2731.2</v>
      </c>
      <c r="LH219" s="30" t="s">
        <v>265</v>
      </c>
      <c r="LI219" s="28">
        <v>2958.8</v>
      </c>
      <c r="LJ219" s="28">
        <v>3186.4</v>
      </c>
      <c r="LK219" s="28">
        <v>3414</v>
      </c>
      <c r="LL219" s="28">
        <v>3641.6</v>
      </c>
      <c r="LM219" s="28">
        <v>3869.2</v>
      </c>
      <c r="LN219" s="28">
        <v>4096.8</v>
      </c>
      <c r="LO219" s="28">
        <v>4324.3999999999996</v>
      </c>
      <c r="LP219" s="25">
        <v>4552</v>
      </c>
      <c r="LQ219" s="25">
        <v>4779.6000000000004</v>
      </c>
      <c r="LR219" s="25">
        <v>5007.2</v>
      </c>
      <c r="LS219" s="49"/>
    </row>
    <row r="220" spans="9:331">
      <c r="I220" s="24" t="s">
        <v>99</v>
      </c>
      <c r="J220" s="24" t="str">
        <f t="shared" si="146"/>
        <v>B-24-BASE-75-79</v>
      </c>
      <c r="K220" s="25">
        <v>671.56</v>
      </c>
      <c r="L220" s="25">
        <v>1007.34</v>
      </c>
      <c r="M220" s="25">
        <v>1343.12</v>
      </c>
      <c r="N220" s="25">
        <v>1678.9</v>
      </c>
      <c r="O220" s="25">
        <v>2014.68</v>
      </c>
      <c r="P220" s="25">
        <v>2350.46</v>
      </c>
      <c r="Q220" s="25">
        <v>2551.92</v>
      </c>
      <c r="R220" s="25">
        <v>2870.91</v>
      </c>
      <c r="S220" s="25">
        <v>3189.9</v>
      </c>
      <c r="T220" s="25">
        <v>3508.89</v>
      </c>
      <c r="U220" s="28">
        <v>3827.88</v>
      </c>
      <c r="V220" s="30" t="s">
        <v>265</v>
      </c>
      <c r="W220" s="28">
        <v>4146.87</v>
      </c>
      <c r="X220" s="28">
        <v>4465.8599999999997</v>
      </c>
      <c r="Y220" s="28">
        <v>4784.8500000000004</v>
      </c>
      <c r="Z220" s="28">
        <v>5103.84</v>
      </c>
      <c r="AA220" s="28">
        <v>5422.83</v>
      </c>
      <c r="AB220" s="28">
        <v>5741.82</v>
      </c>
      <c r="AC220" s="28">
        <v>6060.81</v>
      </c>
      <c r="AD220" s="25">
        <v>6379.8</v>
      </c>
      <c r="AE220" s="25">
        <v>6698.79</v>
      </c>
      <c r="AF220" s="25">
        <v>7017.78</v>
      </c>
      <c r="CV220" s="24" t="s">
        <v>99</v>
      </c>
      <c r="CW220" s="24" t="str">
        <f t="shared" si="147"/>
        <v>B-24-BASE-75-79</v>
      </c>
      <c r="CX220" s="25">
        <v>606.22</v>
      </c>
      <c r="CY220" s="25">
        <v>909.33</v>
      </c>
      <c r="CZ220" s="25">
        <v>1212.44</v>
      </c>
      <c r="DA220" s="25">
        <v>1515.55</v>
      </c>
      <c r="DB220" s="25">
        <v>1818.66</v>
      </c>
      <c r="DC220" s="25">
        <v>2121.77</v>
      </c>
      <c r="DD220" s="25">
        <v>2303.6</v>
      </c>
      <c r="DE220" s="25">
        <v>2591.5500000000002</v>
      </c>
      <c r="DF220" s="25">
        <v>2879.5</v>
      </c>
      <c r="DG220" s="25">
        <v>3167.45</v>
      </c>
      <c r="DH220" s="28">
        <v>3455.4</v>
      </c>
      <c r="DI220" s="30" t="s">
        <v>265</v>
      </c>
      <c r="DJ220" s="28">
        <v>3743.35</v>
      </c>
      <c r="DK220" s="28">
        <v>4031.3</v>
      </c>
      <c r="DL220" s="28">
        <v>4319.25</v>
      </c>
      <c r="DM220" s="28">
        <v>4607.2</v>
      </c>
      <c r="DN220" s="28">
        <v>4895.1499999999996</v>
      </c>
      <c r="DO220" s="28">
        <v>5183.1000000000004</v>
      </c>
      <c r="DP220" s="28">
        <v>5471.05</v>
      </c>
      <c r="DQ220" s="25">
        <v>5759</v>
      </c>
      <c r="DR220" s="25">
        <v>6046.95</v>
      </c>
      <c r="DS220" s="25">
        <v>6334.9</v>
      </c>
      <c r="DT220" s="49"/>
      <c r="DY220" s="24" t="s">
        <v>99</v>
      </c>
      <c r="DZ220" s="24" t="str">
        <f t="shared" si="148"/>
        <v>B-24-BASE-75-79</v>
      </c>
      <c r="EA220" s="25">
        <v>613.79999999999995</v>
      </c>
      <c r="EB220" s="25">
        <v>920.7</v>
      </c>
      <c r="EC220" s="25">
        <v>1227.5999999999999</v>
      </c>
      <c r="ED220" s="25">
        <v>1534.5</v>
      </c>
      <c r="EE220" s="25">
        <v>1841.4</v>
      </c>
      <c r="EF220" s="25">
        <v>2148.3000000000002</v>
      </c>
      <c r="EG220" s="25">
        <v>2332.48</v>
      </c>
      <c r="EH220" s="25">
        <v>2624.04</v>
      </c>
      <c r="EI220" s="25">
        <v>2915.6</v>
      </c>
      <c r="EJ220" s="25">
        <v>3207.16</v>
      </c>
      <c r="EK220" s="28">
        <v>3498.72</v>
      </c>
      <c r="EL220" s="30" t="s">
        <v>265</v>
      </c>
      <c r="EM220" s="28">
        <v>3790.28</v>
      </c>
      <c r="EN220" s="28">
        <v>4081.84</v>
      </c>
      <c r="EO220" s="28">
        <v>4373.3999999999996</v>
      </c>
      <c r="EP220" s="28">
        <v>4664.96</v>
      </c>
      <c r="EQ220" s="28">
        <v>4956.5200000000004</v>
      </c>
      <c r="ER220" s="28">
        <v>5248.08</v>
      </c>
      <c r="ES220" s="28">
        <v>5539.64</v>
      </c>
      <c r="ET220" s="25">
        <v>5831.2</v>
      </c>
      <c r="EU220" s="25">
        <v>6122.76</v>
      </c>
      <c r="EV220" s="25">
        <v>6414.32</v>
      </c>
      <c r="EW220" s="49"/>
      <c r="FB220" s="24" t="s">
        <v>99</v>
      </c>
      <c r="FC220" s="24" t="str">
        <f t="shared" si="149"/>
        <v>B-24-BASE-75-79</v>
      </c>
      <c r="FD220" s="25">
        <v>508.2</v>
      </c>
      <c r="FE220" s="25">
        <v>762.3</v>
      </c>
      <c r="FF220" s="25">
        <v>1016.4</v>
      </c>
      <c r="FG220" s="25">
        <v>1270.5</v>
      </c>
      <c r="FH220" s="25">
        <v>1524.6</v>
      </c>
      <c r="FI220" s="25">
        <v>1778.7</v>
      </c>
      <c r="FJ220" s="25">
        <v>1931.2</v>
      </c>
      <c r="FK220" s="25">
        <v>2172.6</v>
      </c>
      <c r="FL220" s="25">
        <v>2414</v>
      </c>
      <c r="FM220" s="25">
        <v>2655.4</v>
      </c>
      <c r="FN220" s="28">
        <v>2896.8</v>
      </c>
      <c r="FO220" s="30" t="s">
        <v>265</v>
      </c>
      <c r="FP220" s="28">
        <v>3138.2</v>
      </c>
      <c r="FQ220" s="28">
        <v>3379.6</v>
      </c>
      <c r="FR220" s="28">
        <v>3621</v>
      </c>
      <c r="FS220" s="28">
        <v>3862.4</v>
      </c>
      <c r="FT220" s="28">
        <v>4103.8</v>
      </c>
      <c r="FU220" s="28">
        <v>4345.2</v>
      </c>
      <c r="FV220" s="28">
        <v>4586.6000000000004</v>
      </c>
      <c r="FW220" s="25">
        <v>4828</v>
      </c>
      <c r="FX220" s="25">
        <v>5069.3999999999996</v>
      </c>
      <c r="FY220" s="25">
        <v>5310.8</v>
      </c>
      <c r="FZ220" s="49"/>
      <c r="HJ220" s="24" t="s">
        <v>99</v>
      </c>
      <c r="HK220" s="24" t="str">
        <f t="shared" si="150"/>
        <v>B-24-BASE-75-79</v>
      </c>
      <c r="HL220" s="25">
        <v>99999</v>
      </c>
      <c r="HM220" s="25">
        <v>99999</v>
      </c>
      <c r="HN220" s="25">
        <v>99999</v>
      </c>
      <c r="HO220" s="25">
        <v>99999</v>
      </c>
      <c r="HP220" s="25">
        <v>99999</v>
      </c>
      <c r="HQ220" s="25">
        <v>99999</v>
      </c>
      <c r="HR220" s="25">
        <v>99999</v>
      </c>
      <c r="HS220" s="25">
        <v>99999</v>
      </c>
      <c r="HT220" s="25">
        <v>99999</v>
      </c>
      <c r="HU220" s="25">
        <v>99999</v>
      </c>
      <c r="HV220" s="28">
        <v>99999</v>
      </c>
      <c r="HW220" s="30" t="s">
        <v>265</v>
      </c>
      <c r="HX220" s="28">
        <v>99999</v>
      </c>
      <c r="HY220" s="28">
        <v>99999</v>
      </c>
      <c r="HZ220" s="28">
        <v>99999</v>
      </c>
      <c r="IA220" s="28">
        <v>99999</v>
      </c>
      <c r="IB220" s="28">
        <v>99999</v>
      </c>
      <c r="IC220" s="28">
        <v>99999</v>
      </c>
      <c r="ID220" s="28">
        <v>99999</v>
      </c>
      <c r="IE220" s="25">
        <v>99999</v>
      </c>
      <c r="IF220" s="25">
        <v>99999</v>
      </c>
      <c r="IG220" s="25">
        <v>99999</v>
      </c>
      <c r="IH220" s="49"/>
      <c r="IM220" s="24" t="s">
        <v>99</v>
      </c>
      <c r="IN220" s="24" t="str">
        <f t="shared" si="151"/>
        <v>B-24-BASE-75-79</v>
      </c>
      <c r="IO220" s="25">
        <v>729.4</v>
      </c>
      <c r="IP220" s="25">
        <v>1094.0999999999999</v>
      </c>
      <c r="IQ220" s="25">
        <v>1458.8</v>
      </c>
      <c r="IR220" s="25">
        <v>1823.5</v>
      </c>
      <c r="IS220" s="25">
        <v>2188.1999999999998</v>
      </c>
      <c r="IT220" s="25">
        <v>2552.9</v>
      </c>
      <c r="IU220" s="25">
        <v>2771.76</v>
      </c>
      <c r="IV220" s="25">
        <v>3118.23</v>
      </c>
      <c r="IW220" s="25">
        <v>3464.7</v>
      </c>
      <c r="IX220" s="25">
        <v>3811.17</v>
      </c>
      <c r="IY220" s="28">
        <v>4157.6400000000003</v>
      </c>
      <c r="IZ220" s="30" t="s">
        <v>265</v>
      </c>
      <c r="JA220" s="28">
        <v>4504.1099999999997</v>
      </c>
      <c r="JB220" s="28">
        <v>4850.58</v>
      </c>
      <c r="JC220" s="28">
        <v>5197.05</v>
      </c>
      <c r="JD220" s="28">
        <v>5543.52</v>
      </c>
      <c r="JE220" s="28">
        <v>5889.99</v>
      </c>
      <c r="JF220" s="28">
        <v>6236.46</v>
      </c>
      <c r="JG220" s="28">
        <v>6582.93</v>
      </c>
      <c r="JH220" s="25">
        <v>6929.4</v>
      </c>
      <c r="JI220" s="25">
        <v>7275.87</v>
      </c>
      <c r="JJ220" s="25">
        <v>7622.34</v>
      </c>
      <c r="JK220" s="49"/>
      <c r="KU220" s="24" t="s">
        <v>99</v>
      </c>
      <c r="KV220" s="24" t="str">
        <f t="shared" si="152"/>
        <v>B-24-BASE-75-79</v>
      </c>
      <c r="KW220" s="25">
        <v>555.4</v>
      </c>
      <c r="KX220" s="25">
        <v>833.1</v>
      </c>
      <c r="KY220" s="25">
        <v>1110.8</v>
      </c>
      <c r="KZ220" s="25">
        <v>1388.5</v>
      </c>
      <c r="LA220" s="25">
        <v>1666.2</v>
      </c>
      <c r="LB220" s="25">
        <v>1943.9</v>
      </c>
      <c r="LC220" s="25">
        <v>2110.56</v>
      </c>
      <c r="LD220" s="25">
        <v>2374.38</v>
      </c>
      <c r="LE220" s="25">
        <v>2638.2</v>
      </c>
      <c r="LF220" s="25">
        <v>2902.02</v>
      </c>
      <c r="LG220" s="28">
        <v>3165.84</v>
      </c>
      <c r="LH220" s="30" t="s">
        <v>265</v>
      </c>
      <c r="LI220" s="28">
        <v>3429.66</v>
      </c>
      <c r="LJ220" s="28">
        <v>3693.48</v>
      </c>
      <c r="LK220" s="28">
        <v>3957.3</v>
      </c>
      <c r="LL220" s="28">
        <v>4221.12</v>
      </c>
      <c r="LM220" s="28">
        <v>4484.9399999999996</v>
      </c>
      <c r="LN220" s="28">
        <v>4748.76</v>
      </c>
      <c r="LO220" s="28">
        <v>5012.58</v>
      </c>
      <c r="LP220" s="25">
        <v>5276.4</v>
      </c>
      <c r="LQ220" s="25">
        <v>5540.22</v>
      </c>
      <c r="LR220" s="25">
        <v>5804.04</v>
      </c>
      <c r="LS220" s="49"/>
    </row>
    <row r="221" spans="9:331" ht="13.8" thickBot="1">
      <c r="I221" s="33" t="s">
        <v>100</v>
      </c>
      <c r="J221" s="24" t="str">
        <f t="shared" si="146"/>
        <v>B-24-BASE-80-84</v>
      </c>
      <c r="K221" s="34">
        <v>722.38</v>
      </c>
      <c r="L221" s="34">
        <v>1083.57</v>
      </c>
      <c r="M221" s="34">
        <v>1444.76</v>
      </c>
      <c r="N221" s="34">
        <v>1805.95</v>
      </c>
      <c r="O221" s="34">
        <v>2167.14</v>
      </c>
      <c r="P221" s="34">
        <v>2528.33</v>
      </c>
      <c r="Q221" s="34">
        <v>2745.04</v>
      </c>
      <c r="R221" s="34">
        <v>3088.17</v>
      </c>
      <c r="S221" s="34">
        <v>3431.3</v>
      </c>
      <c r="T221" s="34">
        <v>3774.43</v>
      </c>
      <c r="U221" s="35">
        <v>4117.5600000000004</v>
      </c>
      <c r="V221" s="36" t="s">
        <v>265</v>
      </c>
      <c r="W221" s="35">
        <v>4460.6899999999996</v>
      </c>
      <c r="X221" s="35">
        <v>4803.82</v>
      </c>
      <c r="Y221" s="35">
        <v>5146.95</v>
      </c>
      <c r="Z221" s="35">
        <v>5490.08</v>
      </c>
      <c r="AA221" s="35">
        <v>5833.21</v>
      </c>
      <c r="AB221" s="35">
        <v>6176.34</v>
      </c>
      <c r="AC221" s="35">
        <v>6519.47</v>
      </c>
      <c r="AD221" s="34">
        <v>6862.6</v>
      </c>
      <c r="AE221" s="34">
        <v>7205.73</v>
      </c>
      <c r="AF221" s="34">
        <v>7548.86</v>
      </c>
      <c r="CV221" s="33" t="s">
        <v>100</v>
      </c>
      <c r="CW221" s="24" t="str">
        <f t="shared" si="147"/>
        <v>B-24-BASE-80-84</v>
      </c>
      <c r="CX221" s="34">
        <v>653.4</v>
      </c>
      <c r="CY221" s="34">
        <v>980.1</v>
      </c>
      <c r="CZ221" s="34">
        <v>1306.8</v>
      </c>
      <c r="DA221" s="34">
        <v>1633.5</v>
      </c>
      <c r="DB221" s="34">
        <v>1960.2</v>
      </c>
      <c r="DC221" s="34">
        <v>2286.9</v>
      </c>
      <c r="DD221" s="34">
        <v>2482.96</v>
      </c>
      <c r="DE221" s="34">
        <v>2793.33</v>
      </c>
      <c r="DF221" s="34">
        <v>3103.7</v>
      </c>
      <c r="DG221" s="34">
        <v>3414.07</v>
      </c>
      <c r="DH221" s="35">
        <v>3724.44</v>
      </c>
      <c r="DI221" s="36" t="s">
        <v>265</v>
      </c>
      <c r="DJ221" s="35">
        <v>4034.81</v>
      </c>
      <c r="DK221" s="35">
        <v>4345.18</v>
      </c>
      <c r="DL221" s="35">
        <v>4655.55</v>
      </c>
      <c r="DM221" s="35">
        <v>4965.92</v>
      </c>
      <c r="DN221" s="35">
        <v>5276.29</v>
      </c>
      <c r="DO221" s="35">
        <v>5586.66</v>
      </c>
      <c r="DP221" s="35">
        <v>5897.03</v>
      </c>
      <c r="DQ221" s="34">
        <v>6207.4</v>
      </c>
      <c r="DR221" s="34">
        <v>6517.77</v>
      </c>
      <c r="DS221" s="34">
        <v>6828.14</v>
      </c>
      <c r="DT221" s="49"/>
      <c r="DY221" s="33" t="s">
        <v>100</v>
      </c>
      <c r="DZ221" s="24" t="str">
        <f t="shared" si="148"/>
        <v>B-24-BASE-80-84</v>
      </c>
      <c r="EA221" s="34">
        <v>661.56</v>
      </c>
      <c r="EB221" s="34">
        <v>992.34</v>
      </c>
      <c r="EC221" s="34">
        <v>1323.12</v>
      </c>
      <c r="ED221" s="34">
        <v>1653.9</v>
      </c>
      <c r="EE221" s="34">
        <v>1984.68</v>
      </c>
      <c r="EF221" s="34">
        <v>2315.46</v>
      </c>
      <c r="EG221" s="34">
        <v>2513.92</v>
      </c>
      <c r="EH221" s="34">
        <v>2828.16</v>
      </c>
      <c r="EI221" s="34">
        <v>3142.4</v>
      </c>
      <c r="EJ221" s="34">
        <v>3456.64</v>
      </c>
      <c r="EK221" s="35">
        <v>3770.88</v>
      </c>
      <c r="EL221" s="36" t="s">
        <v>265</v>
      </c>
      <c r="EM221" s="35">
        <v>4085.12</v>
      </c>
      <c r="EN221" s="35">
        <v>4399.3599999999997</v>
      </c>
      <c r="EO221" s="35">
        <v>4713.6000000000004</v>
      </c>
      <c r="EP221" s="35">
        <v>5027.84</v>
      </c>
      <c r="EQ221" s="35">
        <v>5342.08</v>
      </c>
      <c r="ER221" s="35">
        <v>5656.32</v>
      </c>
      <c r="ES221" s="35">
        <v>5970.56</v>
      </c>
      <c r="ET221" s="34">
        <v>6284.8</v>
      </c>
      <c r="EU221" s="34">
        <v>6599.04</v>
      </c>
      <c r="EV221" s="34">
        <v>6913.28</v>
      </c>
      <c r="EW221" s="49"/>
      <c r="FB221" s="33" t="s">
        <v>100</v>
      </c>
      <c r="FC221" s="24" t="str">
        <f t="shared" si="149"/>
        <v>B-24-BASE-80-84</v>
      </c>
      <c r="FD221" s="34">
        <v>551.76</v>
      </c>
      <c r="FE221" s="34">
        <v>827.64</v>
      </c>
      <c r="FF221" s="34">
        <v>1103.52</v>
      </c>
      <c r="FG221" s="34">
        <v>1379.4</v>
      </c>
      <c r="FH221" s="34">
        <v>1655.28</v>
      </c>
      <c r="FI221" s="34">
        <v>1931.16</v>
      </c>
      <c r="FJ221" s="34">
        <v>2096.7199999999998</v>
      </c>
      <c r="FK221" s="34">
        <v>2358.81</v>
      </c>
      <c r="FL221" s="34">
        <v>2620.9</v>
      </c>
      <c r="FM221" s="34">
        <v>2882.99</v>
      </c>
      <c r="FN221" s="35">
        <v>3145.08</v>
      </c>
      <c r="FO221" s="36" t="s">
        <v>265</v>
      </c>
      <c r="FP221" s="35">
        <v>3407.17</v>
      </c>
      <c r="FQ221" s="35">
        <v>3669.26</v>
      </c>
      <c r="FR221" s="35">
        <v>3931.35</v>
      </c>
      <c r="FS221" s="35">
        <v>4193.4399999999996</v>
      </c>
      <c r="FT221" s="35">
        <v>4455.53</v>
      </c>
      <c r="FU221" s="35">
        <v>4717.62</v>
      </c>
      <c r="FV221" s="35">
        <v>4979.71</v>
      </c>
      <c r="FW221" s="34">
        <v>5241.8</v>
      </c>
      <c r="FX221" s="34">
        <v>5503.89</v>
      </c>
      <c r="FY221" s="34">
        <v>5765.98</v>
      </c>
      <c r="FZ221" s="49"/>
      <c r="HJ221" s="33" t="s">
        <v>100</v>
      </c>
      <c r="HK221" s="24" t="str">
        <f t="shared" si="150"/>
        <v>B-24-BASE-80-84</v>
      </c>
      <c r="HL221" s="34">
        <v>99999</v>
      </c>
      <c r="HM221" s="34">
        <v>99999</v>
      </c>
      <c r="HN221" s="34">
        <v>99999</v>
      </c>
      <c r="HO221" s="34">
        <v>99999</v>
      </c>
      <c r="HP221" s="34">
        <v>99999</v>
      </c>
      <c r="HQ221" s="34">
        <v>99999</v>
      </c>
      <c r="HR221" s="34">
        <v>99999</v>
      </c>
      <c r="HS221" s="34">
        <v>99999</v>
      </c>
      <c r="HT221" s="34">
        <v>99999</v>
      </c>
      <c r="HU221" s="34">
        <v>99999</v>
      </c>
      <c r="HV221" s="35">
        <v>99999</v>
      </c>
      <c r="HW221" s="36" t="s">
        <v>265</v>
      </c>
      <c r="HX221" s="35">
        <v>99999</v>
      </c>
      <c r="HY221" s="35">
        <v>99999</v>
      </c>
      <c r="HZ221" s="35">
        <v>99999</v>
      </c>
      <c r="IA221" s="35">
        <v>99999</v>
      </c>
      <c r="IB221" s="35">
        <v>99999</v>
      </c>
      <c r="IC221" s="35">
        <v>99999</v>
      </c>
      <c r="ID221" s="35">
        <v>99999</v>
      </c>
      <c r="IE221" s="34">
        <v>99999</v>
      </c>
      <c r="IF221" s="34">
        <v>99999</v>
      </c>
      <c r="IG221" s="34">
        <v>99999</v>
      </c>
      <c r="IH221" s="49"/>
      <c r="IM221" s="33" t="s">
        <v>100</v>
      </c>
      <c r="IN221" s="24" t="str">
        <f t="shared" si="151"/>
        <v>B-24-BASE-80-84</v>
      </c>
      <c r="IO221" s="34">
        <v>786.76</v>
      </c>
      <c r="IP221" s="34">
        <v>1180.1400000000001</v>
      </c>
      <c r="IQ221" s="34">
        <v>1573.52</v>
      </c>
      <c r="IR221" s="34">
        <v>1966.9</v>
      </c>
      <c r="IS221" s="34">
        <v>2360.2800000000002</v>
      </c>
      <c r="IT221" s="34">
        <v>2753.66</v>
      </c>
      <c r="IU221" s="34">
        <v>2989.68</v>
      </c>
      <c r="IV221" s="34">
        <v>3363.39</v>
      </c>
      <c r="IW221" s="34">
        <v>3737.1</v>
      </c>
      <c r="IX221" s="34">
        <v>4110.8100000000004</v>
      </c>
      <c r="IY221" s="35">
        <v>4484.5200000000004</v>
      </c>
      <c r="IZ221" s="36" t="s">
        <v>265</v>
      </c>
      <c r="JA221" s="35">
        <v>4858.2299999999996</v>
      </c>
      <c r="JB221" s="35">
        <v>5231.9399999999996</v>
      </c>
      <c r="JC221" s="35">
        <v>5605.65</v>
      </c>
      <c r="JD221" s="35">
        <v>5979.36</v>
      </c>
      <c r="JE221" s="35">
        <v>6353.07</v>
      </c>
      <c r="JF221" s="35">
        <v>6726.78</v>
      </c>
      <c r="JG221" s="35">
        <v>7100.49</v>
      </c>
      <c r="JH221" s="34">
        <v>7474.2</v>
      </c>
      <c r="JI221" s="34">
        <v>7847.91</v>
      </c>
      <c r="JJ221" s="34">
        <v>8221.6200000000008</v>
      </c>
      <c r="JK221" s="49"/>
      <c r="KU221" s="33" t="s">
        <v>100</v>
      </c>
      <c r="KV221" s="24" t="str">
        <f t="shared" si="152"/>
        <v>B-24-BASE-80-84</v>
      </c>
      <c r="KW221" s="34">
        <v>598.96</v>
      </c>
      <c r="KX221" s="34">
        <v>898.44</v>
      </c>
      <c r="KY221" s="34">
        <v>1197.92</v>
      </c>
      <c r="KZ221" s="34">
        <v>1497.4</v>
      </c>
      <c r="LA221" s="34">
        <v>1796.88</v>
      </c>
      <c r="LB221" s="34">
        <v>2096.36</v>
      </c>
      <c r="LC221" s="34">
        <v>2276.08</v>
      </c>
      <c r="LD221" s="34">
        <v>2560.59</v>
      </c>
      <c r="LE221" s="34">
        <v>2845.1</v>
      </c>
      <c r="LF221" s="34">
        <v>3129.61</v>
      </c>
      <c r="LG221" s="35">
        <v>3414.12</v>
      </c>
      <c r="LH221" s="36" t="s">
        <v>265</v>
      </c>
      <c r="LI221" s="35">
        <v>3698.63</v>
      </c>
      <c r="LJ221" s="35">
        <v>3983.14</v>
      </c>
      <c r="LK221" s="35">
        <v>4267.6499999999996</v>
      </c>
      <c r="LL221" s="35">
        <v>4552.16</v>
      </c>
      <c r="LM221" s="35">
        <v>4836.67</v>
      </c>
      <c r="LN221" s="35">
        <v>5121.18</v>
      </c>
      <c r="LO221" s="35">
        <v>5405.69</v>
      </c>
      <c r="LP221" s="34">
        <v>5690.2</v>
      </c>
      <c r="LQ221" s="34">
        <v>5974.71</v>
      </c>
      <c r="LR221" s="34">
        <v>6259.22</v>
      </c>
      <c r="LS221" s="49"/>
    </row>
    <row r="222" spans="9:331" ht="13.8" thickBot="1">
      <c r="DT222" s="49"/>
      <c r="EW222" s="49"/>
      <c r="FZ222" s="49"/>
      <c r="IH222" s="49"/>
      <c r="JK222" s="49"/>
      <c r="LS222" s="49"/>
    </row>
    <row r="223" spans="9:331">
      <c r="K223" s="11">
        <v>500</v>
      </c>
      <c r="L223" s="12">
        <v>750</v>
      </c>
      <c r="M223" s="11">
        <v>1000</v>
      </c>
      <c r="N223" s="11">
        <v>1250</v>
      </c>
      <c r="O223" s="11">
        <v>1500</v>
      </c>
      <c r="P223" s="11">
        <v>1750</v>
      </c>
      <c r="Q223" s="11">
        <v>2000</v>
      </c>
      <c r="R223" s="11">
        <v>2250</v>
      </c>
      <c r="S223" s="11">
        <v>2500</v>
      </c>
      <c r="T223" s="11">
        <v>2750</v>
      </c>
      <c r="U223" s="14">
        <v>3000</v>
      </c>
      <c r="V223" s="15" t="s">
        <v>74</v>
      </c>
      <c r="W223" s="11">
        <v>3250</v>
      </c>
      <c r="X223" s="12">
        <v>3500</v>
      </c>
      <c r="Y223" s="11">
        <v>3750</v>
      </c>
      <c r="Z223" s="11">
        <v>4000</v>
      </c>
      <c r="AA223" s="11">
        <v>4250</v>
      </c>
      <c r="AB223" s="11">
        <v>4500</v>
      </c>
      <c r="AC223" s="11">
        <v>4750</v>
      </c>
      <c r="AD223" s="11">
        <v>5000</v>
      </c>
      <c r="AE223" s="11">
        <v>5250</v>
      </c>
      <c r="AF223" s="11">
        <v>5500</v>
      </c>
      <c r="CX223" s="11">
        <v>500</v>
      </c>
      <c r="CY223" s="12">
        <v>750</v>
      </c>
      <c r="CZ223" s="11">
        <v>1000</v>
      </c>
      <c r="DA223" s="11">
        <v>1250</v>
      </c>
      <c r="DB223" s="11">
        <v>1500</v>
      </c>
      <c r="DC223" s="11">
        <v>1750</v>
      </c>
      <c r="DD223" s="11">
        <v>2000</v>
      </c>
      <c r="DE223" s="11">
        <v>2250</v>
      </c>
      <c r="DF223" s="11">
        <v>2500</v>
      </c>
      <c r="DG223" s="11">
        <v>2750</v>
      </c>
      <c r="DH223" s="14">
        <v>3000</v>
      </c>
      <c r="DI223" s="15" t="s">
        <v>74</v>
      </c>
      <c r="DJ223" s="11">
        <v>3250</v>
      </c>
      <c r="DK223" s="12">
        <v>3500</v>
      </c>
      <c r="DL223" s="11">
        <v>3750</v>
      </c>
      <c r="DM223" s="11">
        <v>4000</v>
      </c>
      <c r="DN223" s="11">
        <v>4250</v>
      </c>
      <c r="DO223" s="11">
        <v>4500</v>
      </c>
      <c r="DP223" s="11">
        <v>4750</v>
      </c>
      <c r="DQ223" s="11">
        <v>5000</v>
      </c>
      <c r="DR223" s="11">
        <v>5250</v>
      </c>
      <c r="DS223" s="11">
        <v>5500</v>
      </c>
      <c r="DT223" s="49"/>
      <c r="EA223" s="11">
        <v>500</v>
      </c>
      <c r="EB223" s="12">
        <v>750</v>
      </c>
      <c r="EC223" s="11">
        <v>1000</v>
      </c>
      <c r="ED223" s="11">
        <v>1250</v>
      </c>
      <c r="EE223" s="11">
        <v>1500</v>
      </c>
      <c r="EF223" s="11">
        <v>1750</v>
      </c>
      <c r="EG223" s="11">
        <v>2000</v>
      </c>
      <c r="EH223" s="11">
        <v>2250</v>
      </c>
      <c r="EI223" s="11">
        <v>2500</v>
      </c>
      <c r="EJ223" s="11">
        <v>2750</v>
      </c>
      <c r="EK223" s="14">
        <v>3000</v>
      </c>
      <c r="EL223" s="15" t="s">
        <v>74</v>
      </c>
      <c r="EM223" s="11">
        <v>3250</v>
      </c>
      <c r="EN223" s="12">
        <v>3500</v>
      </c>
      <c r="EO223" s="11">
        <v>3750</v>
      </c>
      <c r="EP223" s="11">
        <v>4000</v>
      </c>
      <c r="EQ223" s="11">
        <v>4250</v>
      </c>
      <c r="ER223" s="11">
        <v>4500</v>
      </c>
      <c r="ES223" s="11">
        <v>4750</v>
      </c>
      <c r="ET223" s="11">
        <v>5000</v>
      </c>
      <c r="EU223" s="11">
        <v>5250</v>
      </c>
      <c r="EV223" s="11">
        <v>5500</v>
      </c>
      <c r="EW223" s="49"/>
      <c r="FD223" s="11">
        <v>500</v>
      </c>
      <c r="FE223" s="12">
        <v>750</v>
      </c>
      <c r="FF223" s="11">
        <v>1000</v>
      </c>
      <c r="FG223" s="11">
        <v>1250</v>
      </c>
      <c r="FH223" s="11">
        <v>1500</v>
      </c>
      <c r="FI223" s="11">
        <v>1750</v>
      </c>
      <c r="FJ223" s="11">
        <v>2000</v>
      </c>
      <c r="FK223" s="11">
        <v>2250</v>
      </c>
      <c r="FL223" s="11">
        <v>2500</v>
      </c>
      <c r="FM223" s="11">
        <v>2750</v>
      </c>
      <c r="FN223" s="14">
        <v>3000</v>
      </c>
      <c r="FO223" s="15" t="s">
        <v>74</v>
      </c>
      <c r="FP223" s="11">
        <v>3250</v>
      </c>
      <c r="FQ223" s="12">
        <v>3500</v>
      </c>
      <c r="FR223" s="11">
        <v>3750</v>
      </c>
      <c r="FS223" s="11">
        <v>4000</v>
      </c>
      <c r="FT223" s="11">
        <v>4250</v>
      </c>
      <c r="FU223" s="11">
        <v>4500</v>
      </c>
      <c r="FV223" s="11">
        <v>4750</v>
      </c>
      <c r="FW223" s="11">
        <v>5000</v>
      </c>
      <c r="FX223" s="11">
        <v>5250</v>
      </c>
      <c r="FY223" s="11">
        <v>5500</v>
      </c>
      <c r="FZ223" s="49"/>
      <c r="HL223" s="11">
        <v>500</v>
      </c>
      <c r="HM223" s="12">
        <v>750</v>
      </c>
      <c r="HN223" s="11">
        <v>1000</v>
      </c>
      <c r="HO223" s="11">
        <v>1250</v>
      </c>
      <c r="HP223" s="11">
        <v>1500</v>
      </c>
      <c r="HQ223" s="11">
        <v>1750</v>
      </c>
      <c r="HR223" s="11">
        <v>2000</v>
      </c>
      <c r="HS223" s="11">
        <v>2250</v>
      </c>
      <c r="HT223" s="11">
        <v>2500</v>
      </c>
      <c r="HU223" s="11">
        <v>2750</v>
      </c>
      <c r="HV223" s="14">
        <v>3000</v>
      </c>
      <c r="HW223" s="15" t="s">
        <v>74</v>
      </c>
      <c r="HX223" s="11">
        <v>3250</v>
      </c>
      <c r="HY223" s="12">
        <v>3500</v>
      </c>
      <c r="HZ223" s="11">
        <v>3750</v>
      </c>
      <c r="IA223" s="11">
        <v>4000</v>
      </c>
      <c r="IB223" s="11">
        <v>4250</v>
      </c>
      <c r="IC223" s="11">
        <v>4500</v>
      </c>
      <c r="ID223" s="11">
        <v>4750</v>
      </c>
      <c r="IE223" s="11">
        <v>5000</v>
      </c>
      <c r="IF223" s="11">
        <v>5250</v>
      </c>
      <c r="IG223" s="11">
        <v>5500</v>
      </c>
      <c r="IH223" s="49"/>
      <c r="IO223" s="11">
        <v>500</v>
      </c>
      <c r="IP223" s="12">
        <v>750</v>
      </c>
      <c r="IQ223" s="11">
        <v>1000</v>
      </c>
      <c r="IR223" s="11">
        <v>1250</v>
      </c>
      <c r="IS223" s="11">
        <v>1500</v>
      </c>
      <c r="IT223" s="11">
        <v>1750</v>
      </c>
      <c r="IU223" s="11">
        <v>2000</v>
      </c>
      <c r="IV223" s="11">
        <v>2250</v>
      </c>
      <c r="IW223" s="11">
        <v>2500</v>
      </c>
      <c r="IX223" s="11">
        <v>2750</v>
      </c>
      <c r="IY223" s="14">
        <v>3000</v>
      </c>
      <c r="IZ223" s="15" t="s">
        <v>74</v>
      </c>
      <c r="JA223" s="11">
        <v>3250</v>
      </c>
      <c r="JB223" s="12">
        <v>3500</v>
      </c>
      <c r="JC223" s="11">
        <v>3750</v>
      </c>
      <c r="JD223" s="11">
        <v>4000</v>
      </c>
      <c r="JE223" s="11">
        <v>4250</v>
      </c>
      <c r="JF223" s="11">
        <v>4500</v>
      </c>
      <c r="JG223" s="11">
        <v>4750</v>
      </c>
      <c r="JH223" s="11">
        <v>5000</v>
      </c>
      <c r="JI223" s="11">
        <v>5250</v>
      </c>
      <c r="JJ223" s="11">
        <v>5500</v>
      </c>
      <c r="JK223" s="49"/>
      <c r="KW223" s="11">
        <v>500</v>
      </c>
      <c r="KX223" s="12">
        <v>750</v>
      </c>
      <c r="KY223" s="11">
        <v>1000</v>
      </c>
      <c r="KZ223" s="11">
        <v>1250</v>
      </c>
      <c r="LA223" s="11">
        <v>1500</v>
      </c>
      <c r="LB223" s="11">
        <v>1750</v>
      </c>
      <c r="LC223" s="11">
        <v>2000</v>
      </c>
      <c r="LD223" s="11">
        <v>2250</v>
      </c>
      <c r="LE223" s="11">
        <v>2500</v>
      </c>
      <c r="LF223" s="11">
        <v>2750</v>
      </c>
      <c r="LG223" s="14">
        <v>3000</v>
      </c>
      <c r="LH223" s="15" t="s">
        <v>74</v>
      </c>
      <c r="LI223" s="11">
        <v>3250</v>
      </c>
      <c r="LJ223" s="12">
        <v>3500</v>
      </c>
      <c r="LK223" s="11">
        <v>3750</v>
      </c>
      <c r="LL223" s="11">
        <v>4000</v>
      </c>
      <c r="LM223" s="11">
        <v>4250</v>
      </c>
      <c r="LN223" s="11">
        <v>4500</v>
      </c>
      <c r="LO223" s="11">
        <v>4750</v>
      </c>
      <c r="LP223" s="11">
        <v>5000</v>
      </c>
      <c r="LQ223" s="11">
        <v>5250</v>
      </c>
      <c r="LR223" s="11">
        <v>5500</v>
      </c>
      <c r="LS223" s="49"/>
    </row>
    <row r="224" spans="9:331">
      <c r="I224" s="17"/>
      <c r="J224" s="141" t="s">
        <v>304</v>
      </c>
      <c r="K224" s="18">
        <v>2</v>
      </c>
      <c r="L224" s="19">
        <v>3</v>
      </c>
      <c r="M224" s="18">
        <v>4</v>
      </c>
      <c r="N224" s="18">
        <v>5</v>
      </c>
      <c r="O224" s="18">
        <v>6</v>
      </c>
      <c r="P224" s="18">
        <v>7</v>
      </c>
      <c r="Q224" s="18">
        <v>8</v>
      </c>
      <c r="R224" s="18">
        <v>9</v>
      </c>
      <c r="S224" s="18">
        <v>10</v>
      </c>
      <c r="T224" s="18">
        <v>11</v>
      </c>
      <c r="U224" s="20">
        <v>12</v>
      </c>
      <c r="V224" s="21"/>
      <c r="W224" s="18">
        <v>13</v>
      </c>
      <c r="X224" s="19">
        <v>14</v>
      </c>
      <c r="Y224" s="18">
        <v>15</v>
      </c>
      <c r="Z224" s="18">
        <v>16</v>
      </c>
      <c r="AA224" s="18">
        <v>17</v>
      </c>
      <c r="AB224" s="18">
        <v>18</v>
      </c>
      <c r="AC224" s="18">
        <v>19</v>
      </c>
      <c r="AD224" s="18">
        <v>20</v>
      </c>
      <c r="AE224" s="18">
        <v>21</v>
      </c>
      <c r="AF224" s="18">
        <v>22</v>
      </c>
      <c r="CV224" s="17"/>
      <c r="CW224" s="157" t="s">
        <v>304</v>
      </c>
      <c r="CX224" s="18">
        <v>2</v>
      </c>
      <c r="CY224" s="19">
        <v>3</v>
      </c>
      <c r="CZ224" s="18">
        <v>4</v>
      </c>
      <c r="DA224" s="18">
        <v>5</v>
      </c>
      <c r="DB224" s="18">
        <v>6</v>
      </c>
      <c r="DC224" s="18">
        <v>7</v>
      </c>
      <c r="DD224" s="18">
        <v>8</v>
      </c>
      <c r="DE224" s="18">
        <v>9</v>
      </c>
      <c r="DF224" s="18">
        <v>10</v>
      </c>
      <c r="DG224" s="18">
        <v>11</v>
      </c>
      <c r="DH224" s="20">
        <v>12</v>
      </c>
      <c r="DI224" s="21"/>
      <c r="DJ224" s="18">
        <v>13</v>
      </c>
      <c r="DK224" s="19">
        <v>14</v>
      </c>
      <c r="DL224" s="18">
        <v>15</v>
      </c>
      <c r="DM224" s="18">
        <v>16</v>
      </c>
      <c r="DN224" s="18">
        <v>17</v>
      </c>
      <c r="DO224" s="18">
        <v>18</v>
      </c>
      <c r="DP224" s="18">
        <v>19</v>
      </c>
      <c r="DQ224" s="18">
        <v>20</v>
      </c>
      <c r="DR224" s="18">
        <v>21</v>
      </c>
      <c r="DS224" s="18">
        <v>22</v>
      </c>
      <c r="DT224" s="49"/>
      <c r="DY224" s="17"/>
      <c r="DZ224" s="157" t="s">
        <v>304</v>
      </c>
      <c r="EA224" s="18">
        <v>2</v>
      </c>
      <c r="EB224" s="19">
        <v>3</v>
      </c>
      <c r="EC224" s="18">
        <v>4</v>
      </c>
      <c r="ED224" s="18">
        <v>5</v>
      </c>
      <c r="EE224" s="18">
        <v>6</v>
      </c>
      <c r="EF224" s="18">
        <v>7</v>
      </c>
      <c r="EG224" s="18">
        <v>8</v>
      </c>
      <c r="EH224" s="18">
        <v>9</v>
      </c>
      <c r="EI224" s="18">
        <v>10</v>
      </c>
      <c r="EJ224" s="18">
        <v>11</v>
      </c>
      <c r="EK224" s="20">
        <v>12</v>
      </c>
      <c r="EL224" s="21"/>
      <c r="EM224" s="18">
        <v>13</v>
      </c>
      <c r="EN224" s="19">
        <v>14</v>
      </c>
      <c r="EO224" s="18">
        <v>15</v>
      </c>
      <c r="EP224" s="18">
        <v>16</v>
      </c>
      <c r="EQ224" s="18">
        <v>17</v>
      </c>
      <c r="ER224" s="18">
        <v>18</v>
      </c>
      <c r="ES224" s="18">
        <v>19</v>
      </c>
      <c r="ET224" s="18">
        <v>20</v>
      </c>
      <c r="EU224" s="18">
        <v>21</v>
      </c>
      <c r="EV224" s="18">
        <v>22</v>
      </c>
      <c r="EW224" s="49"/>
      <c r="FB224" s="17"/>
      <c r="FC224" s="157" t="s">
        <v>304</v>
      </c>
      <c r="FD224" s="18">
        <v>2</v>
      </c>
      <c r="FE224" s="19">
        <v>3</v>
      </c>
      <c r="FF224" s="18">
        <v>4</v>
      </c>
      <c r="FG224" s="18">
        <v>5</v>
      </c>
      <c r="FH224" s="18">
        <v>6</v>
      </c>
      <c r="FI224" s="18">
        <v>7</v>
      </c>
      <c r="FJ224" s="18">
        <v>8</v>
      </c>
      <c r="FK224" s="18">
        <v>9</v>
      </c>
      <c r="FL224" s="18">
        <v>10</v>
      </c>
      <c r="FM224" s="18">
        <v>11</v>
      </c>
      <c r="FN224" s="20">
        <v>12</v>
      </c>
      <c r="FO224" s="21"/>
      <c r="FP224" s="18">
        <v>13</v>
      </c>
      <c r="FQ224" s="19">
        <v>14</v>
      </c>
      <c r="FR224" s="18">
        <v>15</v>
      </c>
      <c r="FS224" s="18">
        <v>16</v>
      </c>
      <c r="FT224" s="18">
        <v>17</v>
      </c>
      <c r="FU224" s="18">
        <v>18</v>
      </c>
      <c r="FV224" s="18">
        <v>19</v>
      </c>
      <c r="FW224" s="18">
        <v>20</v>
      </c>
      <c r="FX224" s="18">
        <v>21</v>
      </c>
      <c r="FY224" s="18">
        <v>22</v>
      </c>
      <c r="FZ224" s="49"/>
      <c r="HJ224" s="17"/>
      <c r="HK224" s="163" t="s">
        <v>304</v>
      </c>
      <c r="HL224" s="18">
        <v>2</v>
      </c>
      <c r="HM224" s="19">
        <v>3</v>
      </c>
      <c r="HN224" s="18">
        <v>4</v>
      </c>
      <c r="HO224" s="18">
        <v>5</v>
      </c>
      <c r="HP224" s="18">
        <v>6</v>
      </c>
      <c r="HQ224" s="18">
        <v>7</v>
      </c>
      <c r="HR224" s="18">
        <v>8</v>
      </c>
      <c r="HS224" s="18">
        <v>9</v>
      </c>
      <c r="HT224" s="18">
        <v>10</v>
      </c>
      <c r="HU224" s="18">
        <v>11</v>
      </c>
      <c r="HV224" s="20">
        <v>12</v>
      </c>
      <c r="HW224" s="21"/>
      <c r="HX224" s="18">
        <v>13</v>
      </c>
      <c r="HY224" s="19">
        <v>14</v>
      </c>
      <c r="HZ224" s="18">
        <v>15</v>
      </c>
      <c r="IA224" s="18">
        <v>16</v>
      </c>
      <c r="IB224" s="18">
        <v>17</v>
      </c>
      <c r="IC224" s="18">
        <v>18</v>
      </c>
      <c r="ID224" s="18">
        <v>19</v>
      </c>
      <c r="IE224" s="18">
        <v>20</v>
      </c>
      <c r="IF224" s="18">
        <v>21</v>
      </c>
      <c r="IG224" s="18">
        <v>22</v>
      </c>
      <c r="IH224" s="49"/>
      <c r="IM224" s="17"/>
      <c r="IN224" s="163" t="s">
        <v>304</v>
      </c>
      <c r="IO224" s="18">
        <v>2</v>
      </c>
      <c r="IP224" s="19">
        <v>3</v>
      </c>
      <c r="IQ224" s="18">
        <v>4</v>
      </c>
      <c r="IR224" s="18">
        <v>5</v>
      </c>
      <c r="IS224" s="18">
        <v>6</v>
      </c>
      <c r="IT224" s="18">
        <v>7</v>
      </c>
      <c r="IU224" s="18">
        <v>8</v>
      </c>
      <c r="IV224" s="18">
        <v>9</v>
      </c>
      <c r="IW224" s="18">
        <v>10</v>
      </c>
      <c r="IX224" s="18">
        <v>11</v>
      </c>
      <c r="IY224" s="20">
        <v>12</v>
      </c>
      <c r="IZ224" s="21"/>
      <c r="JA224" s="18">
        <v>13</v>
      </c>
      <c r="JB224" s="19">
        <v>14</v>
      </c>
      <c r="JC224" s="18">
        <v>15</v>
      </c>
      <c r="JD224" s="18">
        <v>16</v>
      </c>
      <c r="JE224" s="18">
        <v>17</v>
      </c>
      <c r="JF224" s="18">
        <v>18</v>
      </c>
      <c r="JG224" s="18">
        <v>19</v>
      </c>
      <c r="JH224" s="18">
        <v>20</v>
      </c>
      <c r="JI224" s="18">
        <v>21</v>
      </c>
      <c r="JJ224" s="18">
        <v>22</v>
      </c>
      <c r="JK224" s="49"/>
      <c r="KU224" s="17"/>
      <c r="KV224" s="170" t="s">
        <v>304</v>
      </c>
      <c r="KW224" s="18">
        <v>2</v>
      </c>
      <c r="KX224" s="19">
        <v>3</v>
      </c>
      <c r="KY224" s="18">
        <v>4</v>
      </c>
      <c r="KZ224" s="18">
        <v>5</v>
      </c>
      <c r="LA224" s="18">
        <v>6</v>
      </c>
      <c r="LB224" s="18">
        <v>7</v>
      </c>
      <c r="LC224" s="18">
        <v>8</v>
      </c>
      <c r="LD224" s="18">
        <v>9</v>
      </c>
      <c r="LE224" s="18">
        <v>10</v>
      </c>
      <c r="LF224" s="18">
        <v>11</v>
      </c>
      <c r="LG224" s="20">
        <v>12</v>
      </c>
      <c r="LH224" s="21"/>
      <c r="LI224" s="18">
        <v>13</v>
      </c>
      <c r="LJ224" s="19">
        <v>14</v>
      </c>
      <c r="LK224" s="18">
        <v>15</v>
      </c>
      <c r="LL224" s="18">
        <v>16</v>
      </c>
      <c r="LM224" s="18">
        <v>17</v>
      </c>
      <c r="LN224" s="18">
        <v>18</v>
      </c>
      <c r="LO224" s="18">
        <v>19</v>
      </c>
      <c r="LP224" s="18">
        <v>20</v>
      </c>
      <c r="LQ224" s="18">
        <v>21</v>
      </c>
      <c r="LR224" s="18">
        <v>22</v>
      </c>
      <c r="LS224" s="49"/>
    </row>
    <row r="225" spans="9:331">
      <c r="I225" s="43" t="s">
        <v>110</v>
      </c>
      <c r="J225" s="24" t="str">
        <f>CONCATENATE(J$224,"-",I225)</f>
        <v>B-24-NH-D</v>
      </c>
      <c r="K225" s="25">
        <v>0.62</v>
      </c>
      <c r="L225" s="252" t="s">
        <v>84</v>
      </c>
      <c r="M225" s="252"/>
      <c r="N225" s="252"/>
      <c r="O225" s="252"/>
      <c r="P225" s="252"/>
      <c r="Q225" s="252"/>
      <c r="R225" s="252"/>
      <c r="S225" s="252"/>
      <c r="T225" s="252"/>
      <c r="U225" s="253"/>
      <c r="V225" s="27">
        <v>1.1000000000000001</v>
      </c>
      <c r="W225" s="25"/>
      <c r="X225" s="252" t="s">
        <v>84</v>
      </c>
      <c r="Y225" s="252"/>
      <c r="Z225" s="252"/>
      <c r="AA225" s="252"/>
      <c r="AB225" s="252"/>
      <c r="AC225" s="252"/>
      <c r="AD225" s="252"/>
      <c r="AE225" s="252"/>
      <c r="AF225" s="252"/>
      <c r="CV225" s="43" t="s">
        <v>110</v>
      </c>
      <c r="CW225" s="24" t="str">
        <f>CONCATENATE(CW$224,"-",CV225)</f>
        <v>B-24-NH-D</v>
      </c>
      <c r="CX225" s="25">
        <v>0.54</v>
      </c>
      <c r="CY225" s="252" t="s">
        <v>84</v>
      </c>
      <c r="CZ225" s="252"/>
      <c r="DA225" s="252"/>
      <c r="DB225" s="252"/>
      <c r="DC225" s="252"/>
      <c r="DD225" s="252"/>
      <c r="DE225" s="252"/>
      <c r="DF225" s="252"/>
      <c r="DG225" s="252"/>
      <c r="DH225" s="253"/>
      <c r="DI225" s="27">
        <v>1.1000000000000001</v>
      </c>
      <c r="DJ225" s="25"/>
      <c r="DK225" s="252" t="s">
        <v>84</v>
      </c>
      <c r="DL225" s="252"/>
      <c r="DM225" s="252"/>
      <c r="DN225" s="252"/>
      <c r="DO225" s="252"/>
      <c r="DP225" s="252"/>
      <c r="DQ225" s="252"/>
      <c r="DR225" s="252"/>
      <c r="DS225" s="252"/>
      <c r="DT225" s="49"/>
      <c r="DY225" s="43" t="s">
        <v>110</v>
      </c>
      <c r="DZ225" s="24" t="str">
        <f>CONCATENATE(DZ$224,"-",DY225)</f>
        <v>B-24-NH-D</v>
      </c>
      <c r="EA225" s="25">
        <v>0.54</v>
      </c>
      <c r="EB225" s="252" t="s">
        <v>84</v>
      </c>
      <c r="EC225" s="252"/>
      <c r="ED225" s="252"/>
      <c r="EE225" s="252"/>
      <c r="EF225" s="252"/>
      <c r="EG225" s="252"/>
      <c r="EH225" s="252"/>
      <c r="EI225" s="252"/>
      <c r="EJ225" s="252"/>
      <c r="EK225" s="253"/>
      <c r="EL225" s="27">
        <v>1.1000000000000001</v>
      </c>
      <c r="EM225" s="25"/>
      <c r="EN225" s="252" t="s">
        <v>84</v>
      </c>
      <c r="EO225" s="252"/>
      <c r="EP225" s="252"/>
      <c r="EQ225" s="252"/>
      <c r="ER225" s="252"/>
      <c r="ES225" s="252"/>
      <c r="ET225" s="252"/>
      <c r="EU225" s="252"/>
      <c r="EV225" s="252"/>
      <c r="EW225" s="49"/>
      <c r="FB225" s="43" t="s">
        <v>110</v>
      </c>
      <c r="FC225" s="24" t="str">
        <f>CONCATENATE(FC$224,"-",FB225)</f>
        <v>B-24-NH-D</v>
      </c>
      <c r="FD225" s="25">
        <v>0.46</v>
      </c>
      <c r="FE225" s="252" t="s">
        <v>84</v>
      </c>
      <c r="FF225" s="252"/>
      <c r="FG225" s="252"/>
      <c r="FH225" s="252"/>
      <c r="FI225" s="252"/>
      <c r="FJ225" s="252"/>
      <c r="FK225" s="252"/>
      <c r="FL225" s="252"/>
      <c r="FM225" s="252"/>
      <c r="FN225" s="253"/>
      <c r="FO225" s="27">
        <v>1.1000000000000001</v>
      </c>
      <c r="FP225" s="25"/>
      <c r="FQ225" s="252" t="s">
        <v>84</v>
      </c>
      <c r="FR225" s="252"/>
      <c r="FS225" s="252"/>
      <c r="FT225" s="252"/>
      <c r="FU225" s="252"/>
      <c r="FV225" s="252"/>
      <c r="FW225" s="252"/>
      <c r="FX225" s="252"/>
      <c r="FY225" s="252"/>
      <c r="FZ225" s="49"/>
      <c r="HJ225" s="43" t="s">
        <v>110</v>
      </c>
      <c r="HK225" s="24" t="str">
        <f>CONCATENATE(HK$224,"-",HJ225)</f>
        <v>B-24-NH-D</v>
      </c>
      <c r="HL225" s="25">
        <v>99999</v>
      </c>
      <c r="HM225" s="252" t="s">
        <v>84</v>
      </c>
      <c r="HN225" s="252"/>
      <c r="HO225" s="252"/>
      <c r="HP225" s="252"/>
      <c r="HQ225" s="252"/>
      <c r="HR225" s="252"/>
      <c r="HS225" s="252"/>
      <c r="HT225" s="252"/>
      <c r="HU225" s="252"/>
      <c r="HV225" s="253"/>
      <c r="HW225" s="27">
        <v>100</v>
      </c>
      <c r="HX225" s="25"/>
      <c r="HY225" s="252" t="s">
        <v>84</v>
      </c>
      <c r="HZ225" s="252"/>
      <c r="IA225" s="252"/>
      <c r="IB225" s="252"/>
      <c r="IC225" s="252"/>
      <c r="ID225" s="252"/>
      <c r="IE225" s="252"/>
      <c r="IF225" s="252"/>
      <c r="IG225" s="252"/>
      <c r="IH225" s="49"/>
      <c r="IM225" s="43" t="s">
        <v>110</v>
      </c>
      <c r="IN225" s="24" t="str">
        <f>CONCATENATE(IN$224,"-",IM225)</f>
        <v>B-24-NH-D</v>
      </c>
      <c r="IO225" s="25">
        <v>99999</v>
      </c>
      <c r="IP225" s="252" t="s">
        <v>84</v>
      </c>
      <c r="IQ225" s="252"/>
      <c r="IR225" s="252"/>
      <c r="IS225" s="252"/>
      <c r="IT225" s="252"/>
      <c r="IU225" s="252"/>
      <c r="IV225" s="252"/>
      <c r="IW225" s="252"/>
      <c r="IX225" s="252"/>
      <c r="IY225" s="253"/>
      <c r="IZ225" s="27">
        <v>100</v>
      </c>
      <c r="JA225" s="25"/>
      <c r="JB225" s="252" t="s">
        <v>84</v>
      </c>
      <c r="JC225" s="252"/>
      <c r="JD225" s="252"/>
      <c r="JE225" s="252"/>
      <c r="JF225" s="252"/>
      <c r="JG225" s="252"/>
      <c r="JH225" s="252"/>
      <c r="JI225" s="252"/>
      <c r="JJ225" s="252"/>
      <c r="JK225" s="49"/>
      <c r="KU225" s="43" t="s">
        <v>110</v>
      </c>
      <c r="KV225" s="24" t="str">
        <f>CONCATENATE(KV$224,"-",KU225)</f>
        <v>B-24-NH-D</v>
      </c>
      <c r="KW225" s="25">
        <v>0.52</v>
      </c>
      <c r="KX225" s="252" t="s">
        <v>84</v>
      </c>
      <c r="KY225" s="252"/>
      <c r="KZ225" s="252"/>
      <c r="LA225" s="252"/>
      <c r="LB225" s="252"/>
      <c r="LC225" s="252"/>
      <c r="LD225" s="252"/>
      <c r="LE225" s="252"/>
      <c r="LF225" s="252"/>
      <c r="LG225" s="253"/>
      <c r="LH225" s="27">
        <v>100</v>
      </c>
      <c r="LI225" s="25"/>
      <c r="LJ225" s="252" t="s">
        <v>84</v>
      </c>
      <c r="LK225" s="252"/>
      <c r="LL225" s="252"/>
      <c r="LM225" s="252"/>
      <c r="LN225" s="252"/>
      <c r="LO225" s="252"/>
      <c r="LP225" s="252"/>
      <c r="LQ225" s="252"/>
      <c r="LR225" s="252"/>
      <c r="LS225" s="49"/>
    </row>
    <row r="226" spans="9:331" ht="14.4">
      <c r="I226" s="24" t="s">
        <v>91</v>
      </c>
      <c r="J226" s="24" t="str">
        <f t="shared" ref="J226:J235" si="153">CONCATENATE(J$224,"-",I226)</f>
        <v>B-24-NH-18-29</v>
      </c>
      <c r="K226" s="140">
        <v>0.62</v>
      </c>
      <c r="L226" s="25">
        <v>0.93</v>
      </c>
      <c r="M226" s="25">
        <v>1.24</v>
      </c>
      <c r="N226" s="25">
        <v>1.55</v>
      </c>
      <c r="O226" s="25">
        <v>1.86</v>
      </c>
      <c r="P226" s="25">
        <v>2.17</v>
      </c>
      <c r="Q226" s="25">
        <v>2.48</v>
      </c>
      <c r="R226" s="25">
        <v>2.79</v>
      </c>
      <c r="S226" s="25">
        <v>3.1</v>
      </c>
      <c r="T226" s="25">
        <v>3.41</v>
      </c>
      <c r="U226" s="28">
        <v>3.72</v>
      </c>
      <c r="V226" s="29">
        <v>1.1000000000000001</v>
      </c>
      <c r="W226" s="142">
        <v>4.03</v>
      </c>
      <c r="X226" s="28">
        <v>4.34</v>
      </c>
      <c r="Y226" s="28">
        <v>4.6500000000000004</v>
      </c>
      <c r="Z226" s="28">
        <v>4.96</v>
      </c>
      <c r="AA226" s="28">
        <v>5.27</v>
      </c>
      <c r="AB226" s="28">
        <v>5.58</v>
      </c>
      <c r="AC226" s="28">
        <v>5.89</v>
      </c>
      <c r="AD226" s="25">
        <v>6.2</v>
      </c>
      <c r="AE226" s="25">
        <v>6.51</v>
      </c>
      <c r="AF226" s="25">
        <v>6.82</v>
      </c>
      <c r="CV226" s="24" t="s">
        <v>91</v>
      </c>
      <c r="CW226" s="24" t="str">
        <f t="shared" ref="CW226:CW235" si="154">CONCATENATE(CW$224,"-",CV226)</f>
        <v>B-24-NH-18-29</v>
      </c>
      <c r="CX226" s="156">
        <v>0.54</v>
      </c>
      <c r="CY226" s="25">
        <v>0.81</v>
      </c>
      <c r="CZ226" s="25">
        <v>1.08</v>
      </c>
      <c r="DA226" s="25">
        <v>1.35</v>
      </c>
      <c r="DB226" s="25">
        <v>1.62</v>
      </c>
      <c r="DC226" s="25">
        <v>1.89</v>
      </c>
      <c r="DD226" s="25">
        <v>2.16</v>
      </c>
      <c r="DE226" s="25">
        <v>2.4300000000000002</v>
      </c>
      <c r="DF226" s="25">
        <v>2.7</v>
      </c>
      <c r="DG226" s="25">
        <v>2.97</v>
      </c>
      <c r="DH226" s="28">
        <v>3.24</v>
      </c>
      <c r="DI226" s="29">
        <v>1.1000000000000001</v>
      </c>
      <c r="DJ226" s="158">
        <v>3.51</v>
      </c>
      <c r="DK226" s="28">
        <v>3.78</v>
      </c>
      <c r="DL226" s="28">
        <v>4.05</v>
      </c>
      <c r="DM226" s="28">
        <v>4.32</v>
      </c>
      <c r="DN226" s="28">
        <v>4.59</v>
      </c>
      <c r="DO226" s="28">
        <v>4.8600000000000003</v>
      </c>
      <c r="DP226" s="28">
        <v>5.13</v>
      </c>
      <c r="DQ226" s="25">
        <v>5.4</v>
      </c>
      <c r="DR226" s="25">
        <v>5.67</v>
      </c>
      <c r="DS226" s="25">
        <v>5.94</v>
      </c>
      <c r="DT226" s="49"/>
      <c r="DY226" s="24" t="s">
        <v>91</v>
      </c>
      <c r="DZ226" s="24" t="str">
        <f t="shared" ref="DZ226:DZ235" si="155">CONCATENATE(DZ$224,"-",DY226)</f>
        <v>B-24-NH-18-29</v>
      </c>
      <c r="EA226" s="156">
        <v>0.54</v>
      </c>
      <c r="EB226" s="25">
        <v>0.81</v>
      </c>
      <c r="EC226" s="25">
        <v>1.08</v>
      </c>
      <c r="ED226" s="25">
        <v>1.35</v>
      </c>
      <c r="EE226" s="25">
        <v>1.62</v>
      </c>
      <c r="EF226" s="25">
        <v>1.89</v>
      </c>
      <c r="EG226" s="25">
        <v>2.16</v>
      </c>
      <c r="EH226" s="25">
        <v>2.4300000000000002</v>
      </c>
      <c r="EI226" s="25">
        <v>2.7</v>
      </c>
      <c r="EJ226" s="25">
        <v>2.97</v>
      </c>
      <c r="EK226" s="28">
        <v>3.24</v>
      </c>
      <c r="EL226" s="29">
        <v>1.1000000000000001</v>
      </c>
      <c r="EM226" s="158">
        <v>3.51</v>
      </c>
      <c r="EN226" s="28">
        <v>3.78</v>
      </c>
      <c r="EO226" s="28">
        <v>4.05</v>
      </c>
      <c r="EP226" s="28">
        <v>4.32</v>
      </c>
      <c r="EQ226" s="28">
        <v>4.59</v>
      </c>
      <c r="ER226" s="28">
        <v>4.8600000000000003</v>
      </c>
      <c r="ES226" s="28">
        <v>5.13</v>
      </c>
      <c r="ET226" s="25">
        <v>5.4</v>
      </c>
      <c r="EU226" s="25">
        <v>5.67</v>
      </c>
      <c r="EV226" s="25">
        <v>5.94</v>
      </c>
      <c r="EW226" s="49"/>
      <c r="FB226" s="24" t="s">
        <v>91</v>
      </c>
      <c r="FC226" s="24" t="str">
        <f t="shared" ref="FC226:FC235" si="156">CONCATENATE(FC$224,"-",FB226)</f>
        <v>B-24-NH-18-29</v>
      </c>
      <c r="FD226" s="156">
        <v>0.46</v>
      </c>
      <c r="FE226" s="25">
        <v>0.69</v>
      </c>
      <c r="FF226" s="25">
        <v>0.92</v>
      </c>
      <c r="FG226" s="25">
        <v>1.1499999999999999</v>
      </c>
      <c r="FH226" s="25">
        <v>1.38</v>
      </c>
      <c r="FI226" s="25">
        <v>1.61</v>
      </c>
      <c r="FJ226" s="25">
        <v>1.84</v>
      </c>
      <c r="FK226" s="25">
        <v>2.0699999999999998</v>
      </c>
      <c r="FL226" s="25">
        <v>2.2999999999999998</v>
      </c>
      <c r="FM226" s="25">
        <v>2.5299999999999998</v>
      </c>
      <c r="FN226" s="28">
        <v>2.76</v>
      </c>
      <c r="FO226" s="29">
        <v>1.1000000000000001</v>
      </c>
      <c r="FP226" s="158">
        <v>2.99</v>
      </c>
      <c r="FQ226" s="28">
        <v>3.22</v>
      </c>
      <c r="FR226" s="28">
        <v>3.45</v>
      </c>
      <c r="FS226" s="28">
        <v>3.68</v>
      </c>
      <c r="FT226" s="28">
        <v>3.91</v>
      </c>
      <c r="FU226" s="28">
        <v>4.1399999999999997</v>
      </c>
      <c r="FV226" s="28">
        <v>4.37</v>
      </c>
      <c r="FW226" s="25">
        <v>4.5999999999999996</v>
      </c>
      <c r="FX226" s="25">
        <v>4.83</v>
      </c>
      <c r="FY226" s="25">
        <v>5.0599999999999996</v>
      </c>
      <c r="FZ226" s="49"/>
      <c r="HJ226" s="24" t="s">
        <v>91</v>
      </c>
      <c r="HK226" s="24" t="str">
        <f t="shared" ref="HK226:HK235" si="157">CONCATENATE(HK$224,"-",HJ226)</f>
        <v>B-24-NH-18-29</v>
      </c>
      <c r="HL226" s="140">
        <v>99999</v>
      </c>
      <c r="HM226" s="25">
        <v>99999</v>
      </c>
      <c r="HN226" s="25">
        <v>99999</v>
      </c>
      <c r="HO226" s="25">
        <v>99999</v>
      </c>
      <c r="HP226" s="25">
        <v>99999</v>
      </c>
      <c r="HQ226" s="25">
        <v>99999</v>
      </c>
      <c r="HR226" s="25">
        <v>99999</v>
      </c>
      <c r="HS226" s="25">
        <v>99999</v>
      </c>
      <c r="HT226" s="25">
        <v>99999</v>
      </c>
      <c r="HU226" s="25">
        <v>99999</v>
      </c>
      <c r="HV226" s="28">
        <v>99999</v>
      </c>
      <c r="HW226" s="29">
        <v>100</v>
      </c>
      <c r="HX226" s="142">
        <v>99999</v>
      </c>
      <c r="HY226" s="28">
        <v>99999</v>
      </c>
      <c r="HZ226" s="28">
        <v>99999</v>
      </c>
      <c r="IA226" s="28">
        <v>99999</v>
      </c>
      <c r="IB226" s="28">
        <v>99999</v>
      </c>
      <c r="IC226" s="28">
        <v>99999</v>
      </c>
      <c r="ID226" s="28">
        <v>99999</v>
      </c>
      <c r="IE226" s="25">
        <v>99999</v>
      </c>
      <c r="IF226" s="25">
        <v>99999</v>
      </c>
      <c r="IG226" s="25">
        <v>99999</v>
      </c>
      <c r="IH226" s="49"/>
      <c r="IM226" s="24" t="s">
        <v>91</v>
      </c>
      <c r="IN226" s="24" t="str">
        <f t="shared" ref="IN226:IN235" si="158">CONCATENATE(IN$224,"-",IM226)</f>
        <v>B-24-NH-18-29</v>
      </c>
      <c r="IO226" s="165">
        <v>99999</v>
      </c>
      <c r="IP226" s="25">
        <v>99999</v>
      </c>
      <c r="IQ226" s="25">
        <v>99999</v>
      </c>
      <c r="IR226" s="25">
        <v>99999</v>
      </c>
      <c r="IS226" s="25">
        <v>99999</v>
      </c>
      <c r="IT226" s="25">
        <v>99999</v>
      </c>
      <c r="IU226" s="25">
        <v>99999</v>
      </c>
      <c r="IV226" s="25">
        <v>99999</v>
      </c>
      <c r="IW226" s="25">
        <v>99999</v>
      </c>
      <c r="IX226" s="25">
        <v>99999</v>
      </c>
      <c r="IY226" s="28">
        <v>99999</v>
      </c>
      <c r="IZ226" s="29">
        <v>100</v>
      </c>
      <c r="JA226" s="165">
        <v>99999</v>
      </c>
      <c r="JB226" s="25">
        <v>99999</v>
      </c>
      <c r="JC226" s="25">
        <v>99999</v>
      </c>
      <c r="JD226" s="25">
        <v>99999</v>
      </c>
      <c r="JE226" s="25">
        <v>99999</v>
      </c>
      <c r="JF226" s="25">
        <v>99999</v>
      </c>
      <c r="JG226" s="25">
        <v>99999</v>
      </c>
      <c r="JH226" s="25">
        <v>99999</v>
      </c>
      <c r="JI226" s="25">
        <v>99999</v>
      </c>
      <c r="JJ226" s="25">
        <v>99999</v>
      </c>
      <c r="JK226" s="49"/>
      <c r="KU226" s="24" t="s">
        <v>91</v>
      </c>
      <c r="KV226" s="24" t="str">
        <f t="shared" ref="KV226:KV235" si="159">CONCATENATE(KV$224,"-",KU226)</f>
        <v>B-24-NH-18-29</v>
      </c>
      <c r="KW226" s="168">
        <v>0.52</v>
      </c>
      <c r="KX226" s="25">
        <v>0.78</v>
      </c>
      <c r="KY226" s="25">
        <v>1.04</v>
      </c>
      <c r="KZ226" s="25">
        <v>1.3</v>
      </c>
      <c r="LA226" s="25">
        <v>1.56</v>
      </c>
      <c r="LB226" s="25">
        <v>1.82</v>
      </c>
      <c r="LC226" s="25">
        <v>2.08</v>
      </c>
      <c r="LD226" s="25">
        <v>2.34</v>
      </c>
      <c r="LE226" s="25">
        <v>2.6</v>
      </c>
      <c r="LF226" s="25">
        <v>2.86</v>
      </c>
      <c r="LG226" s="28">
        <v>3.12</v>
      </c>
      <c r="LH226" s="29">
        <v>100</v>
      </c>
      <c r="LI226" s="169">
        <v>3.38</v>
      </c>
      <c r="LJ226" s="28">
        <v>3.64</v>
      </c>
      <c r="LK226" s="28">
        <v>3.9</v>
      </c>
      <c r="LL226" s="28">
        <v>4.16</v>
      </c>
      <c r="LM226" s="28">
        <v>4.42</v>
      </c>
      <c r="LN226" s="28">
        <v>4.68</v>
      </c>
      <c r="LO226" s="28">
        <v>4.9400000000000004</v>
      </c>
      <c r="LP226" s="25">
        <v>5.2</v>
      </c>
      <c r="LQ226" s="25">
        <v>5.46</v>
      </c>
      <c r="LR226" s="25">
        <v>5.72</v>
      </c>
      <c r="LS226" s="49"/>
    </row>
    <row r="227" spans="9:331" ht="14.4">
      <c r="I227" s="24" t="s">
        <v>92</v>
      </c>
      <c r="J227" s="24" t="str">
        <f t="shared" si="153"/>
        <v>B-24-NH-30-39</v>
      </c>
      <c r="K227" s="25">
        <v>0.92</v>
      </c>
      <c r="L227" s="25">
        <v>1.38</v>
      </c>
      <c r="M227" s="25">
        <v>1.84</v>
      </c>
      <c r="N227" s="25">
        <v>2.2999999999999998</v>
      </c>
      <c r="O227" s="25">
        <v>2.76</v>
      </c>
      <c r="P227" s="25">
        <v>3.22</v>
      </c>
      <c r="Q227" s="25">
        <v>3.68</v>
      </c>
      <c r="R227" s="25">
        <v>4.1399999999999997</v>
      </c>
      <c r="S227" s="25">
        <v>4.5999999999999996</v>
      </c>
      <c r="T227" s="25">
        <v>5.0599999999999996</v>
      </c>
      <c r="U227" s="28">
        <v>5.52</v>
      </c>
      <c r="V227" s="29">
        <v>1.1000000000000001</v>
      </c>
      <c r="W227" s="28">
        <v>5.98</v>
      </c>
      <c r="X227" s="28">
        <v>6.44</v>
      </c>
      <c r="Y227" s="28">
        <v>6.9</v>
      </c>
      <c r="Z227" s="28">
        <v>7.36</v>
      </c>
      <c r="AA227" s="28">
        <v>7.82</v>
      </c>
      <c r="AB227" s="28">
        <v>8.2799999999999994</v>
      </c>
      <c r="AC227" s="28">
        <v>8.74</v>
      </c>
      <c r="AD227" s="25">
        <v>9.1999999999999993</v>
      </c>
      <c r="AE227" s="25">
        <v>9.66</v>
      </c>
      <c r="AF227" s="25">
        <v>10.119999999999999</v>
      </c>
      <c r="CV227" s="24" t="s">
        <v>92</v>
      </c>
      <c r="CW227" s="24" t="str">
        <f t="shared" si="154"/>
        <v>B-24-NH-30-39</v>
      </c>
      <c r="CX227" s="25">
        <v>0.84</v>
      </c>
      <c r="CY227" s="25">
        <v>1.26</v>
      </c>
      <c r="CZ227" s="25">
        <v>1.68</v>
      </c>
      <c r="DA227" s="25">
        <v>2.1</v>
      </c>
      <c r="DB227" s="25">
        <v>2.52</v>
      </c>
      <c r="DC227" s="25">
        <v>2.94</v>
      </c>
      <c r="DD227" s="25">
        <v>3.36</v>
      </c>
      <c r="DE227" s="25">
        <v>3.78</v>
      </c>
      <c r="DF227" s="25">
        <v>4.2</v>
      </c>
      <c r="DG227" s="25">
        <v>4.62</v>
      </c>
      <c r="DH227" s="28">
        <v>5.04</v>
      </c>
      <c r="DI227" s="29">
        <v>1.1000000000000001</v>
      </c>
      <c r="DJ227" s="28">
        <v>5.46</v>
      </c>
      <c r="DK227" s="28">
        <v>5.88</v>
      </c>
      <c r="DL227" s="28">
        <v>6.3</v>
      </c>
      <c r="DM227" s="28">
        <v>6.72</v>
      </c>
      <c r="DN227" s="28">
        <v>7.14</v>
      </c>
      <c r="DO227" s="28">
        <v>7.56</v>
      </c>
      <c r="DP227" s="28">
        <v>7.98</v>
      </c>
      <c r="DQ227" s="25">
        <v>8.4</v>
      </c>
      <c r="DR227" s="25">
        <v>8.82</v>
      </c>
      <c r="DS227" s="25">
        <v>9.24</v>
      </c>
      <c r="DT227" s="49"/>
      <c r="DY227" s="24" t="s">
        <v>92</v>
      </c>
      <c r="DZ227" s="24" t="str">
        <f t="shared" si="155"/>
        <v>B-24-NH-30-39</v>
      </c>
      <c r="EA227" s="25">
        <v>0.86</v>
      </c>
      <c r="EB227" s="25">
        <v>1.29</v>
      </c>
      <c r="EC227" s="25">
        <v>1.72</v>
      </c>
      <c r="ED227" s="25">
        <v>2.15</v>
      </c>
      <c r="EE227" s="25">
        <v>2.58</v>
      </c>
      <c r="EF227" s="25">
        <v>3.01</v>
      </c>
      <c r="EG227" s="25">
        <v>3.44</v>
      </c>
      <c r="EH227" s="25">
        <v>3.87</v>
      </c>
      <c r="EI227" s="25">
        <v>4.3</v>
      </c>
      <c r="EJ227" s="25">
        <v>4.7300000000000004</v>
      </c>
      <c r="EK227" s="28">
        <v>5.16</v>
      </c>
      <c r="EL227" s="29">
        <v>1.1000000000000001</v>
      </c>
      <c r="EM227" s="28">
        <v>5.59</v>
      </c>
      <c r="EN227" s="28">
        <v>6.02</v>
      </c>
      <c r="EO227" s="28">
        <v>6.45</v>
      </c>
      <c r="EP227" s="28">
        <v>6.88</v>
      </c>
      <c r="EQ227" s="28">
        <v>7.31</v>
      </c>
      <c r="ER227" s="28">
        <v>7.74</v>
      </c>
      <c r="ES227" s="28">
        <v>8.17</v>
      </c>
      <c r="ET227" s="25">
        <v>8.6</v>
      </c>
      <c r="EU227" s="25">
        <v>9.0299999999999994</v>
      </c>
      <c r="EV227" s="25">
        <v>9.4600000000000009</v>
      </c>
      <c r="EW227" s="49"/>
      <c r="FB227" s="24" t="s">
        <v>92</v>
      </c>
      <c r="FC227" s="24" t="str">
        <f t="shared" si="156"/>
        <v>B-24-NH-30-39</v>
      </c>
      <c r="FD227" s="25">
        <v>0.7</v>
      </c>
      <c r="FE227" s="25">
        <v>1.05</v>
      </c>
      <c r="FF227" s="25">
        <v>1.4</v>
      </c>
      <c r="FG227" s="25">
        <v>1.75</v>
      </c>
      <c r="FH227" s="25">
        <v>2.1</v>
      </c>
      <c r="FI227" s="25">
        <v>2.4500000000000002</v>
      </c>
      <c r="FJ227" s="25">
        <v>2.8</v>
      </c>
      <c r="FK227" s="25">
        <v>3.15</v>
      </c>
      <c r="FL227" s="25">
        <v>3.5</v>
      </c>
      <c r="FM227" s="25">
        <v>3.85</v>
      </c>
      <c r="FN227" s="28">
        <v>4.2</v>
      </c>
      <c r="FO227" s="29">
        <v>1.1000000000000001</v>
      </c>
      <c r="FP227" s="28">
        <v>4.55</v>
      </c>
      <c r="FQ227" s="28">
        <v>4.9000000000000004</v>
      </c>
      <c r="FR227" s="28">
        <v>5.25</v>
      </c>
      <c r="FS227" s="28">
        <v>5.6</v>
      </c>
      <c r="FT227" s="28">
        <v>5.95</v>
      </c>
      <c r="FU227" s="28">
        <v>6.3</v>
      </c>
      <c r="FV227" s="28">
        <v>6.65</v>
      </c>
      <c r="FW227" s="25">
        <v>7</v>
      </c>
      <c r="FX227" s="25">
        <v>7.35</v>
      </c>
      <c r="FY227" s="25">
        <v>7.7</v>
      </c>
      <c r="FZ227" s="49"/>
      <c r="HJ227" s="24" t="s">
        <v>92</v>
      </c>
      <c r="HK227" s="24" t="str">
        <f t="shared" si="157"/>
        <v>B-24-NH-30-39</v>
      </c>
      <c r="HL227" s="25">
        <v>99999</v>
      </c>
      <c r="HM227" s="25">
        <v>99999</v>
      </c>
      <c r="HN227" s="25">
        <v>99999</v>
      </c>
      <c r="HO227" s="25">
        <v>99999</v>
      </c>
      <c r="HP227" s="25">
        <v>99999</v>
      </c>
      <c r="HQ227" s="25">
        <v>99999</v>
      </c>
      <c r="HR227" s="25">
        <v>99999</v>
      </c>
      <c r="HS227" s="25">
        <v>99999</v>
      </c>
      <c r="HT227" s="25">
        <v>99999</v>
      </c>
      <c r="HU227" s="25">
        <v>99999</v>
      </c>
      <c r="HV227" s="28">
        <v>99999</v>
      </c>
      <c r="HW227" s="29">
        <v>100</v>
      </c>
      <c r="HX227" s="28">
        <v>99999</v>
      </c>
      <c r="HY227" s="28">
        <v>99999</v>
      </c>
      <c r="HZ227" s="28">
        <v>99999</v>
      </c>
      <c r="IA227" s="28">
        <v>99999</v>
      </c>
      <c r="IB227" s="28">
        <v>99999</v>
      </c>
      <c r="IC227" s="28">
        <v>99999</v>
      </c>
      <c r="ID227" s="28">
        <v>99999</v>
      </c>
      <c r="IE227" s="25">
        <v>99999</v>
      </c>
      <c r="IF227" s="25">
        <v>99999</v>
      </c>
      <c r="IG227" s="25">
        <v>99999</v>
      </c>
      <c r="IH227" s="49"/>
      <c r="IM227" s="24" t="s">
        <v>92</v>
      </c>
      <c r="IN227" s="24" t="str">
        <f t="shared" si="158"/>
        <v>B-24-NH-30-39</v>
      </c>
      <c r="IO227" s="165">
        <v>99999</v>
      </c>
      <c r="IP227" s="25">
        <v>99999</v>
      </c>
      <c r="IQ227" s="25">
        <v>99999</v>
      </c>
      <c r="IR227" s="25">
        <v>99999</v>
      </c>
      <c r="IS227" s="25">
        <v>99999</v>
      </c>
      <c r="IT227" s="25">
        <v>99999</v>
      </c>
      <c r="IU227" s="25">
        <v>99999</v>
      </c>
      <c r="IV227" s="25">
        <v>99999</v>
      </c>
      <c r="IW227" s="25">
        <v>99999</v>
      </c>
      <c r="IX227" s="25">
        <v>99999</v>
      </c>
      <c r="IY227" s="28">
        <v>99999</v>
      </c>
      <c r="IZ227" s="29">
        <v>100</v>
      </c>
      <c r="JA227" s="165">
        <v>99999</v>
      </c>
      <c r="JB227" s="25">
        <v>99999</v>
      </c>
      <c r="JC227" s="25">
        <v>99999</v>
      </c>
      <c r="JD227" s="25">
        <v>99999</v>
      </c>
      <c r="JE227" s="25">
        <v>99999</v>
      </c>
      <c r="JF227" s="25">
        <v>99999</v>
      </c>
      <c r="JG227" s="25">
        <v>99999</v>
      </c>
      <c r="JH227" s="25">
        <v>99999</v>
      </c>
      <c r="JI227" s="25">
        <v>99999</v>
      </c>
      <c r="JJ227" s="25">
        <v>99999</v>
      </c>
      <c r="JK227" s="49"/>
      <c r="KU227" s="24" t="s">
        <v>92</v>
      </c>
      <c r="KV227" s="24" t="str">
        <f t="shared" si="159"/>
        <v>B-24-NH-30-39</v>
      </c>
      <c r="KW227" s="25">
        <v>0.74</v>
      </c>
      <c r="KX227" s="25">
        <v>1.1100000000000001</v>
      </c>
      <c r="KY227" s="25">
        <v>1.48</v>
      </c>
      <c r="KZ227" s="25">
        <v>1.85</v>
      </c>
      <c r="LA227" s="25">
        <v>2.2200000000000002</v>
      </c>
      <c r="LB227" s="25">
        <v>2.59</v>
      </c>
      <c r="LC227" s="25">
        <v>2.96</v>
      </c>
      <c r="LD227" s="25">
        <v>3.33</v>
      </c>
      <c r="LE227" s="25">
        <v>3.7</v>
      </c>
      <c r="LF227" s="25">
        <v>4.07</v>
      </c>
      <c r="LG227" s="28">
        <v>4.4400000000000004</v>
      </c>
      <c r="LH227" s="29">
        <v>100</v>
      </c>
      <c r="LI227" s="28">
        <v>4.8099999999999996</v>
      </c>
      <c r="LJ227" s="28">
        <v>5.18</v>
      </c>
      <c r="LK227" s="28">
        <v>5.55</v>
      </c>
      <c r="LL227" s="28">
        <v>5.92</v>
      </c>
      <c r="LM227" s="28">
        <v>6.29</v>
      </c>
      <c r="LN227" s="28">
        <v>6.66</v>
      </c>
      <c r="LO227" s="28">
        <v>7.03</v>
      </c>
      <c r="LP227" s="25">
        <v>7.4</v>
      </c>
      <c r="LQ227" s="25">
        <v>7.77</v>
      </c>
      <c r="LR227" s="25">
        <v>8.14</v>
      </c>
      <c r="LS227" s="49"/>
    </row>
    <row r="228" spans="9:331" ht="14.4">
      <c r="I228" s="24" t="s">
        <v>93</v>
      </c>
      <c r="J228" s="24" t="str">
        <f t="shared" si="153"/>
        <v>B-24-NH-40-49</v>
      </c>
      <c r="K228" s="25">
        <v>1.82</v>
      </c>
      <c r="L228" s="25">
        <v>2.73</v>
      </c>
      <c r="M228" s="25">
        <v>3.64</v>
      </c>
      <c r="N228" s="25">
        <v>4.55</v>
      </c>
      <c r="O228" s="25">
        <v>5.46</v>
      </c>
      <c r="P228" s="25">
        <v>6.37</v>
      </c>
      <c r="Q228" s="25">
        <v>7.28</v>
      </c>
      <c r="R228" s="25">
        <v>8.19</v>
      </c>
      <c r="S228" s="25">
        <v>9.1</v>
      </c>
      <c r="T228" s="25">
        <v>10.01</v>
      </c>
      <c r="U228" s="28">
        <v>10.92</v>
      </c>
      <c r="V228" s="29">
        <v>1.1499999999999999</v>
      </c>
      <c r="W228" s="28">
        <v>11.83</v>
      </c>
      <c r="X228" s="28">
        <v>12.74</v>
      </c>
      <c r="Y228" s="28">
        <v>13.65</v>
      </c>
      <c r="Z228" s="28">
        <v>14.56</v>
      </c>
      <c r="AA228" s="28">
        <v>15.47</v>
      </c>
      <c r="AB228" s="28">
        <v>16.38</v>
      </c>
      <c r="AC228" s="28">
        <v>17.29</v>
      </c>
      <c r="AD228" s="25">
        <v>18.2</v>
      </c>
      <c r="AE228" s="25">
        <v>19.11</v>
      </c>
      <c r="AF228" s="25">
        <v>20.02</v>
      </c>
      <c r="CV228" s="24" t="s">
        <v>93</v>
      </c>
      <c r="CW228" s="24" t="str">
        <f t="shared" si="154"/>
        <v>B-24-NH-40-49</v>
      </c>
      <c r="CX228" s="25">
        <v>1.64</v>
      </c>
      <c r="CY228" s="25">
        <v>2.46</v>
      </c>
      <c r="CZ228" s="25">
        <v>3.28</v>
      </c>
      <c r="DA228" s="25">
        <v>4.0999999999999996</v>
      </c>
      <c r="DB228" s="25">
        <v>4.92</v>
      </c>
      <c r="DC228" s="25">
        <v>5.74</v>
      </c>
      <c r="DD228" s="25">
        <v>6.56</v>
      </c>
      <c r="DE228" s="25">
        <v>7.38</v>
      </c>
      <c r="DF228" s="25">
        <v>8.1999999999999993</v>
      </c>
      <c r="DG228" s="25">
        <v>9.02</v>
      </c>
      <c r="DH228" s="28">
        <v>9.84</v>
      </c>
      <c r="DI228" s="29">
        <v>1.1499999999999999</v>
      </c>
      <c r="DJ228" s="28">
        <v>10.66</v>
      </c>
      <c r="DK228" s="28">
        <v>11.48</v>
      </c>
      <c r="DL228" s="28">
        <v>12.3</v>
      </c>
      <c r="DM228" s="28">
        <v>13.12</v>
      </c>
      <c r="DN228" s="28">
        <v>13.94</v>
      </c>
      <c r="DO228" s="28">
        <v>14.76</v>
      </c>
      <c r="DP228" s="28">
        <v>15.58</v>
      </c>
      <c r="DQ228" s="25">
        <v>16.399999999999999</v>
      </c>
      <c r="DR228" s="25">
        <v>17.22</v>
      </c>
      <c r="DS228" s="25">
        <v>18.04</v>
      </c>
      <c r="DT228" s="49"/>
      <c r="DY228" s="24" t="s">
        <v>93</v>
      </c>
      <c r="DZ228" s="24" t="str">
        <f t="shared" si="155"/>
        <v>B-24-NH-40-49</v>
      </c>
      <c r="EA228" s="25">
        <v>1.66</v>
      </c>
      <c r="EB228" s="25">
        <v>2.4900000000000002</v>
      </c>
      <c r="EC228" s="25">
        <v>3.32</v>
      </c>
      <c r="ED228" s="25">
        <v>4.1500000000000004</v>
      </c>
      <c r="EE228" s="25">
        <v>4.9800000000000004</v>
      </c>
      <c r="EF228" s="25">
        <v>5.81</v>
      </c>
      <c r="EG228" s="25">
        <v>6.64</v>
      </c>
      <c r="EH228" s="25">
        <v>7.47</v>
      </c>
      <c r="EI228" s="25">
        <v>8.3000000000000007</v>
      </c>
      <c r="EJ228" s="25">
        <v>9.1300000000000008</v>
      </c>
      <c r="EK228" s="28">
        <v>9.9600000000000009</v>
      </c>
      <c r="EL228" s="29">
        <v>1.1499999999999999</v>
      </c>
      <c r="EM228" s="28">
        <v>10.79</v>
      </c>
      <c r="EN228" s="28">
        <v>11.62</v>
      </c>
      <c r="EO228" s="28">
        <v>12.45</v>
      </c>
      <c r="EP228" s="28">
        <v>13.28</v>
      </c>
      <c r="EQ228" s="28">
        <v>14.11</v>
      </c>
      <c r="ER228" s="28">
        <v>14.94</v>
      </c>
      <c r="ES228" s="28">
        <v>15.77</v>
      </c>
      <c r="ET228" s="25">
        <v>16.600000000000001</v>
      </c>
      <c r="EU228" s="25">
        <v>17.43</v>
      </c>
      <c r="EV228" s="25">
        <v>18.260000000000002</v>
      </c>
      <c r="EW228" s="49"/>
      <c r="FB228" s="24" t="s">
        <v>93</v>
      </c>
      <c r="FC228" s="24" t="str">
        <f t="shared" si="156"/>
        <v>B-24-NH-40-49</v>
      </c>
      <c r="FD228" s="25">
        <v>1.4</v>
      </c>
      <c r="FE228" s="25">
        <v>2.1</v>
      </c>
      <c r="FF228" s="25">
        <v>2.8</v>
      </c>
      <c r="FG228" s="25">
        <v>3.5</v>
      </c>
      <c r="FH228" s="25">
        <v>4.2</v>
      </c>
      <c r="FI228" s="25">
        <v>4.9000000000000004</v>
      </c>
      <c r="FJ228" s="25">
        <v>5.6</v>
      </c>
      <c r="FK228" s="25">
        <v>6.3</v>
      </c>
      <c r="FL228" s="25">
        <v>7</v>
      </c>
      <c r="FM228" s="25">
        <v>7.7</v>
      </c>
      <c r="FN228" s="28">
        <v>8.4</v>
      </c>
      <c r="FO228" s="29">
        <v>1.1499999999999999</v>
      </c>
      <c r="FP228" s="28">
        <v>9.1</v>
      </c>
      <c r="FQ228" s="28">
        <v>9.8000000000000007</v>
      </c>
      <c r="FR228" s="28">
        <v>10.5</v>
      </c>
      <c r="FS228" s="28">
        <v>11.2</v>
      </c>
      <c r="FT228" s="28">
        <v>11.9</v>
      </c>
      <c r="FU228" s="28">
        <v>12.6</v>
      </c>
      <c r="FV228" s="28">
        <v>13.3</v>
      </c>
      <c r="FW228" s="25">
        <v>14</v>
      </c>
      <c r="FX228" s="25">
        <v>14.7</v>
      </c>
      <c r="FY228" s="25">
        <v>15.4</v>
      </c>
      <c r="FZ228" s="49"/>
      <c r="HJ228" s="24" t="s">
        <v>93</v>
      </c>
      <c r="HK228" s="24" t="str">
        <f t="shared" si="157"/>
        <v>B-24-NH-40-49</v>
      </c>
      <c r="HL228" s="25">
        <v>99999</v>
      </c>
      <c r="HM228" s="25">
        <v>99999</v>
      </c>
      <c r="HN228" s="25">
        <v>99999</v>
      </c>
      <c r="HO228" s="25">
        <v>99999</v>
      </c>
      <c r="HP228" s="25">
        <v>99999</v>
      </c>
      <c r="HQ228" s="25">
        <v>99999</v>
      </c>
      <c r="HR228" s="25">
        <v>99999</v>
      </c>
      <c r="HS228" s="25">
        <v>99999</v>
      </c>
      <c r="HT228" s="25">
        <v>99999</v>
      </c>
      <c r="HU228" s="25">
        <v>99999</v>
      </c>
      <c r="HV228" s="28">
        <v>99999</v>
      </c>
      <c r="HW228" s="29">
        <v>100</v>
      </c>
      <c r="HX228" s="28">
        <v>99999</v>
      </c>
      <c r="HY228" s="28">
        <v>99999</v>
      </c>
      <c r="HZ228" s="28">
        <v>99999</v>
      </c>
      <c r="IA228" s="28">
        <v>99999</v>
      </c>
      <c r="IB228" s="28">
        <v>99999</v>
      </c>
      <c r="IC228" s="28">
        <v>99999</v>
      </c>
      <c r="ID228" s="28">
        <v>99999</v>
      </c>
      <c r="IE228" s="25">
        <v>99999</v>
      </c>
      <c r="IF228" s="25">
        <v>99999</v>
      </c>
      <c r="IG228" s="25">
        <v>99999</v>
      </c>
      <c r="IH228" s="49"/>
      <c r="IM228" s="24" t="s">
        <v>93</v>
      </c>
      <c r="IN228" s="24" t="str">
        <f t="shared" si="158"/>
        <v>B-24-NH-40-49</v>
      </c>
      <c r="IO228" s="165">
        <v>99999</v>
      </c>
      <c r="IP228" s="25">
        <v>99999</v>
      </c>
      <c r="IQ228" s="25">
        <v>99999</v>
      </c>
      <c r="IR228" s="25">
        <v>99999</v>
      </c>
      <c r="IS228" s="25">
        <v>99999</v>
      </c>
      <c r="IT228" s="25">
        <v>99999</v>
      </c>
      <c r="IU228" s="25">
        <v>99999</v>
      </c>
      <c r="IV228" s="25">
        <v>99999</v>
      </c>
      <c r="IW228" s="25">
        <v>99999</v>
      </c>
      <c r="IX228" s="25">
        <v>99999</v>
      </c>
      <c r="IY228" s="28">
        <v>99999</v>
      </c>
      <c r="IZ228" s="29">
        <v>100</v>
      </c>
      <c r="JA228" s="165">
        <v>99999</v>
      </c>
      <c r="JB228" s="25">
        <v>99999</v>
      </c>
      <c r="JC228" s="25">
        <v>99999</v>
      </c>
      <c r="JD228" s="25">
        <v>99999</v>
      </c>
      <c r="JE228" s="25">
        <v>99999</v>
      </c>
      <c r="JF228" s="25">
        <v>99999</v>
      </c>
      <c r="JG228" s="25">
        <v>99999</v>
      </c>
      <c r="JH228" s="25">
        <v>99999</v>
      </c>
      <c r="JI228" s="25">
        <v>99999</v>
      </c>
      <c r="JJ228" s="25">
        <v>99999</v>
      </c>
      <c r="JK228" s="49"/>
      <c r="KU228" s="24" t="s">
        <v>93</v>
      </c>
      <c r="KV228" s="24" t="str">
        <f t="shared" si="159"/>
        <v>B-24-NH-40-49</v>
      </c>
      <c r="KW228" s="25">
        <v>1.52</v>
      </c>
      <c r="KX228" s="25">
        <v>2.2799999999999998</v>
      </c>
      <c r="KY228" s="25">
        <v>3.04</v>
      </c>
      <c r="KZ228" s="25">
        <v>3.8</v>
      </c>
      <c r="LA228" s="25">
        <v>4.5599999999999996</v>
      </c>
      <c r="LB228" s="25">
        <v>5.32</v>
      </c>
      <c r="LC228" s="25">
        <v>6.08</v>
      </c>
      <c r="LD228" s="25">
        <v>6.84</v>
      </c>
      <c r="LE228" s="25">
        <v>7.6</v>
      </c>
      <c r="LF228" s="25">
        <v>8.36</v>
      </c>
      <c r="LG228" s="28">
        <v>9.1199999999999992</v>
      </c>
      <c r="LH228" s="29">
        <v>100</v>
      </c>
      <c r="LI228" s="28">
        <v>9.8800000000000008</v>
      </c>
      <c r="LJ228" s="28">
        <v>10.64</v>
      </c>
      <c r="LK228" s="28">
        <v>11.4</v>
      </c>
      <c r="LL228" s="28">
        <v>12.16</v>
      </c>
      <c r="LM228" s="28">
        <v>12.92</v>
      </c>
      <c r="LN228" s="28">
        <v>13.68</v>
      </c>
      <c r="LO228" s="28">
        <v>14.44</v>
      </c>
      <c r="LP228" s="25">
        <v>15.2</v>
      </c>
      <c r="LQ228" s="25">
        <v>15.96</v>
      </c>
      <c r="LR228" s="25">
        <v>16.72</v>
      </c>
      <c r="LS228" s="49"/>
    </row>
    <row r="229" spans="9:331" ht="14.4">
      <c r="I229" s="24" t="s">
        <v>94</v>
      </c>
      <c r="J229" s="24" t="str">
        <f t="shared" si="153"/>
        <v>B-24-NH-50-54</v>
      </c>
      <c r="K229" s="25">
        <v>4.42</v>
      </c>
      <c r="L229" s="25">
        <v>6.63</v>
      </c>
      <c r="M229" s="25">
        <v>8.84</v>
      </c>
      <c r="N229" s="25">
        <v>11.05</v>
      </c>
      <c r="O229" s="25">
        <v>13.26</v>
      </c>
      <c r="P229" s="25">
        <v>15.47</v>
      </c>
      <c r="Q229" s="25">
        <v>17.68</v>
      </c>
      <c r="R229" s="25">
        <v>19.89</v>
      </c>
      <c r="S229" s="25">
        <v>22.1</v>
      </c>
      <c r="T229" s="25">
        <v>24.31</v>
      </c>
      <c r="U229" s="28">
        <v>26.52</v>
      </c>
      <c r="V229" s="29">
        <v>1.1499999999999999</v>
      </c>
      <c r="W229" s="28">
        <v>28.73</v>
      </c>
      <c r="X229" s="28">
        <v>30.94</v>
      </c>
      <c r="Y229" s="28">
        <v>33.15</v>
      </c>
      <c r="Z229" s="28">
        <v>35.36</v>
      </c>
      <c r="AA229" s="28">
        <v>37.57</v>
      </c>
      <c r="AB229" s="28">
        <v>39.78</v>
      </c>
      <c r="AC229" s="28">
        <v>41.99</v>
      </c>
      <c r="AD229" s="25">
        <v>44.2</v>
      </c>
      <c r="AE229" s="25">
        <v>46.41</v>
      </c>
      <c r="AF229" s="25">
        <v>48.62</v>
      </c>
      <c r="CV229" s="24" t="s">
        <v>94</v>
      </c>
      <c r="CW229" s="24" t="str">
        <f t="shared" si="154"/>
        <v>B-24-NH-50-54</v>
      </c>
      <c r="CX229" s="25">
        <v>4</v>
      </c>
      <c r="CY229" s="25">
        <v>6</v>
      </c>
      <c r="CZ229" s="25">
        <v>8</v>
      </c>
      <c r="DA229" s="25">
        <v>10</v>
      </c>
      <c r="DB229" s="25">
        <v>12</v>
      </c>
      <c r="DC229" s="25">
        <v>14</v>
      </c>
      <c r="DD229" s="25">
        <v>16</v>
      </c>
      <c r="DE229" s="25">
        <v>18</v>
      </c>
      <c r="DF229" s="25">
        <v>20</v>
      </c>
      <c r="DG229" s="25">
        <v>22</v>
      </c>
      <c r="DH229" s="28">
        <v>24</v>
      </c>
      <c r="DI229" s="29">
        <v>1.1499999999999999</v>
      </c>
      <c r="DJ229" s="28">
        <v>26</v>
      </c>
      <c r="DK229" s="28">
        <v>28</v>
      </c>
      <c r="DL229" s="28">
        <v>30</v>
      </c>
      <c r="DM229" s="28">
        <v>32</v>
      </c>
      <c r="DN229" s="28">
        <v>34</v>
      </c>
      <c r="DO229" s="28">
        <v>36</v>
      </c>
      <c r="DP229" s="28">
        <v>38</v>
      </c>
      <c r="DQ229" s="25">
        <v>40</v>
      </c>
      <c r="DR229" s="25">
        <v>42</v>
      </c>
      <c r="DS229" s="25">
        <v>44</v>
      </c>
      <c r="DT229" s="49"/>
      <c r="DY229" s="24" t="s">
        <v>94</v>
      </c>
      <c r="DZ229" s="24" t="str">
        <f t="shared" si="155"/>
        <v>B-24-NH-50-54</v>
      </c>
      <c r="EA229" s="25">
        <v>4.0599999999999996</v>
      </c>
      <c r="EB229" s="25">
        <v>6.09</v>
      </c>
      <c r="EC229" s="25">
        <v>8.1199999999999992</v>
      </c>
      <c r="ED229" s="25">
        <v>10.15</v>
      </c>
      <c r="EE229" s="25">
        <v>12.18</v>
      </c>
      <c r="EF229" s="25">
        <v>14.21</v>
      </c>
      <c r="EG229" s="25">
        <v>16.239999999999998</v>
      </c>
      <c r="EH229" s="25">
        <v>18.27</v>
      </c>
      <c r="EI229" s="25">
        <v>20.3</v>
      </c>
      <c r="EJ229" s="25">
        <v>22.33</v>
      </c>
      <c r="EK229" s="28">
        <v>24.36</v>
      </c>
      <c r="EL229" s="29">
        <v>1.1499999999999999</v>
      </c>
      <c r="EM229" s="28">
        <v>26.39</v>
      </c>
      <c r="EN229" s="28">
        <v>28.42</v>
      </c>
      <c r="EO229" s="28">
        <v>30.45</v>
      </c>
      <c r="EP229" s="28">
        <v>32.479999999999997</v>
      </c>
      <c r="EQ229" s="28">
        <v>34.51</v>
      </c>
      <c r="ER229" s="28">
        <v>36.54</v>
      </c>
      <c r="ES229" s="28">
        <v>38.57</v>
      </c>
      <c r="ET229" s="25">
        <v>40.6</v>
      </c>
      <c r="EU229" s="25">
        <v>42.63</v>
      </c>
      <c r="EV229" s="25">
        <v>44.66</v>
      </c>
      <c r="EW229" s="49"/>
      <c r="FB229" s="24" t="s">
        <v>94</v>
      </c>
      <c r="FC229" s="24" t="str">
        <f t="shared" si="156"/>
        <v>B-24-NH-50-54</v>
      </c>
      <c r="FD229" s="25">
        <v>3.36</v>
      </c>
      <c r="FE229" s="25">
        <v>5.04</v>
      </c>
      <c r="FF229" s="25">
        <v>6.72</v>
      </c>
      <c r="FG229" s="25">
        <v>8.4</v>
      </c>
      <c r="FH229" s="25">
        <v>10.08</v>
      </c>
      <c r="FI229" s="25">
        <v>11.76</v>
      </c>
      <c r="FJ229" s="25">
        <v>13.44</v>
      </c>
      <c r="FK229" s="25">
        <v>15.12</v>
      </c>
      <c r="FL229" s="25">
        <v>16.8</v>
      </c>
      <c r="FM229" s="25">
        <v>18.48</v>
      </c>
      <c r="FN229" s="28">
        <v>20.16</v>
      </c>
      <c r="FO229" s="29">
        <v>1.1499999999999999</v>
      </c>
      <c r="FP229" s="28">
        <v>21.84</v>
      </c>
      <c r="FQ229" s="28">
        <v>23.52</v>
      </c>
      <c r="FR229" s="28">
        <v>25.2</v>
      </c>
      <c r="FS229" s="28">
        <v>26.88</v>
      </c>
      <c r="FT229" s="28">
        <v>28.56</v>
      </c>
      <c r="FU229" s="28">
        <v>30.24</v>
      </c>
      <c r="FV229" s="28">
        <v>31.92</v>
      </c>
      <c r="FW229" s="25">
        <v>33.6</v>
      </c>
      <c r="FX229" s="25">
        <v>35.28</v>
      </c>
      <c r="FY229" s="25">
        <v>36.96</v>
      </c>
      <c r="FZ229" s="49"/>
      <c r="HJ229" s="24" t="s">
        <v>94</v>
      </c>
      <c r="HK229" s="24" t="str">
        <f t="shared" si="157"/>
        <v>B-24-NH-50-54</v>
      </c>
      <c r="HL229" s="25">
        <v>99999</v>
      </c>
      <c r="HM229" s="25">
        <v>99999</v>
      </c>
      <c r="HN229" s="25">
        <v>99999</v>
      </c>
      <c r="HO229" s="25">
        <v>99999</v>
      </c>
      <c r="HP229" s="25">
        <v>99999</v>
      </c>
      <c r="HQ229" s="25">
        <v>99999</v>
      </c>
      <c r="HR229" s="25">
        <v>99999</v>
      </c>
      <c r="HS229" s="25">
        <v>99999</v>
      </c>
      <c r="HT229" s="25">
        <v>99999</v>
      </c>
      <c r="HU229" s="25">
        <v>99999</v>
      </c>
      <c r="HV229" s="28">
        <v>99999</v>
      </c>
      <c r="HW229" s="29">
        <v>100</v>
      </c>
      <c r="HX229" s="28">
        <v>99999</v>
      </c>
      <c r="HY229" s="28">
        <v>99999</v>
      </c>
      <c r="HZ229" s="28">
        <v>99999</v>
      </c>
      <c r="IA229" s="28">
        <v>99999</v>
      </c>
      <c r="IB229" s="28">
        <v>99999</v>
      </c>
      <c r="IC229" s="28">
        <v>99999</v>
      </c>
      <c r="ID229" s="28">
        <v>99999</v>
      </c>
      <c r="IE229" s="25">
        <v>99999</v>
      </c>
      <c r="IF229" s="25">
        <v>99999</v>
      </c>
      <c r="IG229" s="25">
        <v>99999</v>
      </c>
      <c r="IH229" s="49"/>
      <c r="IM229" s="24" t="s">
        <v>94</v>
      </c>
      <c r="IN229" s="24" t="str">
        <f t="shared" si="158"/>
        <v>B-24-NH-50-54</v>
      </c>
      <c r="IO229" s="165">
        <v>99999</v>
      </c>
      <c r="IP229" s="25">
        <v>99999</v>
      </c>
      <c r="IQ229" s="25">
        <v>99999</v>
      </c>
      <c r="IR229" s="25">
        <v>99999</v>
      </c>
      <c r="IS229" s="25">
        <v>99999</v>
      </c>
      <c r="IT229" s="25">
        <v>99999</v>
      </c>
      <c r="IU229" s="25">
        <v>99999</v>
      </c>
      <c r="IV229" s="25">
        <v>99999</v>
      </c>
      <c r="IW229" s="25">
        <v>99999</v>
      </c>
      <c r="IX229" s="25">
        <v>99999</v>
      </c>
      <c r="IY229" s="28">
        <v>99999</v>
      </c>
      <c r="IZ229" s="29">
        <v>100</v>
      </c>
      <c r="JA229" s="165">
        <v>99999</v>
      </c>
      <c r="JB229" s="25">
        <v>99999</v>
      </c>
      <c r="JC229" s="25">
        <v>99999</v>
      </c>
      <c r="JD229" s="25">
        <v>99999</v>
      </c>
      <c r="JE229" s="25">
        <v>99999</v>
      </c>
      <c r="JF229" s="25">
        <v>99999</v>
      </c>
      <c r="JG229" s="25">
        <v>99999</v>
      </c>
      <c r="JH229" s="25">
        <v>99999</v>
      </c>
      <c r="JI229" s="25">
        <v>99999</v>
      </c>
      <c r="JJ229" s="25">
        <v>99999</v>
      </c>
      <c r="JK229" s="49"/>
      <c r="KU229" s="24" t="s">
        <v>94</v>
      </c>
      <c r="KV229" s="24" t="str">
        <f t="shared" si="159"/>
        <v>B-24-NH-50-54</v>
      </c>
      <c r="KW229" s="25">
        <v>3.66</v>
      </c>
      <c r="KX229" s="25">
        <v>5.49</v>
      </c>
      <c r="KY229" s="25">
        <v>7.32</v>
      </c>
      <c r="KZ229" s="25">
        <v>9.15</v>
      </c>
      <c r="LA229" s="25">
        <v>10.98</v>
      </c>
      <c r="LB229" s="25">
        <v>12.81</v>
      </c>
      <c r="LC229" s="25">
        <v>14.64</v>
      </c>
      <c r="LD229" s="25">
        <v>16.47</v>
      </c>
      <c r="LE229" s="25">
        <v>18.3</v>
      </c>
      <c r="LF229" s="25">
        <v>20.13</v>
      </c>
      <c r="LG229" s="28">
        <v>21.96</v>
      </c>
      <c r="LH229" s="29">
        <v>100</v>
      </c>
      <c r="LI229" s="28">
        <v>23.79</v>
      </c>
      <c r="LJ229" s="28">
        <v>25.62</v>
      </c>
      <c r="LK229" s="28">
        <v>27.45</v>
      </c>
      <c r="LL229" s="28">
        <v>29.28</v>
      </c>
      <c r="LM229" s="28">
        <v>31.11</v>
      </c>
      <c r="LN229" s="28">
        <v>32.94</v>
      </c>
      <c r="LO229" s="28">
        <v>34.770000000000003</v>
      </c>
      <c r="LP229" s="25">
        <v>36.6</v>
      </c>
      <c r="LQ229" s="25">
        <v>38.43</v>
      </c>
      <c r="LR229" s="25">
        <v>40.26</v>
      </c>
      <c r="LS229" s="49"/>
    </row>
    <row r="230" spans="9:331" ht="14.4">
      <c r="I230" s="24" t="s">
        <v>95</v>
      </c>
      <c r="J230" s="24" t="str">
        <f t="shared" si="153"/>
        <v>B-24-NH-55-59</v>
      </c>
      <c r="K230" s="25">
        <v>8.68</v>
      </c>
      <c r="L230" s="25">
        <v>13.02</v>
      </c>
      <c r="M230" s="25">
        <v>17.36</v>
      </c>
      <c r="N230" s="25">
        <v>21.7</v>
      </c>
      <c r="O230" s="25">
        <v>26.04</v>
      </c>
      <c r="P230" s="25">
        <v>30.38</v>
      </c>
      <c r="Q230" s="25">
        <v>34.72</v>
      </c>
      <c r="R230" s="25">
        <v>39.06</v>
      </c>
      <c r="S230" s="25">
        <v>43.4</v>
      </c>
      <c r="T230" s="25">
        <v>47.74</v>
      </c>
      <c r="U230" s="28">
        <v>52.08</v>
      </c>
      <c r="V230" s="29">
        <v>1.2</v>
      </c>
      <c r="W230" s="28">
        <v>56.42</v>
      </c>
      <c r="X230" s="28">
        <v>60.76</v>
      </c>
      <c r="Y230" s="28">
        <v>65.099999999999994</v>
      </c>
      <c r="Z230" s="28">
        <v>69.44</v>
      </c>
      <c r="AA230" s="28">
        <v>73.78</v>
      </c>
      <c r="AB230" s="28">
        <v>78.12</v>
      </c>
      <c r="AC230" s="28">
        <v>82.46</v>
      </c>
      <c r="AD230" s="25">
        <v>86.8</v>
      </c>
      <c r="AE230" s="25">
        <v>91.14</v>
      </c>
      <c r="AF230" s="25">
        <v>95.48</v>
      </c>
      <c r="CV230" s="24" t="s">
        <v>95</v>
      </c>
      <c r="CW230" s="24" t="str">
        <f t="shared" si="154"/>
        <v>B-24-NH-55-59</v>
      </c>
      <c r="CX230" s="25">
        <v>7.84</v>
      </c>
      <c r="CY230" s="25">
        <v>11.76</v>
      </c>
      <c r="CZ230" s="25">
        <v>15.68</v>
      </c>
      <c r="DA230" s="25">
        <v>19.600000000000001</v>
      </c>
      <c r="DB230" s="25">
        <v>23.52</v>
      </c>
      <c r="DC230" s="25">
        <v>27.44</v>
      </c>
      <c r="DD230" s="25">
        <v>31.36</v>
      </c>
      <c r="DE230" s="25">
        <v>35.28</v>
      </c>
      <c r="DF230" s="25">
        <v>39.200000000000003</v>
      </c>
      <c r="DG230" s="25">
        <v>43.12</v>
      </c>
      <c r="DH230" s="28">
        <v>47.04</v>
      </c>
      <c r="DI230" s="29">
        <v>1.2</v>
      </c>
      <c r="DJ230" s="28">
        <v>50.96</v>
      </c>
      <c r="DK230" s="28">
        <v>54.88</v>
      </c>
      <c r="DL230" s="28">
        <v>58.8</v>
      </c>
      <c r="DM230" s="28">
        <v>62.72</v>
      </c>
      <c r="DN230" s="28">
        <v>66.64</v>
      </c>
      <c r="DO230" s="28">
        <v>70.56</v>
      </c>
      <c r="DP230" s="28">
        <v>74.48</v>
      </c>
      <c r="DQ230" s="25">
        <v>78.400000000000006</v>
      </c>
      <c r="DR230" s="25">
        <v>82.32</v>
      </c>
      <c r="DS230" s="25">
        <v>86.24</v>
      </c>
      <c r="DT230" s="49"/>
      <c r="DY230" s="24" t="s">
        <v>95</v>
      </c>
      <c r="DZ230" s="24" t="str">
        <f t="shared" si="155"/>
        <v>B-24-NH-55-59</v>
      </c>
      <c r="EA230" s="25">
        <v>7.94</v>
      </c>
      <c r="EB230" s="25">
        <v>11.91</v>
      </c>
      <c r="EC230" s="25">
        <v>15.88</v>
      </c>
      <c r="ED230" s="25">
        <v>19.850000000000001</v>
      </c>
      <c r="EE230" s="25">
        <v>23.82</v>
      </c>
      <c r="EF230" s="25">
        <v>27.79</v>
      </c>
      <c r="EG230" s="25">
        <v>31.76</v>
      </c>
      <c r="EH230" s="25">
        <v>35.729999999999997</v>
      </c>
      <c r="EI230" s="25">
        <v>39.700000000000003</v>
      </c>
      <c r="EJ230" s="25">
        <v>43.67</v>
      </c>
      <c r="EK230" s="28">
        <v>47.64</v>
      </c>
      <c r="EL230" s="29">
        <v>1.2</v>
      </c>
      <c r="EM230" s="28">
        <v>51.61</v>
      </c>
      <c r="EN230" s="28">
        <v>55.58</v>
      </c>
      <c r="EO230" s="28">
        <v>59.55</v>
      </c>
      <c r="EP230" s="28">
        <v>63.52</v>
      </c>
      <c r="EQ230" s="28">
        <v>67.489999999999995</v>
      </c>
      <c r="ER230" s="28">
        <v>71.459999999999994</v>
      </c>
      <c r="ES230" s="28">
        <v>75.430000000000007</v>
      </c>
      <c r="ET230" s="25">
        <v>79.400000000000006</v>
      </c>
      <c r="EU230" s="25">
        <v>83.37</v>
      </c>
      <c r="EV230" s="25">
        <v>87.34</v>
      </c>
      <c r="EW230" s="49"/>
      <c r="FB230" s="24" t="s">
        <v>95</v>
      </c>
      <c r="FC230" s="24" t="str">
        <f t="shared" si="156"/>
        <v>B-24-NH-55-59</v>
      </c>
      <c r="FD230" s="25">
        <v>6.6</v>
      </c>
      <c r="FE230" s="25">
        <v>9.9</v>
      </c>
      <c r="FF230" s="25">
        <v>13.2</v>
      </c>
      <c r="FG230" s="25">
        <v>16.5</v>
      </c>
      <c r="FH230" s="25">
        <v>19.8</v>
      </c>
      <c r="FI230" s="25">
        <v>23.1</v>
      </c>
      <c r="FJ230" s="25">
        <v>26.4</v>
      </c>
      <c r="FK230" s="25">
        <v>29.7</v>
      </c>
      <c r="FL230" s="25">
        <v>33</v>
      </c>
      <c r="FM230" s="25">
        <v>36.299999999999997</v>
      </c>
      <c r="FN230" s="28">
        <v>39.6</v>
      </c>
      <c r="FO230" s="29">
        <v>1.2</v>
      </c>
      <c r="FP230" s="28">
        <v>42.9</v>
      </c>
      <c r="FQ230" s="28">
        <v>46.2</v>
      </c>
      <c r="FR230" s="28">
        <v>49.5</v>
      </c>
      <c r="FS230" s="28">
        <v>52.8</v>
      </c>
      <c r="FT230" s="28">
        <v>56.1</v>
      </c>
      <c r="FU230" s="28">
        <v>59.4</v>
      </c>
      <c r="FV230" s="28">
        <v>62.7</v>
      </c>
      <c r="FW230" s="25">
        <v>66</v>
      </c>
      <c r="FX230" s="25">
        <v>69.3</v>
      </c>
      <c r="FY230" s="25">
        <v>72.599999999999994</v>
      </c>
      <c r="FZ230" s="49"/>
      <c r="HJ230" s="24" t="s">
        <v>95</v>
      </c>
      <c r="HK230" s="24" t="str">
        <f t="shared" si="157"/>
        <v>B-24-NH-55-59</v>
      </c>
      <c r="HL230" s="25">
        <v>99999</v>
      </c>
      <c r="HM230" s="25">
        <v>99999</v>
      </c>
      <c r="HN230" s="25">
        <v>99999</v>
      </c>
      <c r="HO230" s="25">
        <v>99999</v>
      </c>
      <c r="HP230" s="25">
        <v>99999</v>
      </c>
      <c r="HQ230" s="25">
        <v>99999</v>
      </c>
      <c r="HR230" s="25">
        <v>99999</v>
      </c>
      <c r="HS230" s="25">
        <v>99999</v>
      </c>
      <c r="HT230" s="25">
        <v>99999</v>
      </c>
      <c r="HU230" s="25">
        <v>99999</v>
      </c>
      <c r="HV230" s="28">
        <v>99999</v>
      </c>
      <c r="HW230" s="29">
        <v>100</v>
      </c>
      <c r="HX230" s="28">
        <v>99999</v>
      </c>
      <c r="HY230" s="28">
        <v>99999</v>
      </c>
      <c r="HZ230" s="28">
        <v>99999</v>
      </c>
      <c r="IA230" s="28">
        <v>99999</v>
      </c>
      <c r="IB230" s="28">
        <v>99999</v>
      </c>
      <c r="IC230" s="28">
        <v>99999</v>
      </c>
      <c r="ID230" s="28">
        <v>99999</v>
      </c>
      <c r="IE230" s="25">
        <v>99999</v>
      </c>
      <c r="IF230" s="25">
        <v>99999</v>
      </c>
      <c r="IG230" s="25">
        <v>99999</v>
      </c>
      <c r="IH230" s="49"/>
      <c r="IM230" s="24" t="s">
        <v>95</v>
      </c>
      <c r="IN230" s="24" t="str">
        <f t="shared" si="158"/>
        <v>B-24-NH-55-59</v>
      </c>
      <c r="IO230" s="165">
        <v>99999</v>
      </c>
      <c r="IP230" s="25">
        <v>99999</v>
      </c>
      <c r="IQ230" s="25">
        <v>99999</v>
      </c>
      <c r="IR230" s="25">
        <v>99999</v>
      </c>
      <c r="IS230" s="25">
        <v>99999</v>
      </c>
      <c r="IT230" s="25">
        <v>99999</v>
      </c>
      <c r="IU230" s="25">
        <v>99999</v>
      </c>
      <c r="IV230" s="25">
        <v>99999</v>
      </c>
      <c r="IW230" s="25">
        <v>99999</v>
      </c>
      <c r="IX230" s="25">
        <v>99999</v>
      </c>
      <c r="IY230" s="28">
        <v>99999</v>
      </c>
      <c r="IZ230" s="29">
        <v>100</v>
      </c>
      <c r="JA230" s="165">
        <v>99999</v>
      </c>
      <c r="JB230" s="25">
        <v>99999</v>
      </c>
      <c r="JC230" s="25">
        <v>99999</v>
      </c>
      <c r="JD230" s="25">
        <v>99999</v>
      </c>
      <c r="JE230" s="25">
        <v>99999</v>
      </c>
      <c r="JF230" s="25">
        <v>99999</v>
      </c>
      <c r="JG230" s="25">
        <v>99999</v>
      </c>
      <c r="JH230" s="25">
        <v>99999</v>
      </c>
      <c r="JI230" s="25">
        <v>99999</v>
      </c>
      <c r="JJ230" s="25">
        <v>99999</v>
      </c>
      <c r="JK230" s="49"/>
      <c r="KU230" s="24" t="s">
        <v>95</v>
      </c>
      <c r="KV230" s="24" t="str">
        <f t="shared" si="159"/>
        <v>B-24-NH-55-59</v>
      </c>
      <c r="KW230" s="25">
        <v>7.18</v>
      </c>
      <c r="KX230" s="25">
        <v>10.77</v>
      </c>
      <c r="KY230" s="25">
        <v>14.36</v>
      </c>
      <c r="KZ230" s="25">
        <v>17.95</v>
      </c>
      <c r="LA230" s="25">
        <v>21.54</v>
      </c>
      <c r="LB230" s="25">
        <v>25.13</v>
      </c>
      <c r="LC230" s="25">
        <v>28.72</v>
      </c>
      <c r="LD230" s="25">
        <v>32.31</v>
      </c>
      <c r="LE230" s="25">
        <v>35.9</v>
      </c>
      <c r="LF230" s="25">
        <v>39.49</v>
      </c>
      <c r="LG230" s="28">
        <v>43.08</v>
      </c>
      <c r="LH230" s="29">
        <v>100</v>
      </c>
      <c r="LI230" s="28">
        <v>46.67</v>
      </c>
      <c r="LJ230" s="28">
        <v>50.26</v>
      </c>
      <c r="LK230" s="28">
        <v>53.85</v>
      </c>
      <c r="LL230" s="28">
        <v>57.44</v>
      </c>
      <c r="LM230" s="28">
        <v>61.03</v>
      </c>
      <c r="LN230" s="28">
        <v>64.62</v>
      </c>
      <c r="LO230" s="28">
        <v>68.209999999999994</v>
      </c>
      <c r="LP230" s="25">
        <v>71.8</v>
      </c>
      <c r="LQ230" s="25">
        <v>75.39</v>
      </c>
      <c r="LR230" s="25">
        <v>78.98</v>
      </c>
      <c r="LS230" s="49"/>
    </row>
    <row r="231" spans="9:331" ht="14.4">
      <c r="I231" s="24" t="s">
        <v>96</v>
      </c>
      <c r="J231" s="24" t="str">
        <f t="shared" si="153"/>
        <v>B-24-NH-60-64</v>
      </c>
      <c r="K231" s="25">
        <v>16.28</v>
      </c>
      <c r="L231" s="25">
        <v>24.42</v>
      </c>
      <c r="M231" s="25">
        <v>32.56</v>
      </c>
      <c r="N231" s="25">
        <v>40.700000000000003</v>
      </c>
      <c r="O231" s="25">
        <v>48.84</v>
      </c>
      <c r="P231" s="25">
        <v>56.98</v>
      </c>
      <c r="Q231" s="25">
        <v>65.12</v>
      </c>
      <c r="R231" s="25">
        <v>73.260000000000005</v>
      </c>
      <c r="S231" s="25">
        <v>81.400000000000006</v>
      </c>
      <c r="T231" s="25">
        <v>89.54</v>
      </c>
      <c r="U231" s="28">
        <v>97.68</v>
      </c>
      <c r="V231" s="29">
        <v>1.25</v>
      </c>
      <c r="W231" s="28">
        <v>105.82</v>
      </c>
      <c r="X231" s="28">
        <v>113.96</v>
      </c>
      <c r="Y231" s="28">
        <v>122.1</v>
      </c>
      <c r="Z231" s="28">
        <v>130.24</v>
      </c>
      <c r="AA231" s="28">
        <v>138.38</v>
      </c>
      <c r="AB231" s="28">
        <v>146.52000000000001</v>
      </c>
      <c r="AC231" s="28">
        <v>154.66</v>
      </c>
      <c r="AD231" s="25">
        <v>162.80000000000001</v>
      </c>
      <c r="AE231" s="25">
        <v>170.94</v>
      </c>
      <c r="AF231" s="25">
        <v>179.08</v>
      </c>
      <c r="CV231" s="24" t="s">
        <v>96</v>
      </c>
      <c r="CW231" s="24" t="str">
        <f t="shared" si="154"/>
        <v>B-24-NH-60-64</v>
      </c>
      <c r="CX231" s="25">
        <v>14.72</v>
      </c>
      <c r="CY231" s="25">
        <v>22.08</v>
      </c>
      <c r="CZ231" s="25">
        <v>29.44</v>
      </c>
      <c r="DA231" s="25">
        <v>36.799999999999997</v>
      </c>
      <c r="DB231" s="25">
        <v>44.16</v>
      </c>
      <c r="DC231" s="25">
        <v>51.52</v>
      </c>
      <c r="DD231" s="25">
        <v>58.88</v>
      </c>
      <c r="DE231" s="25">
        <v>66.239999999999995</v>
      </c>
      <c r="DF231" s="25">
        <v>73.599999999999994</v>
      </c>
      <c r="DG231" s="25">
        <v>80.959999999999994</v>
      </c>
      <c r="DH231" s="28">
        <v>88.32</v>
      </c>
      <c r="DI231" s="29">
        <v>1.25</v>
      </c>
      <c r="DJ231" s="28">
        <v>95.68</v>
      </c>
      <c r="DK231" s="28">
        <v>103.04</v>
      </c>
      <c r="DL231" s="28">
        <v>110.4</v>
      </c>
      <c r="DM231" s="28">
        <v>117.76</v>
      </c>
      <c r="DN231" s="28">
        <v>125.12</v>
      </c>
      <c r="DO231" s="28">
        <v>132.47999999999999</v>
      </c>
      <c r="DP231" s="28">
        <v>139.84</v>
      </c>
      <c r="DQ231" s="25">
        <v>147.19999999999999</v>
      </c>
      <c r="DR231" s="25">
        <v>154.56</v>
      </c>
      <c r="DS231" s="25">
        <v>161.91999999999999</v>
      </c>
      <c r="DT231" s="49"/>
      <c r="DY231" s="24" t="s">
        <v>96</v>
      </c>
      <c r="DZ231" s="24" t="str">
        <f t="shared" si="155"/>
        <v>B-24-NH-60-64</v>
      </c>
      <c r="EA231" s="25">
        <v>14.9</v>
      </c>
      <c r="EB231" s="25">
        <v>22.35</v>
      </c>
      <c r="EC231" s="25">
        <v>29.8</v>
      </c>
      <c r="ED231" s="25">
        <v>37.25</v>
      </c>
      <c r="EE231" s="25">
        <v>44.7</v>
      </c>
      <c r="EF231" s="25">
        <v>52.15</v>
      </c>
      <c r="EG231" s="25">
        <v>59.6</v>
      </c>
      <c r="EH231" s="25">
        <v>67.05</v>
      </c>
      <c r="EI231" s="25">
        <v>74.5</v>
      </c>
      <c r="EJ231" s="25">
        <v>81.95</v>
      </c>
      <c r="EK231" s="28">
        <v>89.4</v>
      </c>
      <c r="EL231" s="29">
        <v>1.25</v>
      </c>
      <c r="EM231" s="28">
        <v>96.85</v>
      </c>
      <c r="EN231" s="28">
        <v>104.3</v>
      </c>
      <c r="EO231" s="28">
        <v>111.75</v>
      </c>
      <c r="EP231" s="28">
        <v>119.2</v>
      </c>
      <c r="EQ231" s="28">
        <v>126.65</v>
      </c>
      <c r="ER231" s="28">
        <v>134.1</v>
      </c>
      <c r="ES231" s="28">
        <v>141.55000000000001</v>
      </c>
      <c r="ET231" s="25">
        <v>149</v>
      </c>
      <c r="EU231" s="25">
        <v>156.44999999999999</v>
      </c>
      <c r="EV231" s="25">
        <v>163.9</v>
      </c>
      <c r="EW231" s="49"/>
      <c r="FB231" s="24" t="s">
        <v>96</v>
      </c>
      <c r="FC231" s="24" t="str">
        <f t="shared" si="156"/>
        <v>B-24-NH-60-64</v>
      </c>
      <c r="FD231" s="25">
        <v>12.4</v>
      </c>
      <c r="FE231" s="25">
        <v>18.600000000000001</v>
      </c>
      <c r="FF231" s="25">
        <v>24.8</v>
      </c>
      <c r="FG231" s="25">
        <v>31</v>
      </c>
      <c r="FH231" s="25">
        <v>37.200000000000003</v>
      </c>
      <c r="FI231" s="25">
        <v>43.4</v>
      </c>
      <c r="FJ231" s="25">
        <v>49.6</v>
      </c>
      <c r="FK231" s="25">
        <v>55.8</v>
      </c>
      <c r="FL231" s="25">
        <v>62</v>
      </c>
      <c r="FM231" s="25">
        <v>68.2</v>
      </c>
      <c r="FN231" s="28">
        <v>74.400000000000006</v>
      </c>
      <c r="FO231" s="29">
        <v>1.25</v>
      </c>
      <c r="FP231" s="28">
        <v>80.599999999999994</v>
      </c>
      <c r="FQ231" s="28">
        <v>86.8</v>
      </c>
      <c r="FR231" s="28">
        <v>93</v>
      </c>
      <c r="FS231" s="28">
        <v>99.2</v>
      </c>
      <c r="FT231" s="28">
        <v>105.4</v>
      </c>
      <c r="FU231" s="28">
        <v>111.6</v>
      </c>
      <c r="FV231" s="28">
        <v>117.8</v>
      </c>
      <c r="FW231" s="25">
        <v>124</v>
      </c>
      <c r="FX231" s="25">
        <v>130.19999999999999</v>
      </c>
      <c r="FY231" s="25">
        <v>136.4</v>
      </c>
      <c r="FZ231" s="49"/>
      <c r="HJ231" s="24" t="s">
        <v>96</v>
      </c>
      <c r="HK231" s="24" t="str">
        <f t="shared" si="157"/>
        <v>B-24-NH-60-64</v>
      </c>
      <c r="HL231" s="25">
        <v>99999</v>
      </c>
      <c r="HM231" s="25">
        <v>99999</v>
      </c>
      <c r="HN231" s="25">
        <v>99999</v>
      </c>
      <c r="HO231" s="25">
        <v>99999</v>
      </c>
      <c r="HP231" s="25">
        <v>99999</v>
      </c>
      <c r="HQ231" s="25">
        <v>99999</v>
      </c>
      <c r="HR231" s="25">
        <v>99999</v>
      </c>
      <c r="HS231" s="25">
        <v>99999</v>
      </c>
      <c r="HT231" s="25">
        <v>99999</v>
      </c>
      <c r="HU231" s="25">
        <v>99999</v>
      </c>
      <c r="HV231" s="28">
        <v>99999</v>
      </c>
      <c r="HW231" s="29">
        <v>100</v>
      </c>
      <c r="HX231" s="28">
        <v>99999</v>
      </c>
      <c r="HY231" s="28">
        <v>99999</v>
      </c>
      <c r="HZ231" s="28">
        <v>99999</v>
      </c>
      <c r="IA231" s="28">
        <v>99999</v>
      </c>
      <c r="IB231" s="28">
        <v>99999</v>
      </c>
      <c r="IC231" s="28">
        <v>99999</v>
      </c>
      <c r="ID231" s="28">
        <v>99999</v>
      </c>
      <c r="IE231" s="25">
        <v>99999</v>
      </c>
      <c r="IF231" s="25">
        <v>99999</v>
      </c>
      <c r="IG231" s="25">
        <v>99999</v>
      </c>
      <c r="IH231" s="49"/>
      <c r="IM231" s="24" t="s">
        <v>96</v>
      </c>
      <c r="IN231" s="24" t="str">
        <f t="shared" si="158"/>
        <v>B-24-NH-60-64</v>
      </c>
      <c r="IO231" s="162">
        <v>8.66</v>
      </c>
      <c r="IP231" s="25">
        <v>12.99</v>
      </c>
      <c r="IQ231" s="25">
        <v>17.32</v>
      </c>
      <c r="IR231" s="25">
        <v>21.65</v>
      </c>
      <c r="IS231" s="25">
        <v>25.98</v>
      </c>
      <c r="IT231" s="25">
        <v>30.31</v>
      </c>
      <c r="IU231" s="25">
        <v>34.64</v>
      </c>
      <c r="IV231" s="25">
        <v>38.97</v>
      </c>
      <c r="IW231" s="25">
        <v>43.3</v>
      </c>
      <c r="IX231" s="25">
        <v>47.63</v>
      </c>
      <c r="IY231" s="28">
        <v>51.96</v>
      </c>
      <c r="IZ231" s="29">
        <v>1.25</v>
      </c>
      <c r="JA231" s="164">
        <v>56.29</v>
      </c>
      <c r="JB231" s="28">
        <v>60.62</v>
      </c>
      <c r="JC231" s="28">
        <v>64.95</v>
      </c>
      <c r="JD231" s="28">
        <v>69.28</v>
      </c>
      <c r="JE231" s="28">
        <v>73.61</v>
      </c>
      <c r="JF231" s="28">
        <v>77.94</v>
      </c>
      <c r="JG231" s="28">
        <v>82.27</v>
      </c>
      <c r="JH231" s="25">
        <v>86.6</v>
      </c>
      <c r="JI231" s="25">
        <v>90.93</v>
      </c>
      <c r="JJ231" s="25">
        <v>95.26</v>
      </c>
      <c r="JK231" s="49"/>
      <c r="KU231" s="24" t="s">
        <v>96</v>
      </c>
      <c r="KV231" s="24" t="str">
        <f t="shared" si="159"/>
        <v>B-24-NH-60-64</v>
      </c>
      <c r="KW231" s="25">
        <v>13.46</v>
      </c>
      <c r="KX231" s="25">
        <v>20.190000000000001</v>
      </c>
      <c r="KY231" s="25">
        <v>26.92</v>
      </c>
      <c r="KZ231" s="25">
        <v>33.65</v>
      </c>
      <c r="LA231" s="25">
        <v>40.380000000000003</v>
      </c>
      <c r="LB231" s="25">
        <v>47.11</v>
      </c>
      <c r="LC231" s="25">
        <v>53.84</v>
      </c>
      <c r="LD231" s="25">
        <v>60.57</v>
      </c>
      <c r="LE231" s="25">
        <v>67.3</v>
      </c>
      <c r="LF231" s="25">
        <v>74.03</v>
      </c>
      <c r="LG231" s="28">
        <v>80.760000000000005</v>
      </c>
      <c r="LH231" s="29">
        <v>100</v>
      </c>
      <c r="LI231" s="28">
        <v>87.49</v>
      </c>
      <c r="LJ231" s="28">
        <v>94.22</v>
      </c>
      <c r="LK231" s="28">
        <v>100.95</v>
      </c>
      <c r="LL231" s="28">
        <v>107.68</v>
      </c>
      <c r="LM231" s="28">
        <v>114.41</v>
      </c>
      <c r="LN231" s="28">
        <v>121.14</v>
      </c>
      <c r="LO231" s="28">
        <v>127.87</v>
      </c>
      <c r="LP231" s="25">
        <v>134.6</v>
      </c>
      <c r="LQ231" s="25">
        <v>141.33000000000001</v>
      </c>
      <c r="LR231" s="25">
        <v>148.06</v>
      </c>
      <c r="LS231" s="49"/>
    </row>
    <row r="232" spans="9:331" ht="14.4">
      <c r="I232" s="24" t="s">
        <v>97</v>
      </c>
      <c r="J232" s="24" t="str">
        <f t="shared" si="153"/>
        <v>B-24-NH-65-69</v>
      </c>
      <c r="K232" s="25">
        <v>28.76</v>
      </c>
      <c r="L232" s="25">
        <v>43.14</v>
      </c>
      <c r="M232" s="25">
        <v>57.52</v>
      </c>
      <c r="N232" s="25">
        <v>71.900000000000006</v>
      </c>
      <c r="O232" s="25">
        <v>86.28</v>
      </c>
      <c r="P232" s="25">
        <v>100.66</v>
      </c>
      <c r="Q232" s="25">
        <v>115.04</v>
      </c>
      <c r="R232" s="25">
        <v>129.41999999999999</v>
      </c>
      <c r="S232" s="25">
        <v>143.80000000000001</v>
      </c>
      <c r="T232" s="25">
        <v>158.18</v>
      </c>
      <c r="U232" s="28">
        <v>172.56</v>
      </c>
      <c r="V232" s="29">
        <v>1.25</v>
      </c>
      <c r="W232" s="28">
        <v>186.94</v>
      </c>
      <c r="X232" s="28">
        <v>201.32</v>
      </c>
      <c r="Y232" s="28">
        <v>215.7</v>
      </c>
      <c r="Z232" s="28">
        <v>230.08</v>
      </c>
      <c r="AA232" s="28">
        <v>244.46</v>
      </c>
      <c r="AB232" s="28">
        <v>258.83999999999997</v>
      </c>
      <c r="AC232" s="28">
        <v>273.22000000000003</v>
      </c>
      <c r="AD232" s="25">
        <v>287.60000000000002</v>
      </c>
      <c r="AE232" s="25">
        <v>301.98</v>
      </c>
      <c r="AF232" s="25">
        <v>316.36</v>
      </c>
      <c r="CV232" s="24" t="s">
        <v>97</v>
      </c>
      <c r="CW232" s="24" t="str">
        <f t="shared" si="154"/>
        <v>B-24-NH-65-69</v>
      </c>
      <c r="CX232" s="25">
        <v>26</v>
      </c>
      <c r="CY232" s="25">
        <v>39</v>
      </c>
      <c r="CZ232" s="25">
        <v>52</v>
      </c>
      <c r="DA232" s="25">
        <v>65</v>
      </c>
      <c r="DB232" s="25">
        <v>78</v>
      </c>
      <c r="DC232" s="25">
        <v>91</v>
      </c>
      <c r="DD232" s="25">
        <v>104</v>
      </c>
      <c r="DE232" s="25">
        <v>117</v>
      </c>
      <c r="DF232" s="25">
        <v>130</v>
      </c>
      <c r="DG232" s="25">
        <v>143</v>
      </c>
      <c r="DH232" s="28">
        <v>156</v>
      </c>
      <c r="DI232" s="29">
        <v>1.25</v>
      </c>
      <c r="DJ232" s="28">
        <v>169</v>
      </c>
      <c r="DK232" s="28">
        <v>182</v>
      </c>
      <c r="DL232" s="28">
        <v>195</v>
      </c>
      <c r="DM232" s="28">
        <v>208</v>
      </c>
      <c r="DN232" s="28">
        <v>221</v>
      </c>
      <c r="DO232" s="28">
        <v>234</v>
      </c>
      <c r="DP232" s="28">
        <v>247</v>
      </c>
      <c r="DQ232" s="25">
        <v>260</v>
      </c>
      <c r="DR232" s="25">
        <v>273</v>
      </c>
      <c r="DS232" s="25">
        <v>286</v>
      </c>
      <c r="DT232" s="49"/>
      <c r="DY232" s="24" t="s">
        <v>97</v>
      </c>
      <c r="DZ232" s="24" t="str">
        <f t="shared" si="155"/>
        <v>B-24-NH-65-69</v>
      </c>
      <c r="EA232" s="25">
        <v>26.32</v>
      </c>
      <c r="EB232" s="25">
        <v>39.479999999999997</v>
      </c>
      <c r="EC232" s="25">
        <v>52.64</v>
      </c>
      <c r="ED232" s="25">
        <v>65.8</v>
      </c>
      <c r="EE232" s="25">
        <v>78.959999999999994</v>
      </c>
      <c r="EF232" s="25">
        <v>92.12</v>
      </c>
      <c r="EG232" s="25">
        <v>105.28</v>
      </c>
      <c r="EH232" s="25">
        <v>118.44</v>
      </c>
      <c r="EI232" s="25">
        <v>131.6</v>
      </c>
      <c r="EJ232" s="25">
        <v>144.76</v>
      </c>
      <c r="EK232" s="28">
        <v>157.91999999999999</v>
      </c>
      <c r="EL232" s="29">
        <v>1.25</v>
      </c>
      <c r="EM232" s="28">
        <v>171.08</v>
      </c>
      <c r="EN232" s="28">
        <v>184.24</v>
      </c>
      <c r="EO232" s="28">
        <v>197.4</v>
      </c>
      <c r="EP232" s="28">
        <v>210.56</v>
      </c>
      <c r="EQ232" s="28">
        <v>223.72</v>
      </c>
      <c r="ER232" s="28">
        <v>236.88</v>
      </c>
      <c r="ES232" s="28">
        <v>250.04</v>
      </c>
      <c r="ET232" s="25">
        <v>263.2</v>
      </c>
      <c r="EU232" s="25">
        <v>276.36</v>
      </c>
      <c r="EV232" s="25">
        <v>289.52</v>
      </c>
      <c r="EW232" s="49"/>
      <c r="FB232" s="24" t="s">
        <v>97</v>
      </c>
      <c r="FC232" s="24" t="str">
        <f t="shared" si="156"/>
        <v>B-24-NH-65-69</v>
      </c>
      <c r="FD232" s="25">
        <v>21.9</v>
      </c>
      <c r="FE232" s="25">
        <v>32.85</v>
      </c>
      <c r="FF232" s="25">
        <v>43.8</v>
      </c>
      <c r="FG232" s="25">
        <v>54.75</v>
      </c>
      <c r="FH232" s="25">
        <v>65.7</v>
      </c>
      <c r="FI232" s="25">
        <v>76.650000000000006</v>
      </c>
      <c r="FJ232" s="25">
        <v>87.6</v>
      </c>
      <c r="FK232" s="25">
        <v>98.55</v>
      </c>
      <c r="FL232" s="25">
        <v>109.5</v>
      </c>
      <c r="FM232" s="25">
        <v>120.45</v>
      </c>
      <c r="FN232" s="28">
        <v>131.4</v>
      </c>
      <c r="FO232" s="29">
        <v>1.25</v>
      </c>
      <c r="FP232" s="28">
        <v>142.35</v>
      </c>
      <c r="FQ232" s="28">
        <v>153.30000000000001</v>
      </c>
      <c r="FR232" s="28">
        <v>164.25</v>
      </c>
      <c r="FS232" s="28">
        <v>175.2</v>
      </c>
      <c r="FT232" s="28">
        <v>186.15</v>
      </c>
      <c r="FU232" s="28">
        <v>197.1</v>
      </c>
      <c r="FV232" s="28">
        <v>208.05</v>
      </c>
      <c r="FW232" s="25">
        <v>219</v>
      </c>
      <c r="FX232" s="25">
        <v>229.95</v>
      </c>
      <c r="FY232" s="25">
        <v>240.9</v>
      </c>
      <c r="FZ232" s="49"/>
      <c r="HJ232" s="24" t="s">
        <v>97</v>
      </c>
      <c r="HK232" s="24" t="str">
        <f t="shared" si="157"/>
        <v>B-24-NH-65-69</v>
      </c>
      <c r="HL232" s="25">
        <v>99999</v>
      </c>
      <c r="HM232" s="25">
        <v>99999</v>
      </c>
      <c r="HN232" s="25">
        <v>99999</v>
      </c>
      <c r="HO232" s="25">
        <v>99999</v>
      </c>
      <c r="HP232" s="25">
        <v>99999</v>
      </c>
      <c r="HQ232" s="25">
        <v>99999</v>
      </c>
      <c r="HR232" s="25">
        <v>99999</v>
      </c>
      <c r="HS232" s="25">
        <v>99999</v>
      </c>
      <c r="HT232" s="25">
        <v>99999</v>
      </c>
      <c r="HU232" s="25">
        <v>99999</v>
      </c>
      <c r="HV232" s="28">
        <v>99999</v>
      </c>
      <c r="HW232" s="29">
        <v>100</v>
      </c>
      <c r="HX232" s="28">
        <v>99999</v>
      </c>
      <c r="HY232" s="28">
        <v>99999</v>
      </c>
      <c r="HZ232" s="28">
        <v>99999</v>
      </c>
      <c r="IA232" s="28">
        <v>99999</v>
      </c>
      <c r="IB232" s="28">
        <v>99999</v>
      </c>
      <c r="IC232" s="28">
        <v>99999</v>
      </c>
      <c r="ID232" s="28">
        <v>99999</v>
      </c>
      <c r="IE232" s="25">
        <v>99999</v>
      </c>
      <c r="IF232" s="25">
        <v>99999</v>
      </c>
      <c r="IG232" s="25">
        <v>99999</v>
      </c>
      <c r="IH232" s="49"/>
      <c r="IM232" s="24" t="s">
        <v>97</v>
      </c>
      <c r="IN232" s="24" t="str">
        <f t="shared" si="158"/>
        <v>B-24-NH-65-69</v>
      </c>
      <c r="IO232" s="25">
        <v>15.3</v>
      </c>
      <c r="IP232" s="25">
        <v>22.95</v>
      </c>
      <c r="IQ232" s="25">
        <v>30.6</v>
      </c>
      <c r="IR232" s="25">
        <v>38.25</v>
      </c>
      <c r="IS232" s="25">
        <v>45.9</v>
      </c>
      <c r="IT232" s="25">
        <v>53.55</v>
      </c>
      <c r="IU232" s="25">
        <v>61.2</v>
      </c>
      <c r="IV232" s="25">
        <v>68.849999999999994</v>
      </c>
      <c r="IW232" s="25">
        <v>76.5</v>
      </c>
      <c r="IX232" s="25">
        <v>84.15</v>
      </c>
      <c r="IY232" s="28">
        <v>91.8</v>
      </c>
      <c r="IZ232" s="29">
        <v>1.25</v>
      </c>
      <c r="JA232" s="28">
        <v>99.45</v>
      </c>
      <c r="JB232" s="28">
        <v>107.1</v>
      </c>
      <c r="JC232" s="28">
        <v>114.75</v>
      </c>
      <c r="JD232" s="28">
        <v>122.4</v>
      </c>
      <c r="JE232" s="28">
        <v>130.05000000000001</v>
      </c>
      <c r="JF232" s="28">
        <v>137.69999999999999</v>
      </c>
      <c r="JG232" s="28">
        <v>145.35</v>
      </c>
      <c r="JH232" s="25">
        <v>153</v>
      </c>
      <c r="JI232" s="25">
        <v>160.65</v>
      </c>
      <c r="JJ232" s="25">
        <v>168.3</v>
      </c>
      <c r="JK232" s="49"/>
      <c r="KU232" s="24" t="s">
        <v>97</v>
      </c>
      <c r="KV232" s="24" t="str">
        <f t="shared" si="159"/>
        <v>B-24-NH-65-69</v>
      </c>
      <c r="KW232" s="25">
        <v>23.78</v>
      </c>
      <c r="KX232" s="25">
        <v>35.67</v>
      </c>
      <c r="KY232" s="25">
        <v>47.56</v>
      </c>
      <c r="KZ232" s="25">
        <v>59.45</v>
      </c>
      <c r="LA232" s="25">
        <v>71.34</v>
      </c>
      <c r="LB232" s="25">
        <v>83.23</v>
      </c>
      <c r="LC232" s="25">
        <v>95.12</v>
      </c>
      <c r="LD232" s="25">
        <v>107.01</v>
      </c>
      <c r="LE232" s="25">
        <v>118.9</v>
      </c>
      <c r="LF232" s="25">
        <v>130.79</v>
      </c>
      <c r="LG232" s="28">
        <v>142.68</v>
      </c>
      <c r="LH232" s="29">
        <v>100</v>
      </c>
      <c r="LI232" s="28">
        <v>154.57</v>
      </c>
      <c r="LJ232" s="28">
        <v>166.46</v>
      </c>
      <c r="LK232" s="28">
        <v>178.35</v>
      </c>
      <c r="LL232" s="28">
        <v>190.24</v>
      </c>
      <c r="LM232" s="28">
        <v>202.13</v>
      </c>
      <c r="LN232" s="28">
        <v>214.02</v>
      </c>
      <c r="LO232" s="28">
        <v>225.91</v>
      </c>
      <c r="LP232" s="25">
        <v>237.8</v>
      </c>
      <c r="LQ232" s="25">
        <v>249.69</v>
      </c>
      <c r="LR232" s="25">
        <v>261.58</v>
      </c>
      <c r="LS232" s="49"/>
    </row>
    <row r="233" spans="9:331">
      <c r="I233" s="24" t="s">
        <v>98</v>
      </c>
      <c r="J233" s="24" t="str">
        <f t="shared" si="153"/>
        <v>B-24-NH-70-74</v>
      </c>
      <c r="K233" s="25">
        <v>49</v>
      </c>
      <c r="L233" s="25">
        <v>73.5</v>
      </c>
      <c r="M233" s="25">
        <v>98</v>
      </c>
      <c r="N233" s="25">
        <v>122.5</v>
      </c>
      <c r="O233" s="25">
        <v>147</v>
      </c>
      <c r="P233" s="25">
        <v>171.5</v>
      </c>
      <c r="Q233" s="25">
        <v>196</v>
      </c>
      <c r="R233" s="25">
        <v>220.5</v>
      </c>
      <c r="S233" s="25">
        <v>245</v>
      </c>
      <c r="T233" s="25">
        <v>269.5</v>
      </c>
      <c r="U233" s="28">
        <v>294</v>
      </c>
      <c r="V233" s="30" t="s">
        <v>265</v>
      </c>
      <c r="W233" s="28">
        <v>318.5</v>
      </c>
      <c r="X233" s="28">
        <v>343</v>
      </c>
      <c r="Y233" s="28">
        <v>367.5</v>
      </c>
      <c r="Z233" s="28">
        <v>392</v>
      </c>
      <c r="AA233" s="28">
        <v>416.5</v>
      </c>
      <c r="AB233" s="28">
        <v>441</v>
      </c>
      <c r="AC233" s="28">
        <v>465.5</v>
      </c>
      <c r="AD233" s="25">
        <v>490</v>
      </c>
      <c r="AE233" s="25">
        <v>514.5</v>
      </c>
      <c r="AF233" s="25">
        <v>539</v>
      </c>
      <c r="CV233" s="24" t="s">
        <v>98</v>
      </c>
      <c r="CW233" s="24" t="str">
        <f t="shared" si="154"/>
        <v>B-24-NH-70-74</v>
      </c>
      <c r="CX233" s="25">
        <v>44.3</v>
      </c>
      <c r="CY233" s="25">
        <v>66.45</v>
      </c>
      <c r="CZ233" s="25">
        <v>88.6</v>
      </c>
      <c r="DA233" s="25">
        <v>110.75</v>
      </c>
      <c r="DB233" s="25">
        <v>132.9</v>
      </c>
      <c r="DC233" s="25">
        <v>155.05000000000001</v>
      </c>
      <c r="DD233" s="25">
        <v>177.2</v>
      </c>
      <c r="DE233" s="25">
        <v>199.35</v>
      </c>
      <c r="DF233" s="25">
        <v>221.5</v>
      </c>
      <c r="DG233" s="25">
        <v>243.65</v>
      </c>
      <c r="DH233" s="28">
        <v>265.8</v>
      </c>
      <c r="DI233" s="30" t="s">
        <v>265</v>
      </c>
      <c r="DJ233" s="28">
        <v>287.95</v>
      </c>
      <c r="DK233" s="28">
        <v>310.10000000000002</v>
      </c>
      <c r="DL233" s="28">
        <v>332.25</v>
      </c>
      <c r="DM233" s="28">
        <v>354.4</v>
      </c>
      <c r="DN233" s="28">
        <v>376.55</v>
      </c>
      <c r="DO233" s="28">
        <v>398.7</v>
      </c>
      <c r="DP233" s="28">
        <v>420.85</v>
      </c>
      <c r="DQ233" s="25">
        <v>443</v>
      </c>
      <c r="DR233" s="25">
        <v>465.15</v>
      </c>
      <c r="DS233" s="25">
        <v>487.3</v>
      </c>
      <c r="DT233" s="49"/>
      <c r="DY233" s="24" t="s">
        <v>98</v>
      </c>
      <c r="DZ233" s="24" t="str">
        <f t="shared" si="155"/>
        <v>B-24-NH-70-74</v>
      </c>
      <c r="EA233" s="25">
        <v>44.86</v>
      </c>
      <c r="EB233" s="25">
        <v>67.290000000000006</v>
      </c>
      <c r="EC233" s="25">
        <v>89.72</v>
      </c>
      <c r="ED233" s="25">
        <v>112.15</v>
      </c>
      <c r="EE233" s="25">
        <v>134.58000000000001</v>
      </c>
      <c r="EF233" s="25">
        <v>157.01</v>
      </c>
      <c r="EG233" s="25">
        <v>179.44</v>
      </c>
      <c r="EH233" s="25">
        <v>201.87</v>
      </c>
      <c r="EI233" s="25">
        <v>224.3</v>
      </c>
      <c r="EJ233" s="25">
        <v>246.73</v>
      </c>
      <c r="EK233" s="28">
        <v>269.16000000000003</v>
      </c>
      <c r="EL233" s="30" t="s">
        <v>265</v>
      </c>
      <c r="EM233" s="28">
        <v>291.58999999999997</v>
      </c>
      <c r="EN233" s="28">
        <v>314.02</v>
      </c>
      <c r="EO233" s="28">
        <v>336.45</v>
      </c>
      <c r="EP233" s="28">
        <v>358.88</v>
      </c>
      <c r="EQ233" s="28">
        <v>381.31</v>
      </c>
      <c r="ER233" s="28">
        <v>403.74</v>
      </c>
      <c r="ES233" s="28">
        <v>426.17</v>
      </c>
      <c r="ET233" s="25">
        <v>448.6</v>
      </c>
      <c r="EU233" s="25">
        <v>471.03</v>
      </c>
      <c r="EV233" s="25">
        <v>493.46</v>
      </c>
      <c r="EW233" s="49"/>
      <c r="FB233" s="24" t="s">
        <v>98</v>
      </c>
      <c r="FC233" s="24" t="str">
        <f t="shared" si="156"/>
        <v>B-24-NH-70-74</v>
      </c>
      <c r="FD233" s="25">
        <v>37.299999999999997</v>
      </c>
      <c r="FE233" s="25">
        <v>55.95</v>
      </c>
      <c r="FF233" s="25">
        <v>74.599999999999994</v>
      </c>
      <c r="FG233" s="25">
        <v>93.25</v>
      </c>
      <c r="FH233" s="25">
        <v>111.9</v>
      </c>
      <c r="FI233" s="25">
        <v>130.55000000000001</v>
      </c>
      <c r="FJ233" s="25">
        <v>149.19999999999999</v>
      </c>
      <c r="FK233" s="25">
        <v>167.85</v>
      </c>
      <c r="FL233" s="25">
        <v>186.5</v>
      </c>
      <c r="FM233" s="25">
        <v>205.15</v>
      </c>
      <c r="FN233" s="28">
        <v>223.8</v>
      </c>
      <c r="FO233" s="30" t="s">
        <v>265</v>
      </c>
      <c r="FP233" s="28">
        <v>242.45</v>
      </c>
      <c r="FQ233" s="28">
        <v>261.10000000000002</v>
      </c>
      <c r="FR233" s="28">
        <v>279.75</v>
      </c>
      <c r="FS233" s="28">
        <v>298.39999999999998</v>
      </c>
      <c r="FT233" s="28">
        <v>317.05</v>
      </c>
      <c r="FU233" s="28">
        <v>335.7</v>
      </c>
      <c r="FV233" s="28">
        <v>354.35</v>
      </c>
      <c r="FW233" s="25">
        <v>373</v>
      </c>
      <c r="FX233" s="25">
        <v>391.65</v>
      </c>
      <c r="FY233" s="25">
        <v>410.3</v>
      </c>
      <c r="FZ233" s="49"/>
      <c r="HJ233" s="24" t="s">
        <v>98</v>
      </c>
      <c r="HK233" s="24" t="str">
        <f t="shared" si="157"/>
        <v>B-24-NH-70-74</v>
      </c>
      <c r="HL233" s="25">
        <v>99999</v>
      </c>
      <c r="HM233" s="25">
        <v>99999</v>
      </c>
      <c r="HN233" s="25">
        <v>99999</v>
      </c>
      <c r="HO233" s="25">
        <v>99999</v>
      </c>
      <c r="HP233" s="25">
        <v>99999</v>
      </c>
      <c r="HQ233" s="25">
        <v>99999</v>
      </c>
      <c r="HR233" s="25">
        <v>99999</v>
      </c>
      <c r="HS233" s="25">
        <v>99999</v>
      </c>
      <c r="HT233" s="25">
        <v>99999</v>
      </c>
      <c r="HU233" s="25">
        <v>99999</v>
      </c>
      <c r="HV233" s="28">
        <v>99999</v>
      </c>
      <c r="HW233" s="30" t="s">
        <v>265</v>
      </c>
      <c r="HX233" s="28">
        <v>99999</v>
      </c>
      <c r="HY233" s="28">
        <v>99999</v>
      </c>
      <c r="HZ233" s="28">
        <v>99999</v>
      </c>
      <c r="IA233" s="28">
        <v>99999</v>
      </c>
      <c r="IB233" s="28">
        <v>99999</v>
      </c>
      <c r="IC233" s="28">
        <v>99999</v>
      </c>
      <c r="ID233" s="28">
        <v>99999</v>
      </c>
      <c r="IE233" s="25">
        <v>99999</v>
      </c>
      <c r="IF233" s="25">
        <v>99999</v>
      </c>
      <c r="IG233" s="25">
        <v>99999</v>
      </c>
      <c r="IH233" s="49"/>
      <c r="IM233" s="24" t="s">
        <v>98</v>
      </c>
      <c r="IN233" s="24" t="str">
        <f t="shared" si="158"/>
        <v>B-24-NH-70-74</v>
      </c>
      <c r="IO233" s="25">
        <v>26.06</v>
      </c>
      <c r="IP233" s="25">
        <v>39.090000000000003</v>
      </c>
      <c r="IQ233" s="25">
        <v>52.12</v>
      </c>
      <c r="IR233" s="25">
        <v>65.150000000000006</v>
      </c>
      <c r="IS233" s="25">
        <v>78.180000000000007</v>
      </c>
      <c r="IT233" s="25">
        <v>91.21</v>
      </c>
      <c r="IU233" s="25">
        <v>104.24</v>
      </c>
      <c r="IV233" s="25">
        <v>117.27</v>
      </c>
      <c r="IW233" s="25">
        <v>130.30000000000001</v>
      </c>
      <c r="IX233" s="25">
        <v>143.33000000000001</v>
      </c>
      <c r="IY233" s="28">
        <v>156.36000000000001</v>
      </c>
      <c r="IZ233" s="30" t="s">
        <v>265</v>
      </c>
      <c r="JA233" s="28">
        <v>169.39</v>
      </c>
      <c r="JB233" s="28">
        <v>182.42</v>
      </c>
      <c r="JC233" s="28">
        <v>195.45</v>
      </c>
      <c r="JD233" s="28">
        <v>208.48</v>
      </c>
      <c r="JE233" s="28">
        <v>221.51</v>
      </c>
      <c r="JF233" s="28">
        <v>234.54</v>
      </c>
      <c r="JG233" s="28">
        <v>247.57</v>
      </c>
      <c r="JH233" s="25">
        <v>260.60000000000002</v>
      </c>
      <c r="JI233" s="25">
        <v>273.63</v>
      </c>
      <c r="JJ233" s="25">
        <v>286.66000000000003</v>
      </c>
      <c r="JK233" s="49"/>
      <c r="KU233" s="24" t="s">
        <v>98</v>
      </c>
      <c r="KV233" s="24" t="str">
        <f t="shared" si="159"/>
        <v>B-24-NH-70-74</v>
      </c>
      <c r="KW233" s="25">
        <v>40.520000000000003</v>
      </c>
      <c r="KX233" s="25">
        <v>60.78</v>
      </c>
      <c r="KY233" s="25">
        <v>81.040000000000006</v>
      </c>
      <c r="KZ233" s="25">
        <v>101.3</v>
      </c>
      <c r="LA233" s="25">
        <v>121.56</v>
      </c>
      <c r="LB233" s="25">
        <v>141.82</v>
      </c>
      <c r="LC233" s="25">
        <v>162.08000000000001</v>
      </c>
      <c r="LD233" s="25">
        <v>182.34</v>
      </c>
      <c r="LE233" s="25">
        <v>202.6</v>
      </c>
      <c r="LF233" s="25">
        <v>222.86</v>
      </c>
      <c r="LG233" s="28">
        <v>243.12</v>
      </c>
      <c r="LH233" s="30" t="s">
        <v>265</v>
      </c>
      <c r="LI233" s="28">
        <v>263.38</v>
      </c>
      <c r="LJ233" s="28">
        <v>283.64</v>
      </c>
      <c r="LK233" s="28">
        <v>303.89999999999998</v>
      </c>
      <c r="LL233" s="28">
        <v>324.16000000000003</v>
      </c>
      <c r="LM233" s="28">
        <v>344.42</v>
      </c>
      <c r="LN233" s="28">
        <v>364.68</v>
      </c>
      <c r="LO233" s="28">
        <v>384.94</v>
      </c>
      <c r="LP233" s="25">
        <v>405.2</v>
      </c>
      <c r="LQ233" s="25">
        <v>425.46</v>
      </c>
      <c r="LR233" s="25">
        <v>445.72</v>
      </c>
      <c r="LS233" s="49"/>
    </row>
    <row r="234" spans="9:331">
      <c r="I234" s="24" t="s">
        <v>99</v>
      </c>
      <c r="J234" s="24" t="str">
        <f t="shared" si="153"/>
        <v>B-24-NH-75-79</v>
      </c>
      <c r="K234" s="25">
        <v>78.22</v>
      </c>
      <c r="L234" s="25">
        <v>117.33</v>
      </c>
      <c r="M234" s="25">
        <v>156.44</v>
      </c>
      <c r="N234" s="25">
        <v>195.55</v>
      </c>
      <c r="O234" s="25">
        <v>234.66</v>
      </c>
      <c r="P234" s="25">
        <v>273.77</v>
      </c>
      <c r="Q234" s="25">
        <v>312.88</v>
      </c>
      <c r="R234" s="25">
        <v>351.99</v>
      </c>
      <c r="S234" s="25">
        <v>391.1</v>
      </c>
      <c r="T234" s="25">
        <v>430.21</v>
      </c>
      <c r="U234" s="28">
        <v>469.32</v>
      </c>
      <c r="V234" s="30" t="s">
        <v>265</v>
      </c>
      <c r="W234" s="28">
        <v>508.43</v>
      </c>
      <c r="X234" s="28">
        <v>547.54</v>
      </c>
      <c r="Y234" s="28">
        <v>586.65</v>
      </c>
      <c r="Z234" s="28">
        <v>625.76</v>
      </c>
      <c r="AA234" s="28">
        <v>664.87</v>
      </c>
      <c r="AB234" s="28">
        <v>703.98</v>
      </c>
      <c r="AC234" s="28">
        <v>743.09</v>
      </c>
      <c r="AD234" s="25">
        <v>782.2</v>
      </c>
      <c r="AE234" s="25">
        <v>821.31</v>
      </c>
      <c r="AF234" s="25">
        <v>860.42</v>
      </c>
      <c r="CV234" s="24" t="s">
        <v>99</v>
      </c>
      <c r="CW234" s="24" t="str">
        <f t="shared" si="154"/>
        <v>B-24-NH-75-79</v>
      </c>
      <c r="CX234" s="25">
        <v>70.72</v>
      </c>
      <c r="CY234" s="25">
        <v>106.08</v>
      </c>
      <c r="CZ234" s="25">
        <v>141.44</v>
      </c>
      <c r="DA234" s="25">
        <v>176.8</v>
      </c>
      <c r="DB234" s="25">
        <v>212.16</v>
      </c>
      <c r="DC234" s="25">
        <v>247.52</v>
      </c>
      <c r="DD234" s="25">
        <v>282.88</v>
      </c>
      <c r="DE234" s="25">
        <v>318.24</v>
      </c>
      <c r="DF234" s="25">
        <v>353.6</v>
      </c>
      <c r="DG234" s="25">
        <v>388.96</v>
      </c>
      <c r="DH234" s="28">
        <v>424.32</v>
      </c>
      <c r="DI234" s="30" t="s">
        <v>265</v>
      </c>
      <c r="DJ234" s="28">
        <v>459.68</v>
      </c>
      <c r="DK234" s="28">
        <v>495.04</v>
      </c>
      <c r="DL234" s="28">
        <v>530.4</v>
      </c>
      <c r="DM234" s="28">
        <v>565.76</v>
      </c>
      <c r="DN234" s="28">
        <v>601.12</v>
      </c>
      <c r="DO234" s="28">
        <v>636.48</v>
      </c>
      <c r="DP234" s="28">
        <v>671.84</v>
      </c>
      <c r="DQ234" s="25">
        <v>707.2</v>
      </c>
      <c r="DR234" s="25">
        <v>742.56</v>
      </c>
      <c r="DS234" s="25">
        <v>777.92</v>
      </c>
      <c r="DT234" s="49"/>
      <c r="DY234" s="24" t="s">
        <v>99</v>
      </c>
      <c r="DZ234" s="24" t="str">
        <f t="shared" si="155"/>
        <v>B-24-NH-75-79</v>
      </c>
      <c r="EA234" s="25">
        <v>71.599999999999994</v>
      </c>
      <c r="EB234" s="25">
        <v>107.4</v>
      </c>
      <c r="EC234" s="25">
        <v>143.19999999999999</v>
      </c>
      <c r="ED234" s="25">
        <v>179</v>
      </c>
      <c r="EE234" s="25">
        <v>214.8</v>
      </c>
      <c r="EF234" s="25">
        <v>250.6</v>
      </c>
      <c r="EG234" s="25">
        <v>286.39999999999998</v>
      </c>
      <c r="EH234" s="25">
        <v>322.2</v>
      </c>
      <c r="EI234" s="25">
        <v>358</v>
      </c>
      <c r="EJ234" s="25">
        <v>393.8</v>
      </c>
      <c r="EK234" s="28">
        <v>429.6</v>
      </c>
      <c r="EL234" s="30" t="s">
        <v>265</v>
      </c>
      <c r="EM234" s="28">
        <v>465.4</v>
      </c>
      <c r="EN234" s="28">
        <v>501.2</v>
      </c>
      <c r="EO234" s="28">
        <v>537</v>
      </c>
      <c r="EP234" s="28">
        <v>572.79999999999995</v>
      </c>
      <c r="EQ234" s="28">
        <v>608.6</v>
      </c>
      <c r="ER234" s="28">
        <v>644.4</v>
      </c>
      <c r="ES234" s="28">
        <v>680.2</v>
      </c>
      <c r="ET234" s="25">
        <v>716</v>
      </c>
      <c r="EU234" s="25">
        <v>751.8</v>
      </c>
      <c r="EV234" s="25">
        <v>787.6</v>
      </c>
      <c r="EW234" s="49"/>
      <c r="FB234" s="24" t="s">
        <v>99</v>
      </c>
      <c r="FC234" s="24" t="str">
        <f t="shared" si="156"/>
        <v>B-24-NH-75-79</v>
      </c>
      <c r="FD234" s="25">
        <v>59.54</v>
      </c>
      <c r="FE234" s="25">
        <v>89.31</v>
      </c>
      <c r="FF234" s="25">
        <v>119.08</v>
      </c>
      <c r="FG234" s="25">
        <v>148.85</v>
      </c>
      <c r="FH234" s="25">
        <v>178.62</v>
      </c>
      <c r="FI234" s="25">
        <v>208.39</v>
      </c>
      <c r="FJ234" s="25">
        <v>238.16</v>
      </c>
      <c r="FK234" s="25">
        <v>267.93</v>
      </c>
      <c r="FL234" s="25">
        <v>297.7</v>
      </c>
      <c r="FM234" s="25">
        <v>327.47000000000003</v>
      </c>
      <c r="FN234" s="28">
        <v>357.24</v>
      </c>
      <c r="FO234" s="30" t="s">
        <v>265</v>
      </c>
      <c r="FP234" s="28">
        <v>387.01</v>
      </c>
      <c r="FQ234" s="28">
        <v>416.78</v>
      </c>
      <c r="FR234" s="28">
        <v>446.55</v>
      </c>
      <c r="FS234" s="28">
        <v>476.32</v>
      </c>
      <c r="FT234" s="28">
        <v>506.09</v>
      </c>
      <c r="FU234" s="28">
        <v>535.86</v>
      </c>
      <c r="FV234" s="28">
        <v>565.63</v>
      </c>
      <c r="FW234" s="25">
        <v>595.4</v>
      </c>
      <c r="FX234" s="25">
        <v>625.16999999999996</v>
      </c>
      <c r="FY234" s="25">
        <v>654.94000000000005</v>
      </c>
      <c r="FZ234" s="49"/>
      <c r="HJ234" s="24" t="s">
        <v>99</v>
      </c>
      <c r="HK234" s="24" t="str">
        <f t="shared" si="157"/>
        <v>B-24-NH-75-79</v>
      </c>
      <c r="HL234" s="25">
        <v>99999</v>
      </c>
      <c r="HM234" s="25">
        <v>99999</v>
      </c>
      <c r="HN234" s="25">
        <v>99999</v>
      </c>
      <c r="HO234" s="25">
        <v>99999</v>
      </c>
      <c r="HP234" s="25">
        <v>99999</v>
      </c>
      <c r="HQ234" s="25">
        <v>99999</v>
      </c>
      <c r="HR234" s="25">
        <v>99999</v>
      </c>
      <c r="HS234" s="25">
        <v>99999</v>
      </c>
      <c r="HT234" s="25">
        <v>99999</v>
      </c>
      <c r="HU234" s="25">
        <v>99999</v>
      </c>
      <c r="HV234" s="28">
        <v>99999</v>
      </c>
      <c r="HW234" s="30" t="s">
        <v>265</v>
      </c>
      <c r="HX234" s="28">
        <v>99999</v>
      </c>
      <c r="HY234" s="28">
        <v>99999</v>
      </c>
      <c r="HZ234" s="28">
        <v>99999</v>
      </c>
      <c r="IA234" s="28">
        <v>99999</v>
      </c>
      <c r="IB234" s="28">
        <v>99999</v>
      </c>
      <c r="IC234" s="28">
        <v>99999</v>
      </c>
      <c r="ID234" s="28">
        <v>99999</v>
      </c>
      <c r="IE234" s="25">
        <v>99999</v>
      </c>
      <c r="IF234" s="25">
        <v>99999</v>
      </c>
      <c r="IG234" s="25">
        <v>99999</v>
      </c>
      <c r="IH234" s="49"/>
      <c r="IM234" s="24" t="s">
        <v>99</v>
      </c>
      <c r="IN234" s="24" t="str">
        <f t="shared" si="158"/>
        <v>B-24-NH-75-79</v>
      </c>
      <c r="IO234" s="25">
        <v>41.6</v>
      </c>
      <c r="IP234" s="25">
        <v>62.4</v>
      </c>
      <c r="IQ234" s="25">
        <v>83.2</v>
      </c>
      <c r="IR234" s="25">
        <v>104</v>
      </c>
      <c r="IS234" s="25">
        <v>124.8</v>
      </c>
      <c r="IT234" s="25">
        <v>145.6</v>
      </c>
      <c r="IU234" s="25">
        <v>166.4</v>
      </c>
      <c r="IV234" s="25">
        <v>187.2</v>
      </c>
      <c r="IW234" s="25">
        <v>208</v>
      </c>
      <c r="IX234" s="25">
        <v>228.8</v>
      </c>
      <c r="IY234" s="28">
        <v>249.6</v>
      </c>
      <c r="IZ234" s="30" t="s">
        <v>265</v>
      </c>
      <c r="JA234" s="28">
        <v>270.39999999999998</v>
      </c>
      <c r="JB234" s="28">
        <v>291.2</v>
      </c>
      <c r="JC234" s="28">
        <v>312</v>
      </c>
      <c r="JD234" s="28">
        <v>332.8</v>
      </c>
      <c r="JE234" s="28">
        <v>353.6</v>
      </c>
      <c r="JF234" s="28">
        <v>374.4</v>
      </c>
      <c r="JG234" s="28">
        <v>395.2</v>
      </c>
      <c r="JH234" s="25">
        <v>416</v>
      </c>
      <c r="JI234" s="25">
        <v>436.8</v>
      </c>
      <c r="JJ234" s="25">
        <v>457.6</v>
      </c>
      <c r="JK234" s="49"/>
      <c r="KU234" s="24" t="s">
        <v>99</v>
      </c>
      <c r="KV234" s="24" t="str">
        <f t="shared" si="159"/>
        <v>B-24-NH-75-79</v>
      </c>
      <c r="KW234" s="25">
        <v>64.680000000000007</v>
      </c>
      <c r="KX234" s="25">
        <v>97.02</v>
      </c>
      <c r="KY234" s="25">
        <v>129.36000000000001</v>
      </c>
      <c r="KZ234" s="25">
        <v>161.69999999999999</v>
      </c>
      <c r="LA234" s="25">
        <v>194.04</v>
      </c>
      <c r="LB234" s="25">
        <v>226.38</v>
      </c>
      <c r="LC234" s="25">
        <v>258.72000000000003</v>
      </c>
      <c r="LD234" s="25">
        <v>291.06</v>
      </c>
      <c r="LE234" s="25">
        <v>323.39999999999998</v>
      </c>
      <c r="LF234" s="25">
        <v>355.74</v>
      </c>
      <c r="LG234" s="28">
        <v>388.08</v>
      </c>
      <c r="LH234" s="30" t="s">
        <v>265</v>
      </c>
      <c r="LI234" s="28">
        <v>420.42</v>
      </c>
      <c r="LJ234" s="28">
        <v>452.76</v>
      </c>
      <c r="LK234" s="28">
        <v>485.1</v>
      </c>
      <c r="LL234" s="28">
        <v>517.44000000000005</v>
      </c>
      <c r="LM234" s="28">
        <v>549.78</v>
      </c>
      <c r="LN234" s="28">
        <v>582.12</v>
      </c>
      <c r="LO234" s="28">
        <v>614.46</v>
      </c>
      <c r="LP234" s="25">
        <v>646.79999999999995</v>
      </c>
      <c r="LQ234" s="25">
        <v>679.14</v>
      </c>
      <c r="LR234" s="25">
        <v>711.48</v>
      </c>
      <c r="LS234" s="49"/>
    </row>
    <row r="235" spans="9:331" ht="13.8" thickBot="1">
      <c r="I235" s="33" t="s">
        <v>100</v>
      </c>
      <c r="J235" s="24" t="str">
        <f t="shared" si="153"/>
        <v>B-24-NH-80-84</v>
      </c>
      <c r="K235" s="34">
        <v>115.2</v>
      </c>
      <c r="L235" s="34">
        <v>172.8</v>
      </c>
      <c r="M235" s="34">
        <v>230.4</v>
      </c>
      <c r="N235" s="34">
        <v>288</v>
      </c>
      <c r="O235" s="34">
        <v>345.6</v>
      </c>
      <c r="P235" s="34">
        <v>403.2</v>
      </c>
      <c r="Q235" s="34">
        <v>460.8</v>
      </c>
      <c r="R235" s="34">
        <v>518.4</v>
      </c>
      <c r="S235" s="34">
        <v>576</v>
      </c>
      <c r="T235" s="34">
        <v>633.6</v>
      </c>
      <c r="U235" s="35">
        <v>691.2</v>
      </c>
      <c r="V235" s="36" t="s">
        <v>265</v>
      </c>
      <c r="W235" s="35">
        <v>748.8</v>
      </c>
      <c r="X235" s="35">
        <v>806.4</v>
      </c>
      <c r="Y235" s="35">
        <v>864</v>
      </c>
      <c r="Z235" s="35">
        <v>921.6</v>
      </c>
      <c r="AA235" s="35">
        <v>979.2</v>
      </c>
      <c r="AB235" s="35">
        <v>1036.8</v>
      </c>
      <c r="AC235" s="35">
        <v>1094.4000000000001</v>
      </c>
      <c r="AD235" s="34">
        <v>1152</v>
      </c>
      <c r="AE235" s="34">
        <v>1209.5999999999999</v>
      </c>
      <c r="AF235" s="34">
        <v>1267.2</v>
      </c>
      <c r="CV235" s="33" t="s">
        <v>100</v>
      </c>
      <c r="CW235" s="24" t="str">
        <f t="shared" si="154"/>
        <v>B-24-NH-80-84</v>
      </c>
      <c r="CX235" s="34">
        <v>104.14</v>
      </c>
      <c r="CY235" s="34">
        <v>156.21</v>
      </c>
      <c r="CZ235" s="34">
        <v>208.28</v>
      </c>
      <c r="DA235" s="34">
        <v>260.35000000000002</v>
      </c>
      <c r="DB235" s="34">
        <v>312.42</v>
      </c>
      <c r="DC235" s="34">
        <v>364.49</v>
      </c>
      <c r="DD235" s="34">
        <v>416.56</v>
      </c>
      <c r="DE235" s="34">
        <v>468.63</v>
      </c>
      <c r="DF235" s="34">
        <v>520.70000000000005</v>
      </c>
      <c r="DG235" s="34">
        <v>572.77</v>
      </c>
      <c r="DH235" s="35">
        <v>624.84</v>
      </c>
      <c r="DI235" s="36" t="s">
        <v>265</v>
      </c>
      <c r="DJ235" s="35">
        <v>676.91</v>
      </c>
      <c r="DK235" s="35">
        <v>728.98</v>
      </c>
      <c r="DL235" s="35">
        <v>781.05</v>
      </c>
      <c r="DM235" s="35">
        <v>833.12</v>
      </c>
      <c r="DN235" s="35">
        <v>885.19</v>
      </c>
      <c r="DO235" s="35">
        <v>937.26</v>
      </c>
      <c r="DP235" s="35">
        <v>989.33</v>
      </c>
      <c r="DQ235" s="34">
        <v>1041.4000000000001</v>
      </c>
      <c r="DR235" s="34">
        <v>1093.47</v>
      </c>
      <c r="DS235" s="34">
        <v>1145.54</v>
      </c>
      <c r="DT235" s="49"/>
      <c r="DY235" s="33" t="s">
        <v>100</v>
      </c>
      <c r="DZ235" s="24" t="str">
        <f t="shared" si="155"/>
        <v>B-24-NH-80-84</v>
      </c>
      <c r="EA235" s="34">
        <v>105.44</v>
      </c>
      <c r="EB235" s="34">
        <v>158.16</v>
      </c>
      <c r="EC235" s="34">
        <v>210.88</v>
      </c>
      <c r="ED235" s="34">
        <v>263.60000000000002</v>
      </c>
      <c r="EE235" s="34">
        <v>316.32</v>
      </c>
      <c r="EF235" s="34">
        <v>369.04</v>
      </c>
      <c r="EG235" s="34">
        <v>421.76</v>
      </c>
      <c r="EH235" s="34">
        <v>474.48</v>
      </c>
      <c r="EI235" s="34">
        <v>527.20000000000005</v>
      </c>
      <c r="EJ235" s="34">
        <v>579.91999999999996</v>
      </c>
      <c r="EK235" s="35">
        <v>632.64</v>
      </c>
      <c r="EL235" s="36" t="s">
        <v>265</v>
      </c>
      <c r="EM235" s="35">
        <v>685.36</v>
      </c>
      <c r="EN235" s="35">
        <v>738.08</v>
      </c>
      <c r="EO235" s="35">
        <v>790.8</v>
      </c>
      <c r="EP235" s="35">
        <v>843.52</v>
      </c>
      <c r="EQ235" s="35">
        <v>896.24</v>
      </c>
      <c r="ER235" s="35">
        <v>948.96</v>
      </c>
      <c r="ES235" s="35">
        <v>1001.68</v>
      </c>
      <c r="ET235" s="34">
        <v>1054.4000000000001</v>
      </c>
      <c r="EU235" s="34">
        <v>1107.1199999999999</v>
      </c>
      <c r="EV235" s="34">
        <v>1159.8399999999999</v>
      </c>
      <c r="EW235" s="49"/>
      <c r="FB235" s="33" t="s">
        <v>100</v>
      </c>
      <c r="FC235" s="24" t="str">
        <f t="shared" si="156"/>
        <v>B-24-NH-80-84</v>
      </c>
      <c r="FD235" s="34">
        <v>87.66</v>
      </c>
      <c r="FE235" s="34">
        <v>131.49</v>
      </c>
      <c r="FF235" s="34">
        <v>175.32</v>
      </c>
      <c r="FG235" s="34">
        <v>219.15</v>
      </c>
      <c r="FH235" s="34">
        <v>262.98</v>
      </c>
      <c r="FI235" s="34">
        <v>306.81</v>
      </c>
      <c r="FJ235" s="34">
        <v>350.64</v>
      </c>
      <c r="FK235" s="34">
        <v>394.47</v>
      </c>
      <c r="FL235" s="34">
        <v>438.3</v>
      </c>
      <c r="FM235" s="34">
        <v>482.13</v>
      </c>
      <c r="FN235" s="35">
        <v>525.96</v>
      </c>
      <c r="FO235" s="36" t="s">
        <v>265</v>
      </c>
      <c r="FP235" s="35">
        <v>569.79</v>
      </c>
      <c r="FQ235" s="35">
        <v>613.62</v>
      </c>
      <c r="FR235" s="35">
        <v>657.45</v>
      </c>
      <c r="FS235" s="35">
        <v>701.28</v>
      </c>
      <c r="FT235" s="35">
        <v>745.11</v>
      </c>
      <c r="FU235" s="35">
        <v>788.94</v>
      </c>
      <c r="FV235" s="35">
        <v>832.77</v>
      </c>
      <c r="FW235" s="34">
        <v>876.6</v>
      </c>
      <c r="FX235" s="34">
        <v>920.43</v>
      </c>
      <c r="FY235" s="34">
        <v>964.26</v>
      </c>
      <c r="FZ235" s="49"/>
      <c r="HJ235" s="33" t="s">
        <v>100</v>
      </c>
      <c r="HK235" s="24" t="str">
        <f t="shared" si="157"/>
        <v>B-24-NH-80-84</v>
      </c>
      <c r="HL235" s="34">
        <v>99999</v>
      </c>
      <c r="HM235" s="34">
        <v>99999</v>
      </c>
      <c r="HN235" s="34">
        <v>99999</v>
      </c>
      <c r="HO235" s="34">
        <v>99999</v>
      </c>
      <c r="HP235" s="34">
        <v>99999</v>
      </c>
      <c r="HQ235" s="34">
        <v>99999</v>
      </c>
      <c r="HR235" s="34">
        <v>99999</v>
      </c>
      <c r="HS235" s="34">
        <v>99999</v>
      </c>
      <c r="HT235" s="34">
        <v>99999</v>
      </c>
      <c r="HU235" s="34">
        <v>99999</v>
      </c>
      <c r="HV235" s="35">
        <v>99999</v>
      </c>
      <c r="HW235" s="36" t="s">
        <v>265</v>
      </c>
      <c r="HX235" s="35">
        <v>99999</v>
      </c>
      <c r="HY235" s="35">
        <v>99999</v>
      </c>
      <c r="HZ235" s="35">
        <v>99999</v>
      </c>
      <c r="IA235" s="35">
        <v>99999</v>
      </c>
      <c r="IB235" s="35">
        <v>99999</v>
      </c>
      <c r="IC235" s="35">
        <v>99999</v>
      </c>
      <c r="ID235" s="35">
        <v>99999</v>
      </c>
      <c r="IE235" s="34">
        <v>99999</v>
      </c>
      <c r="IF235" s="34">
        <v>99999</v>
      </c>
      <c r="IG235" s="34">
        <v>99999</v>
      </c>
      <c r="IH235" s="49"/>
      <c r="IM235" s="33" t="s">
        <v>100</v>
      </c>
      <c r="IN235" s="24" t="str">
        <f t="shared" si="158"/>
        <v>B-24-NH-80-84</v>
      </c>
      <c r="IO235" s="34">
        <v>61.28</v>
      </c>
      <c r="IP235" s="34">
        <v>91.92</v>
      </c>
      <c r="IQ235" s="34">
        <v>122.56</v>
      </c>
      <c r="IR235" s="34">
        <v>153.19999999999999</v>
      </c>
      <c r="IS235" s="34">
        <v>183.84</v>
      </c>
      <c r="IT235" s="34">
        <v>214.48</v>
      </c>
      <c r="IU235" s="34">
        <v>245.12</v>
      </c>
      <c r="IV235" s="34">
        <v>275.76</v>
      </c>
      <c r="IW235" s="34">
        <v>306.39999999999998</v>
      </c>
      <c r="IX235" s="34">
        <v>337.04</v>
      </c>
      <c r="IY235" s="35">
        <v>367.68</v>
      </c>
      <c r="IZ235" s="36" t="s">
        <v>265</v>
      </c>
      <c r="JA235" s="35">
        <v>398.32</v>
      </c>
      <c r="JB235" s="35">
        <v>428.96</v>
      </c>
      <c r="JC235" s="35">
        <v>459.6</v>
      </c>
      <c r="JD235" s="35">
        <v>490.24</v>
      </c>
      <c r="JE235" s="35">
        <v>520.88</v>
      </c>
      <c r="JF235" s="35">
        <v>551.52</v>
      </c>
      <c r="JG235" s="35">
        <v>582.16</v>
      </c>
      <c r="JH235" s="34">
        <v>612.79999999999995</v>
      </c>
      <c r="JI235" s="34">
        <v>643.44000000000005</v>
      </c>
      <c r="JJ235" s="34">
        <v>674.08</v>
      </c>
      <c r="JK235" s="49"/>
      <c r="KU235" s="33" t="s">
        <v>100</v>
      </c>
      <c r="KV235" s="24" t="str">
        <f t="shared" si="159"/>
        <v>B-24-NH-80-84</v>
      </c>
      <c r="KW235" s="34">
        <v>95.26</v>
      </c>
      <c r="KX235" s="34">
        <v>142.88999999999999</v>
      </c>
      <c r="KY235" s="34">
        <v>190.52</v>
      </c>
      <c r="KZ235" s="34">
        <v>238.15</v>
      </c>
      <c r="LA235" s="34">
        <v>285.77999999999997</v>
      </c>
      <c r="LB235" s="34">
        <v>333.41</v>
      </c>
      <c r="LC235" s="34">
        <v>381.04</v>
      </c>
      <c r="LD235" s="34">
        <v>428.67</v>
      </c>
      <c r="LE235" s="34">
        <v>476.3</v>
      </c>
      <c r="LF235" s="34">
        <v>523.92999999999995</v>
      </c>
      <c r="LG235" s="35">
        <v>571.55999999999995</v>
      </c>
      <c r="LH235" s="36" t="s">
        <v>265</v>
      </c>
      <c r="LI235" s="35">
        <v>619.19000000000005</v>
      </c>
      <c r="LJ235" s="35">
        <v>666.82</v>
      </c>
      <c r="LK235" s="35">
        <v>714.45</v>
      </c>
      <c r="LL235" s="35">
        <v>762.08</v>
      </c>
      <c r="LM235" s="35">
        <v>809.71</v>
      </c>
      <c r="LN235" s="35">
        <v>857.34</v>
      </c>
      <c r="LO235" s="35">
        <v>904.97</v>
      </c>
      <c r="LP235" s="34">
        <v>952.6</v>
      </c>
      <c r="LQ235" s="34">
        <v>1000.23</v>
      </c>
      <c r="LR235" s="34">
        <v>1047.8599999999999</v>
      </c>
      <c r="LS235" s="49"/>
    </row>
    <row r="236" spans="9:331" ht="13.8" thickBot="1">
      <c r="DT236" s="49"/>
      <c r="EW236" s="49"/>
      <c r="FZ236" s="49"/>
      <c r="IH236" s="49"/>
      <c r="JK236" s="49"/>
      <c r="LS236" s="49"/>
    </row>
    <row r="237" spans="9:331">
      <c r="K237" s="11">
        <v>500</v>
      </c>
      <c r="L237" s="12">
        <v>750</v>
      </c>
      <c r="M237" s="11">
        <v>1000</v>
      </c>
      <c r="N237" s="11">
        <v>1250</v>
      </c>
      <c r="O237" s="11">
        <v>1500</v>
      </c>
      <c r="P237" s="11">
        <v>1750</v>
      </c>
      <c r="Q237" s="11">
        <v>2000</v>
      </c>
      <c r="R237" s="11">
        <v>2250</v>
      </c>
      <c r="S237" s="11">
        <v>2500</v>
      </c>
      <c r="T237" s="11">
        <v>2750</v>
      </c>
      <c r="U237" s="14">
        <v>3000</v>
      </c>
      <c r="V237" s="15" t="s">
        <v>74</v>
      </c>
      <c r="W237" s="11">
        <v>3250</v>
      </c>
      <c r="X237" s="12">
        <v>3500</v>
      </c>
      <c r="Y237" s="11">
        <v>3750</v>
      </c>
      <c r="Z237" s="11">
        <v>4000</v>
      </c>
      <c r="AA237" s="11">
        <v>4250</v>
      </c>
      <c r="AB237" s="11">
        <v>4500</v>
      </c>
      <c r="AC237" s="11">
        <v>4750</v>
      </c>
      <c r="AD237" s="11">
        <v>5000</v>
      </c>
      <c r="AE237" s="11">
        <v>5250</v>
      </c>
      <c r="AF237" s="11">
        <v>5500</v>
      </c>
      <c r="CX237" s="11">
        <v>500</v>
      </c>
      <c r="CY237" s="12">
        <v>750</v>
      </c>
      <c r="CZ237" s="11">
        <v>1000</v>
      </c>
      <c r="DA237" s="11">
        <v>1250</v>
      </c>
      <c r="DB237" s="11">
        <v>1500</v>
      </c>
      <c r="DC237" s="11">
        <v>1750</v>
      </c>
      <c r="DD237" s="11">
        <v>2000</v>
      </c>
      <c r="DE237" s="11">
        <v>2250</v>
      </c>
      <c r="DF237" s="11">
        <v>2500</v>
      </c>
      <c r="DG237" s="11">
        <v>2750</v>
      </c>
      <c r="DH237" s="14">
        <v>3000</v>
      </c>
      <c r="DI237" s="15" t="s">
        <v>74</v>
      </c>
      <c r="DJ237" s="11">
        <v>3250</v>
      </c>
      <c r="DK237" s="12">
        <v>3500</v>
      </c>
      <c r="DL237" s="11">
        <v>3750</v>
      </c>
      <c r="DM237" s="11">
        <v>4000</v>
      </c>
      <c r="DN237" s="11">
        <v>4250</v>
      </c>
      <c r="DO237" s="11">
        <v>4500</v>
      </c>
      <c r="DP237" s="11">
        <v>4750</v>
      </c>
      <c r="DQ237" s="11">
        <v>5000</v>
      </c>
      <c r="DR237" s="11">
        <v>5250</v>
      </c>
      <c r="DS237" s="11">
        <v>5500</v>
      </c>
      <c r="DT237" s="49"/>
      <c r="EA237" s="11">
        <v>500</v>
      </c>
      <c r="EB237" s="12">
        <v>750</v>
      </c>
      <c r="EC237" s="11">
        <v>1000</v>
      </c>
      <c r="ED237" s="11">
        <v>1250</v>
      </c>
      <c r="EE237" s="11">
        <v>1500</v>
      </c>
      <c r="EF237" s="11">
        <v>1750</v>
      </c>
      <c r="EG237" s="11">
        <v>2000</v>
      </c>
      <c r="EH237" s="11">
        <v>2250</v>
      </c>
      <c r="EI237" s="11">
        <v>2500</v>
      </c>
      <c r="EJ237" s="11">
        <v>2750</v>
      </c>
      <c r="EK237" s="14">
        <v>3000</v>
      </c>
      <c r="EL237" s="15" t="s">
        <v>74</v>
      </c>
      <c r="EM237" s="11">
        <v>3250</v>
      </c>
      <c r="EN237" s="12">
        <v>3500</v>
      </c>
      <c r="EO237" s="11">
        <v>3750</v>
      </c>
      <c r="EP237" s="11">
        <v>4000</v>
      </c>
      <c r="EQ237" s="11">
        <v>4250</v>
      </c>
      <c r="ER237" s="11">
        <v>4500</v>
      </c>
      <c r="ES237" s="11">
        <v>4750</v>
      </c>
      <c r="ET237" s="11">
        <v>5000</v>
      </c>
      <c r="EU237" s="11">
        <v>5250</v>
      </c>
      <c r="EV237" s="11">
        <v>5500</v>
      </c>
      <c r="EW237" s="49"/>
      <c r="FD237" s="11">
        <v>500</v>
      </c>
      <c r="FE237" s="12">
        <v>750</v>
      </c>
      <c r="FF237" s="11">
        <v>1000</v>
      </c>
      <c r="FG237" s="11">
        <v>1250</v>
      </c>
      <c r="FH237" s="11">
        <v>1500</v>
      </c>
      <c r="FI237" s="11">
        <v>1750</v>
      </c>
      <c r="FJ237" s="11">
        <v>2000</v>
      </c>
      <c r="FK237" s="11">
        <v>2250</v>
      </c>
      <c r="FL237" s="11">
        <v>2500</v>
      </c>
      <c r="FM237" s="11">
        <v>2750</v>
      </c>
      <c r="FN237" s="14">
        <v>3000</v>
      </c>
      <c r="FO237" s="15" t="s">
        <v>74</v>
      </c>
      <c r="FP237" s="11">
        <v>3250</v>
      </c>
      <c r="FQ237" s="12">
        <v>3500</v>
      </c>
      <c r="FR237" s="11">
        <v>3750</v>
      </c>
      <c r="FS237" s="11">
        <v>4000</v>
      </c>
      <c r="FT237" s="11">
        <v>4250</v>
      </c>
      <c r="FU237" s="11">
        <v>4500</v>
      </c>
      <c r="FV237" s="11">
        <v>4750</v>
      </c>
      <c r="FW237" s="11">
        <v>5000</v>
      </c>
      <c r="FX237" s="11">
        <v>5250</v>
      </c>
      <c r="FY237" s="11">
        <v>5500</v>
      </c>
      <c r="FZ237" s="49"/>
      <c r="HL237" s="11">
        <v>500</v>
      </c>
      <c r="HM237" s="12">
        <v>750</v>
      </c>
      <c r="HN237" s="11">
        <v>1000</v>
      </c>
      <c r="HO237" s="11">
        <v>1250</v>
      </c>
      <c r="HP237" s="11">
        <v>1500</v>
      </c>
      <c r="HQ237" s="11">
        <v>1750</v>
      </c>
      <c r="HR237" s="11">
        <v>2000</v>
      </c>
      <c r="HS237" s="11">
        <v>2250</v>
      </c>
      <c r="HT237" s="11">
        <v>2500</v>
      </c>
      <c r="HU237" s="11">
        <v>2750</v>
      </c>
      <c r="HV237" s="14">
        <v>3000</v>
      </c>
      <c r="HW237" s="15" t="s">
        <v>74</v>
      </c>
      <c r="HX237" s="11">
        <v>3250</v>
      </c>
      <c r="HY237" s="12">
        <v>3500</v>
      </c>
      <c r="HZ237" s="11">
        <v>3750</v>
      </c>
      <c r="IA237" s="11">
        <v>4000</v>
      </c>
      <c r="IB237" s="11">
        <v>4250</v>
      </c>
      <c r="IC237" s="11">
        <v>4500</v>
      </c>
      <c r="ID237" s="11">
        <v>4750</v>
      </c>
      <c r="IE237" s="11">
        <v>5000</v>
      </c>
      <c r="IF237" s="11">
        <v>5250</v>
      </c>
      <c r="IG237" s="11">
        <v>5500</v>
      </c>
      <c r="IH237" s="49"/>
      <c r="IO237" s="11">
        <v>500</v>
      </c>
      <c r="IP237" s="12">
        <v>750</v>
      </c>
      <c r="IQ237" s="11">
        <v>1000</v>
      </c>
      <c r="IR237" s="11">
        <v>1250</v>
      </c>
      <c r="IS237" s="11">
        <v>1500</v>
      </c>
      <c r="IT237" s="11">
        <v>1750</v>
      </c>
      <c r="IU237" s="11">
        <v>2000</v>
      </c>
      <c r="IV237" s="11">
        <v>2250</v>
      </c>
      <c r="IW237" s="11">
        <v>2500</v>
      </c>
      <c r="IX237" s="11">
        <v>2750</v>
      </c>
      <c r="IY237" s="14">
        <v>3000</v>
      </c>
      <c r="IZ237" s="15" t="s">
        <v>74</v>
      </c>
      <c r="JA237" s="11">
        <v>3250</v>
      </c>
      <c r="JB237" s="12">
        <v>3500</v>
      </c>
      <c r="JC237" s="11">
        <v>3750</v>
      </c>
      <c r="JD237" s="11">
        <v>4000</v>
      </c>
      <c r="JE237" s="11">
        <v>4250</v>
      </c>
      <c r="JF237" s="11">
        <v>4500</v>
      </c>
      <c r="JG237" s="11">
        <v>4750</v>
      </c>
      <c r="JH237" s="11">
        <v>5000</v>
      </c>
      <c r="JI237" s="11">
        <v>5250</v>
      </c>
      <c r="JJ237" s="11">
        <v>5500</v>
      </c>
      <c r="JK237" s="49"/>
      <c r="KW237" s="11">
        <v>500</v>
      </c>
      <c r="KX237" s="12">
        <v>750</v>
      </c>
      <c r="KY237" s="11">
        <v>1000</v>
      </c>
      <c r="KZ237" s="11">
        <v>1250</v>
      </c>
      <c r="LA237" s="11">
        <v>1500</v>
      </c>
      <c r="LB237" s="11">
        <v>1750</v>
      </c>
      <c r="LC237" s="11">
        <v>2000</v>
      </c>
      <c r="LD237" s="11">
        <v>2250</v>
      </c>
      <c r="LE237" s="11">
        <v>2500</v>
      </c>
      <c r="LF237" s="11">
        <v>2750</v>
      </c>
      <c r="LG237" s="14">
        <v>3000</v>
      </c>
      <c r="LH237" s="15" t="s">
        <v>74</v>
      </c>
      <c r="LI237" s="11">
        <v>3250</v>
      </c>
      <c r="LJ237" s="12">
        <v>3500</v>
      </c>
      <c r="LK237" s="11">
        <v>3750</v>
      </c>
      <c r="LL237" s="11">
        <v>4000</v>
      </c>
      <c r="LM237" s="11">
        <v>4250</v>
      </c>
      <c r="LN237" s="11">
        <v>4500</v>
      </c>
      <c r="LO237" s="11">
        <v>4750</v>
      </c>
      <c r="LP237" s="11">
        <v>5000</v>
      </c>
      <c r="LQ237" s="11">
        <v>5250</v>
      </c>
      <c r="LR237" s="11">
        <v>5500</v>
      </c>
      <c r="LS237" s="49"/>
    </row>
    <row r="238" spans="9:331">
      <c r="I238" s="17"/>
      <c r="J238" s="141" t="s">
        <v>305</v>
      </c>
      <c r="K238" s="18">
        <v>2</v>
      </c>
      <c r="L238" s="19">
        <v>3</v>
      </c>
      <c r="M238" s="18">
        <v>4</v>
      </c>
      <c r="N238" s="18">
        <v>5</v>
      </c>
      <c r="O238" s="18">
        <v>6</v>
      </c>
      <c r="P238" s="18">
        <v>7</v>
      </c>
      <c r="Q238" s="18">
        <v>8</v>
      </c>
      <c r="R238" s="18">
        <v>9</v>
      </c>
      <c r="S238" s="18">
        <v>10</v>
      </c>
      <c r="T238" s="18">
        <v>11</v>
      </c>
      <c r="U238" s="20">
        <v>12</v>
      </c>
      <c r="V238" s="21"/>
      <c r="W238" s="18">
        <v>13</v>
      </c>
      <c r="X238" s="19">
        <v>14</v>
      </c>
      <c r="Y238" s="18">
        <v>15</v>
      </c>
      <c r="Z238" s="18">
        <v>16</v>
      </c>
      <c r="AA238" s="18">
        <v>17</v>
      </c>
      <c r="AB238" s="18">
        <v>18</v>
      </c>
      <c r="AC238" s="18">
        <v>19</v>
      </c>
      <c r="AD238" s="18">
        <v>20</v>
      </c>
      <c r="AE238" s="18">
        <v>21</v>
      </c>
      <c r="AF238" s="18">
        <v>22</v>
      </c>
      <c r="CV238" s="17"/>
      <c r="CW238" s="157" t="s">
        <v>305</v>
      </c>
      <c r="CX238" s="18">
        <v>2</v>
      </c>
      <c r="CY238" s="19">
        <v>3</v>
      </c>
      <c r="CZ238" s="18">
        <v>4</v>
      </c>
      <c r="DA238" s="18">
        <v>5</v>
      </c>
      <c r="DB238" s="18">
        <v>6</v>
      </c>
      <c r="DC238" s="18">
        <v>7</v>
      </c>
      <c r="DD238" s="18">
        <v>8</v>
      </c>
      <c r="DE238" s="18">
        <v>9</v>
      </c>
      <c r="DF238" s="18">
        <v>10</v>
      </c>
      <c r="DG238" s="18">
        <v>11</v>
      </c>
      <c r="DH238" s="20">
        <v>12</v>
      </c>
      <c r="DI238" s="21"/>
      <c r="DJ238" s="18">
        <v>13</v>
      </c>
      <c r="DK238" s="19">
        <v>14</v>
      </c>
      <c r="DL238" s="18">
        <v>15</v>
      </c>
      <c r="DM238" s="18">
        <v>16</v>
      </c>
      <c r="DN238" s="18">
        <v>17</v>
      </c>
      <c r="DO238" s="18">
        <v>18</v>
      </c>
      <c r="DP238" s="18">
        <v>19</v>
      </c>
      <c r="DQ238" s="18">
        <v>20</v>
      </c>
      <c r="DR238" s="18">
        <v>21</v>
      </c>
      <c r="DS238" s="18">
        <v>22</v>
      </c>
      <c r="DT238" s="49"/>
      <c r="DY238" s="17"/>
      <c r="DZ238" s="157" t="s">
        <v>305</v>
      </c>
      <c r="EA238" s="18">
        <v>2</v>
      </c>
      <c r="EB238" s="19">
        <v>3</v>
      </c>
      <c r="EC238" s="18">
        <v>4</v>
      </c>
      <c r="ED238" s="18">
        <v>5</v>
      </c>
      <c r="EE238" s="18">
        <v>6</v>
      </c>
      <c r="EF238" s="18">
        <v>7</v>
      </c>
      <c r="EG238" s="18">
        <v>8</v>
      </c>
      <c r="EH238" s="18">
        <v>9</v>
      </c>
      <c r="EI238" s="18">
        <v>10</v>
      </c>
      <c r="EJ238" s="18">
        <v>11</v>
      </c>
      <c r="EK238" s="20">
        <v>12</v>
      </c>
      <c r="EL238" s="21"/>
      <c r="EM238" s="18">
        <v>13</v>
      </c>
      <c r="EN238" s="19">
        <v>14</v>
      </c>
      <c r="EO238" s="18">
        <v>15</v>
      </c>
      <c r="EP238" s="18">
        <v>16</v>
      </c>
      <c r="EQ238" s="18">
        <v>17</v>
      </c>
      <c r="ER238" s="18">
        <v>18</v>
      </c>
      <c r="ES238" s="18">
        <v>19</v>
      </c>
      <c r="ET238" s="18">
        <v>20</v>
      </c>
      <c r="EU238" s="18">
        <v>21</v>
      </c>
      <c r="EV238" s="18">
        <v>22</v>
      </c>
      <c r="EW238" s="49"/>
      <c r="FB238" s="17"/>
      <c r="FC238" s="157" t="s">
        <v>305</v>
      </c>
      <c r="FD238" s="18">
        <v>2</v>
      </c>
      <c r="FE238" s="19">
        <v>3</v>
      </c>
      <c r="FF238" s="18">
        <v>4</v>
      </c>
      <c r="FG238" s="18">
        <v>5</v>
      </c>
      <c r="FH238" s="18">
        <v>6</v>
      </c>
      <c r="FI238" s="18">
        <v>7</v>
      </c>
      <c r="FJ238" s="18">
        <v>8</v>
      </c>
      <c r="FK238" s="18">
        <v>9</v>
      </c>
      <c r="FL238" s="18">
        <v>10</v>
      </c>
      <c r="FM238" s="18">
        <v>11</v>
      </c>
      <c r="FN238" s="20">
        <v>12</v>
      </c>
      <c r="FO238" s="21"/>
      <c r="FP238" s="18">
        <v>13</v>
      </c>
      <c r="FQ238" s="19">
        <v>14</v>
      </c>
      <c r="FR238" s="18">
        <v>15</v>
      </c>
      <c r="FS238" s="18">
        <v>16</v>
      </c>
      <c r="FT238" s="18">
        <v>17</v>
      </c>
      <c r="FU238" s="18">
        <v>18</v>
      </c>
      <c r="FV238" s="18">
        <v>19</v>
      </c>
      <c r="FW238" s="18">
        <v>20</v>
      </c>
      <c r="FX238" s="18">
        <v>21</v>
      </c>
      <c r="FY238" s="18">
        <v>22</v>
      </c>
      <c r="FZ238" s="49"/>
      <c r="HJ238" s="17"/>
      <c r="HK238" s="163" t="s">
        <v>305</v>
      </c>
      <c r="HL238" s="18">
        <v>2</v>
      </c>
      <c r="HM238" s="19">
        <v>3</v>
      </c>
      <c r="HN238" s="18">
        <v>4</v>
      </c>
      <c r="HO238" s="18">
        <v>5</v>
      </c>
      <c r="HP238" s="18">
        <v>6</v>
      </c>
      <c r="HQ238" s="18">
        <v>7</v>
      </c>
      <c r="HR238" s="18">
        <v>8</v>
      </c>
      <c r="HS238" s="18">
        <v>9</v>
      </c>
      <c r="HT238" s="18">
        <v>10</v>
      </c>
      <c r="HU238" s="18">
        <v>11</v>
      </c>
      <c r="HV238" s="20">
        <v>12</v>
      </c>
      <c r="HW238" s="21"/>
      <c r="HX238" s="18">
        <v>13</v>
      </c>
      <c r="HY238" s="19">
        <v>14</v>
      </c>
      <c r="HZ238" s="18">
        <v>15</v>
      </c>
      <c r="IA238" s="18">
        <v>16</v>
      </c>
      <c r="IB238" s="18">
        <v>17</v>
      </c>
      <c r="IC238" s="18">
        <v>18</v>
      </c>
      <c r="ID238" s="18">
        <v>19</v>
      </c>
      <c r="IE238" s="18">
        <v>20</v>
      </c>
      <c r="IF238" s="18">
        <v>21</v>
      </c>
      <c r="IG238" s="18">
        <v>22</v>
      </c>
      <c r="IH238" s="49"/>
      <c r="IM238" s="17"/>
      <c r="IN238" s="163" t="s">
        <v>305</v>
      </c>
      <c r="IO238" s="18">
        <v>2</v>
      </c>
      <c r="IP238" s="19">
        <v>3</v>
      </c>
      <c r="IQ238" s="18">
        <v>4</v>
      </c>
      <c r="IR238" s="18">
        <v>5</v>
      </c>
      <c r="IS238" s="18">
        <v>6</v>
      </c>
      <c r="IT238" s="18">
        <v>7</v>
      </c>
      <c r="IU238" s="18">
        <v>8</v>
      </c>
      <c r="IV238" s="18">
        <v>9</v>
      </c>
      <c r="IW238" s="18">
        <v>10</v>
      </c>
      <c r="IX238" s="18">
        <v>11</v>
      </c>
      <c r="IY238" s="20">
        <v>12</v>
      </c>
      <c r="IZ238" s="21"/>
      <c r="JA238" s="18">
        <v>13</v>
      </c>
      <c r="JB238" s="19">
        <v>14</v>
      </c>
      <c r="JC238" s="18">
        <v>15</v>
      </c>
      <c r="JD238" s="18">
        <v>16</v>
      </c>
      <c r="JE238" s="18">
        <v>17</v>
      </c>
      <c r="JF238" s="18">
        <v>18</v>
      </c>
      <c r="JG238" s="18">
        <v>19</v>
      </c>
      <c r="JH238" s="18">
        <v>20</v>
      </c>
      <c r="JI238" s="18">
        <v>21</v>
      </c>
      <c r="JJ238" s="18">
        <v>22</v>
      </c>
      <c r="JK238" s="49"/>
      <c r="KU238" s="17"/>
      <c r="KV238" s="163" t="s">
        <v>305</v>
      </c>
      <c r="KW238" s="18">
        <v>2</v>
      </c>
      <c r="KX238" s="19">
        <v>3</v>
      </c>
      <c r="KY238" s="18">
        <v>4</v>
      </c>
      <c r="KZ238" s="18">
        <v>5</v>
      </c>
      <c r="LA238" s="18">
        <v>6</v>
      </c>
      <c r="LB238" s="18">
        <v>7</v>
      </c>
      <c r="LC238" s="18">
        <v>8</v>
      </c>
      <c r="LD238" s="18">
        <v>9</v>
      </c>
      <c r="LE238" s="18">
        <v>10</v>
      </c>
      <c r="LF238" s="18">
        <v>11</v>
      </c>
      <c r="LG238" s="20">
        <v>12</v>
      </c>
      <c r="LH238" s="21"/>
      <c r="LI238" s="18">
        <v>13</v>
      </c>
      <c r="LJ238" s="19">
        <v>14</v>
      </c>
      <c r="LK238" s="18">
        <v>15</v>
      </c>
      <c r="LL238" s="18">
        <v>16</v>
      </c>
      <c r="LM238" s="18">
        <v>17</v>
      </c>
      <c r="LN238" s="18">
        <v>18</v>
      </c>
      <c r="LO238" s="18">
        <v>19</v>
      </c>
      <c r="LP238" s="18">
        <v>20</v>
      </c>
      <c r="LQ238" s="18">
        <v>21</v>
      </c>
      <c r="LR238" s="18">
        <v>22</v>
      </c>
      <c r="LS238" s="49"/>
    </row>
    <row r="239" spans="9:331">
      <c r="I239" s="43" t="s">
        <v>110</v>
      </c>
      <c r="J239" s="24" t="str">
        <f>CONCATENATE(J$238,"-",I239)</f>
        <v>C-6-BASE-D</v>
      </c>
      <c r="K239" s="25">
        <v>3.56</v>
      </c>
      <c r="L239" s="252" t="s">
        <v>84</v>
      </c>
      <c r="M239" s="252"/>
      <c r="N239" s="252"/>
      <c r="O239" s="252"/>
      <c r="P239" s="252"/>
      <c r="Q239" s="252"/>
      <c r="R239" s="252"/>
      <c r="S239" s="252"/>
      <c r="T239" s="252"/>
      <c r="U239" s="253"/>
      <c r="V239" s="27">
        <v>1.1000000000000001</v>
      </c>
      <c r="W239" s="25"/>
      <c r="X239" s="252" t="s">
        <v>84</v>
      </c>
      <c r="Y239" s="252"/>
      <c r="Z239" s="252"/>
      <c r="AA239" s="252"/>
      <c r="AB239" s="252"/>
      <c r="AC239" s="252"/>
      <c r="AD239" s="252"/>
      <c r="AE239" s="252"/>
      <c r="AF239" s="252"/>
      <c r="CV239" s="43" t="s">
        <v>110</v>
      </c>
      <c r="CW239" s="24" t="str">
        <f>CONCATENATE(CW$238,"-",CV239)</f>
        <v>C-6-BASE-D</v>
      </c>
      <c r="CX239" s="25">
        <v>3.22</v>
      </c>
      <c r="CY239" s="252" t="s">
        <v>84</v>
      </c>
      <c r="CZ239" s="252"/>
      <c r="DA239" s="252"/>
      <c r="DB239" s="252"/>
      <c r="DC239" s="252"/>
      <c r="DD239" s="252"/>
      <c r="DE239" s="252"/>
      <c r="DF239" s="252"/>
      <c r="DG239" s="252"/>
      <c r="DH239" s="253"/>
      <c r="DI239" s="27">
        <v>1.1000000000000001</v>
      </c>
      <c r="DJ239" s="25"/>
      <c r="DK239" s="252" t="s">
        <v>84</v>
      </c>
      <c r="DL239" s="252"/>
      <c r="DM239" s="252"/>
      <c r="DN239" s="252"/>
      <c r="DO239" s="252"/>
      <c r="DP239" s="252"/>
      <c r="DQ239" s="252"/>
      <c r="DR239" s="252"/>
      <c r="DS239" s="252"/>
      <c r="DT239" s="49"/>
      <c r="DY239" s="43" t="s">
        <v>110</v>
      </c>
      <c r="DZ239" s="24" t="str">
        <f>CONCATENATE(DZ$238,"-",DY239)</f>
        <v>C-6-BASE-D</v>
      </c>
      <c r="EA239" s="25">
        <v>3.26</v>
      </c>
      <c r="EB239" s="252" t="s">
        <v>84</v>
      </c>
      <c r="EC239" s="252"/>
      <c r="ED239" s="252"/>
      <c r="EE239" s="252"/>
      <c r="EF239" s="252"/>
      <c r="EG239" s="252"/>
      <c r="EH239" s="252"/>
      <c r="EI239" s="252"/>
      <c r="EJ239" s="252"/>
      <c r="EK239" s="253"/>
      <c r="EL239" s="27">
        <v>1.1000000000000001</v>
      </c>
      <c r="EM239" s="25"/>
      <c r="EN239" s="252" t="s">
        <v>84</v>
      </c>
      <c r="EO239" s="252"/>
      <c r="EP239" s="252"/>
      <c r="EQ239" s="252"/>
      <c r="ER239" s="252"/>
      <c r="ES239" s="252"/>
      <c r="ET239" s="252"/>
      <c r="EU239" s="252"/>
      <c r="EV239" s="252"/>
      <c r="EW239" s="49"/>
      <c r="FB239" s="43" t="s">
        <v>110</v>
      </c>
      <c r="FC239" s="24" t="str">
        <f>CONCATENATE(FC$238,"-",FB239)</f>
        <v>C-6-BASE-D</v>
      </c>
      <c r="FD239" s="25">
        <v>2.7</v>
      </c>
      <c r="FE239" s="252" t="s">
        <v>84</v>
      </c>
      <c r="FF239" s="252"/>
      <c r="FG239" s="252"/>
      <c r="FH239" s="252"/>
      <c r="FI239" s="252"/>
      <c r="FJ239" s="252"/>
      <c r="FK239" s="252"/>
      <c r="FL239" s="252"/>
      <c r="FM239" s="252"/>
      <c r="FN239" s="253"/>
      <c r="FO239" s="27">
        <v>1.1000000000000001</v>
      </c>
      <c r="FP239" s="25"/>
      <c r="FQ239" s="252" t="s">
        <v>84</v>
      </c>
      <c r="FR239" s="252"/>
      <c r="FS239" s="252"/>
      <c r="FT239" s="252"/>
      <c r="FU239" s="252"/>
      <c r="FV239" s="252"/>
      <c r="FW239" s="252"/>
      <c r="FX239" s="252"/>
      <c r="FY239" s="252"/>
      <c r="FZ239" s="49"/>
      <c r="HJ239" s="43" t="s">
        <v>110</v>
      </c>
      <c r="HK239" s="24" t="str">
        <f>CONCATENATE(HK$238,"-",HJ239)</f>
        <v>C-6-BASE-D</v>
      </c>
      <c r="HL239" s="25">
        <v>2.96</v>
      </c>
      <c r="HM239" s="252" t="s">
        <v>84</v>
      </c>
      <c r="HN239" s="252"/>
      <c r="HO239" s="252"/>
      <c r="HP239" s="252"/>
      <c r="HQ239" s="252"/>
      <c r="HR239" s="252"/>
      <c r="HS239" s="252"/>
      <c r="HT239" s="252"/>
      <c r="HU239" s="252"/>
      <c r="HV239" s="253"/>
      <c r="HW239" s="27">
        <v>100</v>
      </c>
      <c r="HX239" s="25"/>
      <c r="HY239" s="252" t="s">
        <v>84</v>
      </c>
      <c r="HZ239" s="252"/>
      <c r="IA239" s="252"/>
      <c r="IB239" s="252"/>
      <c r="IC239" s="252"/>
      <c r="ID239" s="252"/>
      <c r="IE239" s="252"/>
      <c r="IF239" s="252"/>
      <c r="IG239" s="252"/>
      <c r="IH239" s="49"/>
      <c r="IM239" s="43" t="s">
        <v>110</v>
      </c>
      <c r="IN239" s="24" t="str">
        <f>CONCATENATE(IN$238,"-",IM239)</f>
        <v>C-6-BASE-D</v>
      </c>
      <c r="IO239" s="25">
        <v>99999</v>
      </c>
      <c r="IP239" s="252" t="s">
        <v>84</v>
      </c>
      <c r="IQ239" s="252"/>
      <c r="IR239" s="252"/>
      <c r="IS239" s="252"/>
      <c r="IT239" s="252"/>
      <c r="IU239" s="252"/>
      <c r="IV239" s="252"/>
      <c r="IW239" s="252"/>
      <c r="IX239" s="252"/>
      <c r="IY239" s="253"/>
      <c r="IZ239" s="27">
        <v>100</v>
      </c>
      <c r="JA239" s="25"/>
      <c r="JB239" s="252" t="s">
        <v>84</v>
      </c>
      <c r="JC239" s="252"/>
      <c r="JD239" s="252"/>
      <c r="JE239" s="252"/>
      <c r="JF239" s="252"/>
      <c r="JG239" s="252"/>
      <c r="JH239" s="252"/>
      <c r="JI239" s="252"/>
      <c r="JJ239" s="252"/>
      <c r="JK239" s="49"/>
      <c r="KU239" s="43" t="s">
        <v>110</v>
      </c>
      <c r="KV239" s="24" t="str">
        <f>CONCATENATE(KV$238,"-",KU239)</f>
        <v>C-6-BASE-D</v>
      </c>
      <c r="KW239" s="25">
        <v>2.96</v>
      </c>
      <c r="KX239" s="252" t="s">
        <v>84</v>
      </c>
      <c r="KY239" s="252"/>
      <c r="KZ239" s="252"/>
      <c r="LA239" s="252"/>
      <c r="LB239" s="252"/>
      <c r="LC239" s="252"/>
      <c r="LD239" s="252"/>
      <c r="LE239" s="252"/>
      <c r="LF239" s="252"/>
      <c r="LG239" s="253"/>
      <c r="LH239" s="27">
        <v>100</v>
      </c>
      <c r="LI239" s="25"/>
      <c r="LJ239" s="252" t="s">
        <v>84</v>
      </c>
      <c r="LK239" s="252"/>
      <c r="LL239" s="252"/>
      <c r="LM239" s="252"/>
      <c r="LN239" s="252"/>
      <c r="LO239" s="252"/>
      <c r="LP239" s="252"/>
      <c r="LQ239" s="252"/>
      <c r="LR239" s="252"/>
      <c r="LS239" s="49"/>
    </row>
    <row r="240" spans="9:331" ht="14.4">
      <c r="I240" s="24" t="s">
        <v>91</v>
      </c>
      <c r="J240" s="24" t="str">
        <f t="shared" ref="J240:J249" si="160">CONCATENATE(J$238,"-",I240)</f>
        <v>C-6-BASE-18-29</v>
      </c>
      <c r="K240" s="140">
        <v>7.78</v>
      </c>
      <c r="L240" s="25">
        <v>11.67</v>
      </c>
      <c r="M240" s="25">
        <v>15.56</v>
      </c>
      <c r="N240" s="25">
        <v>19.45</v>
      </c>
      <c r="O240" s="25">
        <v>23.34</v>
      </c>
      <c r="P240" s="25">
        <v>27.23</v>
      </c>
      <c r="Q240" s="25">
        <v>29.6</v>
      </c>
      <c r="R240" s="25">
        <v>33.299999999999997</v>
      </c>
      <c r="S240" s="25">
        <v>37</v>
      </c>
      <c r="T240" s="25">
        <v>40.700000000000003</v>
      </c>
      <c r="U240" s="28">
        <v>44.4</v>
      </c>
      <c r="V240" s="29">
        <v>1.1000000000000001</v>
      </c>
      <c r="W240" s="142">
        <v>48.1</v>
      </c>
      <c r="X240" s="28">
        <v>51.8</v>
      </c>
      <c r="Y240" s="28">
        <v>55.5</v>
      </c>
      <c r="Z240" s="28">
        <v>59.2</v>
      </c>
      <c r="AA240" s="28">
        <v>62.9</v>
      </c>
      <c r="AB240" s="28">
        <v>66.599999999999994</v>
      </c>
      <c r="AC240" s="28">
        <v>70.3</v>
      </c>
      <c r="AD240" s="25">
        <v>74</v>
      </c>
      <c r="AE240" s="25">
        <v>77.7</v>
      </c>
      <c r="AF240" s="25">
        <v>81.400000000000006</v>
      </c>
      <c r="CV240" s="24" t="s">
        <v>91</v>
      </c>
      <c r="CW240" s="24" t="str">
        <f t="shared" ref="CW240:CW249" si="161">CONCATENATE(CW$238,"-",CV240)</f>
        <v>C-6-BASE-18-29</v>
      </c>
      <c r="CX240" s="156">
        <v>7.78</v>
      </c>
      <c r="CY240" s="25">
        <v>11.67</v>
      </c>
      <c r="CZ240" s="25">
        <v>15.56</v>
      </c>
      <c r="DA240" s="25">
        <v>19.45</v>
      </c>
      <c r="DB240" s="25">
        <v>23.34</v>
      </c>
      <c r="DC240" s="25">
        <v>27.23</v>
      </c>
      <c r="DD240" s="25">
        <v>29.6</v>
      </c>
      <c r="DE240" s="25">
        <v>33.299999999999997</v>
      </c>
      <c r="DF240" s="25">
        <v>37</v>
      </c>
      <c r="DG240" s="25">
        <v>40.700000000000003</v>
      </c>
      <c r="DH240" s="28">
        <v>44.4</v>
      </c>
      <c r="DI240" s="29">
        <v>1.1000000000000001</v>
      </c>
      <c r="DJ240" s="158">
        <v>48.1</v>
      </c>
      <c r="DK240" s="28">
        <v>51.8</v>
      </c>
      <c r="DL240" s="28">
        <v>55.5</v>
      </c>
      <c r="DM240" s="28">
        <v>59.2</v>
      </c>
      <c r="DN240" s="28">
        <v>62.9</v>
      </c>
      <c r="DO240" s="28">
        <v>66.599999999999994</v>
      </c>
      <c r="DP240" s="28">
        <v>70.3</v>
      </c>
      <c r="DQ240" s="25">
        <v>74</v>
      </c>
      <c r="DR240" s="25">
        <v>77.7</v>
      </c>
      <c r="DS240" s="25">
        <v>81.400000000000006</v>
      </c>
      <c r="DT240" s="49"/>
      <c r="DY240" s="24" t="s">
        <v>91</v>
      </c>
      <c r="DZ240" s="24" t="str">
        <f t="shared" ref="DZ240:DZ249" si="162">CONCATENATE(DZ$238,"-",DY240)</f>
        <v>C-6-BASE-18-29</v>
      </c>
      <c r="EA240" s="156">
        <v>7.86</v>
      </c>
      <c r="EB240" s="25">
        <v>11.79</v>
      </c>
      <c r="EC240" s="25">
        <v>15.72</v>
      </c>
      <c r="ED240" s="25">
        <v>19.649999999999999</v>
      </c>
      <c r="EE240" s="25">
        <v>23.58</v>
      </c>
      <c r="EF240" s="25">
        <v>27.51</v>
      </c>
      <c r="EG240" s="25">
        <v>29.84</v>
      </c>
      <c r="EH240" s="25">
        <v>33.57</v>
      </c>
      <c r="EI240" s="25">
        <v>37.299999999999997</v>
      </c>
      <c r="EJ240" s="25">
        <v>41.03</v>
      </c>
      <c r="EK240" s="28">
        <v>44.76</v>
      </c>
      <c r="EL240" s="29">
        <v>1.1000000000000001</v>
      </c>
      <c r="EM240" s="158">
        <v>48.49</v>
      </c>
      <c r="EN240" s="28">
        <v>52.22</v>
      </c>
      <c r="EO240" s="28">
        <v>55.95</v>
      </c>
      <c r="EP240" s="28">
        <v>59.68</v>
      </c>
      <c r="EQ240" s="28">
        <v>63.41</v>
      </c>
      <c r="ER240" s="28">
        <v>67.14</v>
      </c>
      <c r="ES240" s="28">
        <v>70.87</v>
      </c>
      <c r="ET240" s="25">
        <v>74.599999999999994</v>
      </c>
      <c r="EU240" s="25">
        <v>78.33</v>
      </c>
      <c r="EV240" s="25">
        <v>82.06</v>
      </c>
      <c r="EW240" s="49"/>
      <c r="FB240" s="24" t="s">
        <v>91</v>
      </c>
      <c r="FC240" s="24" t="str">
        <f t="shared" ref="FC240:FC249" si="163">CONCATENATE(FC$238,"-",FB240)</f>
        <v>C-6-BASE-18-29</v>
      </c>
      <c r="FD240" s="156">
        <v>6.66</v>
      </c>
      <c r="FE240" s="25">
        <v>9.99</v>
      </c>
      <c r="FF240" s="25">
        <v>13.32</v>
      </c>
      <c r="FG240" s="25">
        <v>16.649999999999999</v>
      </c>
      <c r="FH240" s="25">
        <v>19.98</v>
      </c>
      <c r="FI240" s="25">
        <v>23.31</v>
      </c>
      <c r="FJ240" s="25">
        <v>25.28</v>
      </c>
      <c r="FK240" s="25">
        <v>28.44</v>
      </c>
      <c r="FL240" s="25">
        <v>31.6</v>
      </c>
      <c r="FM240" s="25">
        <v>34.76</v>
      </c>
      <c r="FN240" s="28">
        <v>37.92</v>
      </c>
      <c r="FO240" s="29">
        <v>1.1000000000000001</v>
      </c>
      <c r="FP240" s="158">
        <v>41.08</v>
      </c>
      <c r="FQ240" s="28">
        <v>44.24</v>
      </c>
      <c r="FR240" s="28">
        <v>47.4</v>
      </c>
      <c r="FS240" s="28">
        <v>50.56</v>
      </c>
      <c r="FT240" s="28">
        <v>53.72</v>
      </c>
      <c r="FU240" s="28">
        <v>56.88</v>
      </c>
      <c r="FV240" s="28">
        <v>60.04</v>
      </c>
      <c r="FW240" s="25">
        <v>63.2</v>
      </c>
      <c r="FX240" s="25">
        <v>66.36</v>
      </c>
      <c r="FY240" s="25">
        <v>69.52</v>
      </c>
      <c r="FZ240" s="49"/>
      <c r="HJ240" s="24" t="s">
        <v>91</v>
      </c>
      <c r="HK240" s="24" t="str">
        <f t="shared" ref="HK240:HK249" si="164">CONCATENATE(HK$238,"-",HJ240)</f>
        <v>C-6-BASE-18-29</v>
      </c>
      <c r="HL240" s="162">
        <v>6.66</v>
      </c>
      <c r="HM240" s="25">
        <v>9.99</v>
      </c>
      <c r="HN240" s="25">
        <v>13.32</v>
      </c>
      <c r="HO240" s="25">
        <v>16.649999999999999</v>
      </c>
      <c r="HP240" s="25">
        <v>19.98</v>
      </c>
      <c r="HQ240" s="25">
        <v>23.31</v>
      </c>
      <c r="HR240" s="25">
        <v>25.28</v>
      </c>
      <c r="HS240" s="25">
        <v>28.44</v>
      </c>
      <c r="HT240" s="25">
        <v>31.6</v>
      </c>
      <c r="HU240" s="25">
        <v>34.76</v>
      </c>
      <c r="HV240" s="28">
        <v>37.92</v>
      </c>
      <c r="HW240" s="29">
        <v>100</v>
      </c>
      <c r="HX240" s="164">
        <v>41.08</v>
      </c>
      <c r="HY240" s="28">
        <v>44.24</v>
      </c>
      <c r="HZ240" s="28">
        <v>47.4</v>
      </c>
      <c r="IA240" s="28">
        <v>50.56</v>
      </c>
      <c r="IB240" s="28">
        <v>53.72</v>
      </c>
      <c r="IC240" s="28">
        <v>56.88</v>
      </c>
      <c r="ID240" s="28">
        <v>60.04</v>
      </c>
      <c r="IE240" s="25">
        <v>63.2</v>
      </c>
      <c r="IF240" s="25">
        <v>66.36</v>
      </c>
      <c r="IG240" s="25">
        <v>69.52</v>
      </c>
      <c r="IH240" s="49"/>
      <c r="IM240" s="24" t="s">
        <v>91</v>
      </c>
      <c r="IN240" s="24" t="str">
        <f t="shared" ref="IN240:IN249" si="165">CONCATENATE(IN$238,"-",IM240)</f>
        <v>C-6-BASE-18-29</v>
      </c>
      <c r="IO240" s="165">
        <v>99999</v>
      </c>
      <c r="IP240" s="25">
        <v>99999</v>
      </c>
      <c r="IQ240" s="25">
        <v>99999</v>
      </c>
      <c r="IR240" s="25">
        <v>99999</v>
      </c>
      <c r="IS240" s="25">
        <v>99999</v>
      </c>
      <c r="IT240" s="25">
        <v>99999</v>
      </c>
      <c r="IU240" s="25">
        <v>99999</v>
      </c>
      <c r="IV240" s="25">
        <v>99999</v>
      </c>
      <c r="IW240" s="25">
        <v>99999</v>
      </c>
      <c r="IX240" s="25">
        <v>99999</v>
      </c>
      <c r="IY240" s="28">
        <v>99999</v>
      </c>
      <c r="IZ240" s="29">
        <v>100</v>
      </c>
      <c r="JA240" s="165">
        <v>99999</v>
      </c>
      <c r="JB240" s="25">
        <v>99999</v>
      </c>
      <c r="JC240" s="25">
        <v>99999</v>
      </c>
      <c r="JD240" s="25">
        <v>99999</v>
      </c>
      <c r="JE240" s="25">
        <v>99999</v>
      </c>
      <c r="JF240" s="25">
        <v>99999</v>
      </c>
      <c r="JG240" s="25">
        <v>99999</v>
      </c>
      <c r="JH240" s="25">
        <v>99999</v>
      </c>
      <c r="JI240" s="25">
        <v>99999</v>
      </c>
      <c r="JJ240" s="25">
        <v>99999</v>
      </c>
      <c r="JK240" s="49"/>
      <c r="KU240" s="24" t="s">
        <v>91</v>
      </c>
      <c r="KV240" s="24" t="str">
        <f t="shared" ref="KV240:KV249" si="166">CONCATENATE(KV$238,"-",KU240)</f>
        <v>C-6-BASE-18-29</v>
      </c>
      <c r="KW240" s="162">
        <v>6.66</v>
      </c>
      <c r="KX240" s="25">
        <v>9.99</v>
      </c>
      <c r="KY240" s="25">
        <v>13.32</v>
      </c>
      <c r="KZ240" s="25">
        <v>16.649999999999999</v>
      </c>
      <c r="LA240" s="25">
        <v>19.98</v>
      </c>
      <c r="LB240" s="25">
        <v>23.31</v>
      </c>
      <c r="LC240" s="25">
        <v>25.28</v>
      </c>
      <c r="LD240" s="25">
        <v>28.44</v>
      </c>
      <c r="LE240" s="25">
        <v>31.6</v>
      </c>
      <c r="LF240" s="25">
        <v>34.76</v>
      </c>
      <c r="LG240" s="28">
        <v>37.92</v>
      </c>
      <c r="LH240" s="29">
        <v>100</v>
      </c>
      <c r="LI240" s="164">
        <v>41.08</v>
      </c>
      <c r="LJ240" s="28">
        <v>44.24</v>
      </c>
      <c r="LK240" s="28">
        <v>47.4</v>
      </c>
      <c r="LL240" s="28">
        <v>50.56</v>
      </c>
      <c r="LM240" s="28">
        <v>53.72</v>
      </c>
      <c r="LN240" s="28">
        <v>56.88</v>
      </c>
      <c r="LO240" s="28">
        <v>60.04</v>
      </c>
      <c r="LP240" s="25">
        <v>63.2</v>
      </c>
      <c r="LQ240" s="25">
        <v>66.36</v>
      </c>
      <c r="LR240" s="25">
        <v>69.52</v>
      </c>
      <c r="LS240" s="49"/>
    </row>
    <row r="241" spans="9:331" ht="14.4">
      <c r="I241" s="24" t="s">
        <v>92</v>
      </c>
      <c r="J241" s="24" t="str">
        <f t="shared" si="160"/>
        <v>C-6-BASE-30-39</v>
      </c>
      <c r="K241" s="25">
        <v>12.22</v>
      </c>
      <c r="L241" s="25">
        <v>18.329999999999998</v>
      </c>
      <c r="M241" s="25">
        <v>24.44</v>
      </c>
      <c r="N241" s="25">
        <v>30.55</v>
      </c>
      <c r="O241" s="25">
        <v>36.659999999999997</v>
      </c>
      <c r="P241" s="25">
        <v>42.77</v>
      </c>
      <c r="Q241" s="25">
        <v>46.4</v>
      </c>
      <c r="R241" s="25">
        <v>52.2</v>
      </c>
      <c r="S241" s="25">
        <v>58</v>
      </c>
      <c r="T241" s="25">
        <v>63.8</v>
      </c>
      <c r="U241" s="28">
        <v>69.599999999999994</v>
      </c>
      <c r="V241" s="29">
        <v>1.1000000000000001</v>
      </c>
      <c r="W241" s="28">
        <v>75.400000000000006</v>
      </c>
      <c r="X241" s="28">
        <v>81.2</v>
      </c>
      <c r="Y241" s="28">
        <v>87</v>
      </c>
      <c r="Z241" s="28">
        <v>92.8</v>
      </c>
      <c r="AA241" s="28">
        <v>98.6</v>
      </c>
      <c r="AB241" s="28">
        <v>104.4</v>
      </c>
      <c r="AC241" s="28">
        <v>110.2</v>
      </c>
      <c r="AD241" s="25">
        <v>116</v>
      </c>
      <c r="AE241" s="25">
        <v>121.8</v>
      </c>
      <c r="AF241" s="25">
        <v>127.6</v>
      </c>
      <c r="CV241" s="24" t="s">
        <v>92</v>
      </c>
      <c r="CW241" s="24" t="str">
        <f t="shared" si="161"/>
        <v>C-6-BASE-30-39</v>
      </c>
      <c r="CX241" s="25">
        <v>11.1</v>
      </c>
      <c r="CY241" s="25">
        <v>16.649999999999999</v>
      </c>
      <c r="CZ241" s="25">
        <v>22.2</v>
      </c>
      <c r="DA241" s="25">
        <v>27.75</v>
      </c>
      <c r="DB241" s="25">
        <v>33.299999999999997</v>
      </c>
      <c r="DC241" s="25">
        <v>38.85</v>
      </c>
      <c r="DD241" s="25">
        <v>42.16</v>
      </c>
      <c r="DE241" s="25">
        <v>47.43</v>
      </c>
      <c r="DF241" s="25">
        <v>52.7</v>
      </c>
      <c r="DG241" s="25">
        <v>57.97</v>
      </c>
      <c r="DH241" s="28">
        <v>63.24</v>
      </c>
      <c r="DI241" s="29">
        <v>1.1000000000000001</v>
      </c>
      <c r="DJ241" s="28">
        <v>68.510000000000005</v>
      </c>
      <c r="DK241" s="28">
        <v>73.78</v>
      </c>
      <c r="DL241" s="28">
        <v>79.05</v>
      </c>
      <c r="DM241" s="28">
        <v>84.32</v>
      </c>
      <c r="DN241" s="28">
        <v>89.59</v>
      </c>
      <c r="DO241" s="28">
        <v>94.86</v>
      </c>
      <c r="DP241" s="28">
        <v>100.13</v>
      </c>
      <c r="DQ241" s="25">
        <v>105.4</v>
      </c>
      <c r="DR241" s="25">
        <v>110.67</v>
      </c>
      <c r="DS241" s="25">
        <v>115.94</v>
      </c>
      <c r="DT241" s="49"/>
      <c r="DY241" s="24" t="s">
        <v>92</v>
      </c>
      <c r="DZ241" s="24" t="str">
        <f t="shared" si="162"/>
        <v>C-6-BASE-30-39</v>
      </c>
      <c r="EA241" s="25">
        <v>11.24</v>
      </c>
      <c r="EB241" s="25">
        <v>16.86</v>
      </c>
      <c r="EC241" s="25">
        <v>22.48</v>
      </c>
      <c r="ED241" s="25">
        <v>28.1</v>
      </c>
      <c r="EE241" s="25">
        <v>33.72</v>
      </c>
      <c r="EF241" s="25">
        <v>39.340000000000003</v>
      </c>
      <c r="EG241" s="25">
        <v>42.72</v>
      </c>
      <c r="EH241" s="25">
        <v>48.06</v>
      </c>
      <c r="EI241" s="25">
        <v>53.4</v>
      </c>
      <c r="EJ241" s="25">
        <v>58.74</v>
      </c>
      <c r="EK241" s="28">
        <v>64.08</v>
      </c>
      <c r="EL241" s="29">
        <v>1.1000000000000001</v>
      </c>
      <c r="EM241" s="28">
        <v>69.42</v>
      </c>
      <c r="EN241" s="28">
        <v>74.760000000000005</v>
      </c>
      <c r="EO241" s="28">
        <v>80.099999999999994</v>
      </c>
      <c r="EP241" s="28">
        <v>85.44</v>
      </c>
      <c r="EQ241" s="28">
        <v>90.78</v>
      </c>
      <c r="ER241" s="28">
        <v>96.12</v>
      </c>
      <c r="ES241" s="28">
        <v>101.46</v>
      </c>
      <c r="ET241" s="25">
        <v>106.8</v>
      </c>
      <c r="EU241" s="25">
        <v>112.14</v>
      </c>
      <c r="EV241" s="25">
        <v>117.48</v>
      </c>
      <c r="EW241" s="49"/>
      <c r="FB241" s="24" t="s">
        <v>92</v>
      </c>
      <c r="FC241" s="24" t="str">
        <f t="shared" si="163"/>
        <v>C-6-BASE-30-39</v>
      </c>
      <c r="FD241" s="25">
        <v>8.8800000000000008</v>
      </c>
      <c r="FE241" s="25">
        <v>13.32</v>
      </c>
      <c r="FF241" s="25">
        <v>17.760000000000002</v>
      </c>
      <c r="FG241" s="25">
        <v>22.2</v>
      </c>
      <c r="FH241" s="25">
        <v>26.64</v>
      </c>
      <c r="FI241" s="25">
        <v>31.08</v>
      </c>
      <c r="FJ241" s="25">
        <v>33.76</v>
      </c>
      <c r="FK241" s="25">
        <v>37.979999999999997</v>
      </c>
      <c r="FL241" s="25">
        <v>42.2</v>
      </c>
      <c r="FM241" s="25">
        <v>46.42</v>
      </c>
      <c r="FN241" s="28">
        <v>50.64</v>
      </c>
      <c r="FO241" s="29">
        <v>1.1000000000000001</v>
      </c>
      <c r="FP241" s="28">
        <v>54.86</v>
      </c>
      <c r="FQ241" s="28">
        <v>59.08</v>
      </c>
      <c r="FR241" s="28">
        <v>63.3</v>
      </c>
      <c r="FS241" s="28">
        <v>67.52</v>
      </c>
      <c r="FT241" s="28">
        <v>71.739999999999995</v>
      </c>
      <c r="FU241" s="28">
        <v>75.959999999999994</v>
      </c>
      <c r="FV241" s="28">
        <v>80.180000000000007</v>
      </c>
      <c r="FW241" s="25">
        <v>84.4</v>
      </c>
      <c r="FX241" s="25">
        <v>88.62</v>
      </c>
      <c r="FY241" s="25">
        <v>92.84</v>
      </c>
      <c r="FZ241" s="49"/>
      <c r="HJ241" s="24" t="s">
        <v>92</v>
      </c>
      <c r="HK241" s="24" t="str">
        <f t="shared" si="164"/>
        <v>C-6-BASE-30-39</v>
      </c>
      <c r="HL241" s="25">
        <v>10</v>
      </c>
      <c r="HM241" s="25">
        <v>15</v>
      </c>
      <c r="HN241" s="25">
        <v>20</v>
      </c>
      <c r="HO241" s="25">
        <v>25</v>
      </c>
      <c r="HP241" s="25">
        <v>30</v>
      </c>
      <c r="HQ241" s="25">
        <v>35</v>
      </c>
      <c r="HR241" s="25">
        <v>38</v>
      </c>
      <c r="HS241" s="25">
        <v>42.75</v>
      </c>
      <c r="HT241" s="25">
        <v>47.5</v>
      </c>
      <c r="HU241" s="25">
        <v>52.25</v>
      </c>
      <c r="HV241" s="28">
        <v>57</v>
      </c>
      <c r="HW241" s="29">
        <v>100</v>
      </c>
      <c r="HX241" s="28">
        <v>61.75</v>
      </c>
      <c r="HY241" s="28">
        <v>66.5</v>
      </c>
      <c r="HZ241" s="28">
        <v>71.25</v>
      </c>
      <c r="IA241" s="28">
        <v>76</v>
      </c>
      <c r="IB241" s="28">
        <v>80.75</v>
      </c>
      <c r="IC241" s="28">
        <v>85.5</v>
      </c>
      <c r="ID241" s="28">
        <v>90.25</v>
      </c>
      <c r="IE241" s="25">
        <v>95</v>
      </c>
      <c r="IF241" s="25">
        <v>99.75</v>
      </c>
      <c r="IG241" s="25">
        <v>104.5</v>
      </c>
      <c r="IH241" s="49"/>
      <c r="IM241" s="24" t="s">
        <v>92</v>
      </c>
      <c r="IN241" s="24" t="str">
        <f t="shared" si="165"/>
        <v>C-6-BASE-30-39</v>
      </c>
      <c r="IO241" s="165">
        <v>99999</v>
      </c>
      <c r="IP241" s="25">
        <v>99999</v>
      </c>
      <c r="IQ241" s="25">
        <v>99999</v>
      </c>
      <c r="IR241" s="25">
        <v>99999</v>
      </c>
      <c r="IS241" s="25">
        <v>99999</v>
      </c>
      <c r="IT241" s="25">
        <v>99999</v>
      </c>
      <c r="IU241" s="25">
        <v>99999</v>
      </c>
      <c r="IV241" s="25">
        <v>99999</v>
      </c>
      <c r="IW241" s="25">
        <v>99999</v>
      </c>
      <c r="IX241" s="25">
        <v>99999</v>
      </c>
      <c r="IY241" s="28">
        <v>99999</v>
      </c>
      <c r="IZ241" s="29">
        <v>100</v>
      </c>
      <c r="JA241" s="165">
        <v>99999</v>
      </c>
      <c r="JB241" s="25">
        <v>99999</v>
      </c>
      <c r="JC241" s="25">
        <v>99999</v>
      </c>
      <c r="JD241" s="25">
        <v>99999</v>
      </c>
      <c r="JE241" s="25">
        <v>99999</v>
      </c>
      <c r="JF241" s="25">
        <v>99999</v>
      </c>
      <c r="JG241" s="25">
        <v>99999</v>
      </c>
      <c r="JH241" s="25">
        <v>99999</v>
      </c>
      <c r="JI241" s="25">
        <v>99999</v>
      </c>
      <c r="JJ241" s="25">
        <v>99999</v>
      </c>
      <c r="JK241" s="49"/>
      <c r="KU241" s="24" t="s">
        <v>92</v>
      </c>
      <c r="KV241" s="24" t="str">
        <f t="shared" si="166"/>
        <v>C-6-BASE-30-39</v>
      </c>
      <c r="KW241" s="25">
        <v>10</v>
      </c>
      <c r="KX241" s="25">
        <v>15</v>
      </c>
      <c r="KY241" s="25">
        <v>20</v>
      </c>
      <c r="KZ241" s="25">
        <v>25</v>
      </c>
      <c r="LA241" s="25">
        <v>30</v>
      </c>
      <c r="LB241" s="25">
        <v>35</v>
      </c>
      <c r="LC241" s="25">
        <v>38</v>
      </c>
      <c r="LD241" s="25">
        <v>42.75</v>
      </c>
      <c r="LE241" s="25">
        <v>47.5</v>
      </c>
      <c r="LF241" s="25">
        <v>52.25</v>
      </c>
      <c r="LG241" s="28">
        <v>57</v>
      </c>
      <c r="LH241" s="29">
        <v>100</v>
      </c>
      <c r="LI241" s="28">
        <v>61.75</v>
      </c>
      <c r="LJ241" s="28">
        <v>66.5</v>
      </c>
      <c r="LK241" s="28">
        <v>71.25</v>
      </c>
      <c r="LL241" s="28">
        <v>76</v>
      </c>
      <c r="LM241" s="28">
        <v>80.75</v>
      </c>
      <c r="LN241" s="28">
        <v>85.5</v>
      </c>
      <c r="LO241" s="28">
        <v>90.25</v>
      </c>
      <c r="LP241" s="25">
        <v>95</v>
      </c>
      <c r="LQ241" s="25">
        <v>99.75</v>
      </c>
      <c r="LR241" s="25">
        <v>104.5</v>
      </c>
      <c r="LS241" s="49"/>
    </row>
    <row r="242" spans="9:331" ht="14.4">
      <c r="I242" s="24" t="s">
        <v>93</v>
      </c>
      <c r="J242" s="24" t="str">
        <f t="shared" si="160"/>
        <v>C-6-BASE-40-49</v>
      </c>
      <c r="K242" s="25">
        <v>26.64</v>
      </c>
      <c r="L242" s="25">
        <v>39.96</v>
      </c>
      <c r="M242" s="25">
        <v>53.28</v>
      </c>
      <c r="N242" s="25">
        <v>66.599999999999994</v>
      </c>
      <c r="O242" s="25">
        <v>79.92</v>
      </c>
      <c r="P242" s="25">
        <v>93.24</v>
      </c>
      <c r="Q242" s="25">
        <v>101.2</v>
      </c>
      <c r="R242" s="25">
        <v>113.85</v>
      </c>
      <c r="S242" s="25">
        <v>126.5</v>
      </c>
      <c r="T242" s="25">
        <v>139.15</v>
      </c>
      <c r="U242" s="28">
        <v>151.80000000000001</v>
      </c>
      <c r="V242" s="29">
        <v>1.1499999999999999</v>
      </c>
      <c r="W242" s="28">
        <v>164.45</v>
      </c>
      <c r="X242" s="28">
        <v>177.1</v>
      </c>
      <c r="Y242" s="28">
        <v>189.75</v>
      </c>
      <c r="Z242" s="28">
        <v>202.4</v>
      </c>
      <c r="AA242" s="28">
        <v>215.05</v>
      </c>
      <c r="AB242" s="28">
        <v>227.7</v>
      </c>
      <c r="AC242" s="28">
        <v>240.35</v>
      </c>
      <c r="AD242" s="25">
        <v>253</v>
      </c>
      <c r="AE242" s="25">
        <v>265.64999999999998</v>
      </c>
      <c r="AF242" s="25">
        <v>278.3</v>
      </c>
      <c r="CV242" s="24" t="s">
        <v>93</v>
      </c>
      <c r="CW242" s="24" t="str">
        <f t="shared" si="161"/>
        <v>C-6-BASE-40-49</v>
      </c>
      <c r="CX242" s="25">
        <v>23.32</v>
      </c>
      <c r="CY242" s="25">
        <v>34.979999999999997</v>
      </c>
      <c r="CZ242" s="25">
        <v>46.64</v>
      </c>
      <c r="DA242" s="25">
        <v>58.3</v>
      </c>
      <c r="DB242" s="25">
        <v>69.959999999999994</v>
      </c>
      <c r="DC242" s="25">
        <v>81.62</v>
      </c>
      <c r="DD242" s="25">
        <v>88.64</v>
      </c>
      <c r="DE242" s="25">
        <v>99.72</v>
      </c>
      <c r="DF242" s="25">
        <v>110.8</v>
      </c>
      <c r="DG242" s="25">
        <v>121.88</v>
      </c>
      <c r="DH242" s="28">
        <v>132.96</v>
      </c>
      <c r="DI242" s="29">
        <v>1.1499999999999999</v>
      </c>
      <c r="DJ242" s="28">
        <v>144.04</v>
      </c>
      <c r="DK242" s="28">
        <v>155.12</v>
      </c>
      <c r="DL242" s="28">
        <v>166.2</v>
      </c>
      <c r="DM242" s="28">
        <v>177.28</v>
      </c>
      <c r="DN242" s="28">
        <v>188.36</v>
      </c>
      <c r="DO242" s="28">
        <v>199.44</v>
      </c>
      <c r="DP242" s="28">
        <v>210.52</v>
      </c>
      <c r="DQ242" s="25">
        <v>221.6</v>
      </c>
      <c r="DR242" s="25">
        <v>232.68</v>
      </c>
      <c r="DS242" s="25">
        <v>243.76</v>
      </c>
      <c r="DT242" s="49"/>
      <c r="DY242" s="24" t="s">
        <v>93</v>
      </c>
      <c r="DZ242" s="24" t="str">
        <f t="shared" si="162"/>
        <v>C-6-BASE-40-49</v>
      </c>
      <c r="EA242" s="25">
        <v>23.6</v>
      </c>
      <c r="EB242" s="25">
        <v>35.4</v>
      </c>
      <c r="EC242" s="25">
        <v>47.2</v>
      </c>
      <c r="ED242" s="25">
        <v>59</v>
      </c>
      <c r="EE242" s="25">
        <v>70.8</v>
      </c>
      <c r="EF242" s="25">
        <v>82.6</v>
      </c>
      <c r="EG242" s="25">
        <v>89.68</v>
      </c>
      <c r="EH242" s="25">
        <v>100.89</v>
      </c>
      <c r="EI242" s="25">
        <v>112.1</v>
      </c>
      <c r="EJ242" s="25">
        <v>123.31</v>
      </c>
      <c r="EK242" s="28">
        <v>134.52000000000001</v>
      </c>
      <c r="EL242" s="29">
        <v>1.1499999999999999</v>
      </c>
      <c r="EM242" s="28">
        <v>145.72999999999999</v>
      </c>
      <c r="EN242" s="28">
        <v>156.94</v>
      </c>
      <c r="EO242" s="28">
        <v>168.15</v>
      </c>
      <c r="EP242" s="28">
        <v>179.36</v>
      </c>
      <c r="EQ242" s="28">
        <v>190.57</v>
      </c>
      <c r="ER242" s="28">
        <v>201.78</v>
      </c>
      <c r="ES242" s="28">
        <v>212.99</v>
      </c>
      <c r="ET242" s="25">
        <v>224.2</v>
      </c>
      <c r="EU242" s="25">
        <v>235.41</v>
      </c>
      <c r="EV242" s="25">
        <v>246.62</v>
      </c>
      <c r="EW242" s="49"/>
      <c r="FB242" s="24" t="s">
        <v>93</v>
      </c>
      <c r="FC242" s="24" t="str">
        <f t="shared" si="163"/>
        <v>C-6-BASE-40-49</v>
      </c>
      <c r="FD242" s="25">
        <v>19.98</v>
      </c>
      <c r="FE242" s="25">
        <v>29.97</v>
      </c>
      <c r="FF242" s="25">
        <v>39.96</v>
      </c>
      <c r="FG242" s="25">
        <v>49.95</v>
      </c>
      <c r="FH242" s="25">
        <v>59.94</v>
      </c>
      <c r="FI242" s="25">
        <v>69.930000000000007</v>
      </c>
      <c r="FJ242" s="25">
        <v>75.92</v>
      </c>
      <c r="FK242" s="25">
        <v>85.41</v>
      </c>
      <c r="FL242" s="25">
        <v>94.9</v>
      </c>
      <c r="FM242" s="25">
        <v>104.39</v>
      </c>
      <c r="FN242" s="28">
        <v>113.88</v>
      </c>
      <c r="FO242" s="29">
        <v>1.1499999999999999</v>
      </c>
      <c r="FP242" s="28">
        <v>123.37</v>
      </c>
      <c r="FQ242" s="28">
        <v>132.86000000000001</v>
      </c>
      <c r="FR242" s="28">
        <v>142.35</v>
      </c>
      <c r="FS242" s="28">
        <v>151.84</v>
      </c>
      <c r="FT242" s="28">
        <v>161.33000000000001</v>
      </c>
      <c r="FU242" s="28">
        <v>170.82</v>
      </c>
      <c r="FV242" s="28">
        <v>180.31</v>
      </c>
      <c r="FW242" s="25">
        <v>189.8</v>
      </c>
      <c r="FX242" s="25">
        <v>199.29</v>
      </c>
      <c r="FY242" s="25">
        <v>208.78</v>
      </c>
      <c r="FZ242" s="49"/>
      <c r="HJ242" s="24" t="s">
        <v>93</v>
      </c>
      <c r="HK242" s="24" t="str">
        <f t="shared" si="164"/>
        <v>C-6-BASE-40-49</v>
      </c>
      <c r="HL242" s="25">
        <v>22.2</v>
      </c>
      <c r="HM242" s="25">
        <v>33.299999999999997</v>
      </c>
      <c r="HN242" s="25">
        <v>44.4</v>
      </c>
      <c r="HO242" s="25">
        <v>55.5</v>
      </c>
      <c r="HP242" s="25">
        <v>66.599999999999994</v>
      </c>
      <c r="HQ242" s="25">
        <v>77.7</v>
      </c>
      <c r="HR242" s="25">
        <v>84.4</v>
      </c>
      <c r="HS242" s="25">
        <v>94.95</v>
      </c>
      <c r="HT242" s="25">
        <v>105.5</v>
      </c>
      <c r="HU242" s="25">
        <v>116.05</v>
      </c>
      <c r="HV242" s="28">
        <v>126.6</v>
      </c>
      <c r="HW242" s="29">
        <v>100</v>
      </c>
      <c r="HX242" s="28">
        <v>137.15</v>
      </c>
      <c r="HY242" s="28">
        <v>147.69999999999999</v>
      </c>
      <c r="HZ242" s="28">
        <v>158.25</v>
      </c>
      <c r="IA242" s="28">
        <v>168.8</v>
      </c>
      <c r="IB242" s="28">
        <v>179.35</v>
      </c>
      <c r="IC242" s="28">
        <v>189.9</v>
      </c>
      <c r="ID242" s="28">
        <v>200.45</v>
      </c>
      <c r="IE242" s="25">
        <v>211</v>
      </c>
      <c r="IF242" s="25">
        <v>221.55</v>
      </c>
      <c r="IG242" s="25">
        <v>232.1</v>
      </c>
      <c r="IH242" s="49"/>
      <c r="IM242" s="24" t="s">
        <v>93</v>
      </c>
      <c r="IN242" s="24" t="str">
        <f t="shared" si="165"/>
        <v>C-6-BASE-40-49</v>
      </c>
      <c r="IO242" s="165">
        <v>99999</v>
      </c>
      <c r="IP242" s="25">
        <v>99999</v>
      </c>
      <c r="IQ242" s="25">
        <v>99999</v>
      </c>
      <c r="IR242" s="25">
        <v>99999</v>
      </c>
      <c r="IS242" s="25">
        <v>99999</v>
      </c>
      <c r="IT242" s="25">
        <v>99999</v>
      </c>
      <c r="IU242" s="25">
        <v>99999</v>
      </c>
      <c r="IV242" s="25">
        <v>99999</v>
      </c>
      <c r="IW242" s="25">
        <v>99999</v>
      </c>
      <c r="IX242" s="25">
        <v>99999</v>
      </c>
      <c r="IY242" s="28">
        <v>99999</v>
      </c>
      <c r="IZ242" s="29">
        <v>100</v>
      </c>
      <c r="JA242" s="165">
        <v>99999</v>
      </c>
      <c r="JB242" s="25">
        <v>99999</v>
      </c>
      <c r="JC242" s="25">
        <v>99999</v>
      </c>
      <c r="JD242" s="25">
        <v>99999</v>
      </c>
      <c r="JE242" s="25">
        <v>99999</v>
      </c>
      <c r="JF242" s="25">
        <v>99999</v>
      </c>
      <c r="JG242" s="25">
        <v>99999</v>
      </c>
      <c r="JH242" s="25">
        <v>99999</v>
      </c>
      <c r="JI242" s="25">
        <v>99999</v>
      </c>
      <c r="JJ242" s="25">
        <v>99999</v>
      </c>
      <c r="JK242" s="49"/>
      <c r="KU242" s="24" t="s">
        <v>93</v>
      </c>
      <c r="KV242" s="24" t="str">
        <f t="shared" si="166"/>
        <v>C-6-BASE-40-49</v>
      </c>
      <c r="KW242" s="25">
        <v>22.2</v>
      </c>
      <c r="KX242" s="25">
        <v>33.299999999999997</v>
      </c>
      <c r="KY242" s="25">
        <v>44.4</v>
      </c>
      <c r="KZ242" s="25">
        <v>55.5</v>
      </c>
      <c r="LA242" s="25">
        <v>66.599999999999994</v>
      </c>
      <c r="LB242" s="25">
        <v>77.7</v>
      </c>
      <c r="LC242" s="25">
        <v>84.4</v>
      </c>
      <c r="LD242" s="25">
        <v>94.95</v>
      </c>
      <c r="LE242" s="25">
        <v>105.5</v>
      </c>
      <c r="LF242" s="25">
        <v>116.05</v>
      </c>
      <c r="LG242" s="28">
        <v>126.6</v>
      </c>
      <c r="LH242" s="29">
        <v>100</v>
      </c>
      <c r="LI242" s="28">
        <v>137.15</v>
      </c>
      <c r="LJ242" s="28">
        <v>147.69999999999999</v>
      </c>
      <c r="LK242" s="28">
        <v>158.25</v>
      </c>
      <c r="LL242" s="28">
        <v>168.8</v>
      </c>
      <c r="LM242" s="28">
        <v>179.35</v>
      </c>
      <c r="LN242" s="28">
        <v>189.9</v>
      </c>
      <c r="LO242" s="28">
        <v>200.45</v>
      </c>
      <c r="LP242" s="25">
        <v>211</v>
      </c>
      <c r="LQ242" s="25">
        <v>221.55</v>
      </c>
      <c r="LR242" s="25">
        <v>232.1</v>
      </c>
      <c r="LS242" s="49"/>
    </row>
    <row r="243" spans="9:331" ht="14.4">
      <c r="I243" s="24" t="s">
        <v>94</v>
      </c>
      <c r="J243" s="24" t="str">
        <f t="shared" si="160"/>
        <v>C-6-BASE-50-54</v>
      </c>
      <c r="K243" s="25">
        <v>45.52</v>
      </c>
      <c r="L243" s="25">
        <v>68.28</v>
      </c>
      <c r="M243" s="25">
        <v>91.04</v>
      </c>
      <c r="N243" s="25">
        <v>113.8</v>
      </c>
      <c r="O243" s="25">
        <v>136.56</v>
      </c>
      <c r="P243" s="25">
        <v>159.32</v>
      </c>
      <c r="Q243" s="25">
        <v>172.96</v>
      </c>
      <c r="R243" s="25">
        <v>194.58</v>
      </c>
      <c r="S243" s="25">
        <v>216.2</v>
      </c>
      <c r="T243" s="25">
        <v>237.82</v>
      </c>
      <c r="U243" s="28">
        <v>259.44</v>
      </c>
      <c r="V243" s="29">
        <v>1.1499999999999999</v>
      </c>
      <c r="W243" s="28">
        <v>281.06</v>
      </c>
      <c r="X243" s="28">
        <v>302.68</v>
      </c>
      <c r="Y243" s="28">
        <v>324.3</v>
      </c>
      <c r="Z243" s="28">
        <v>345.92</v>
      </c>
      <c r="AA243" s="28">
        <v>367.54</v>
      </c>
      <c r="AB243" s="28">
        <v>389.16</v>
      </c>
      <c r="AC243" s="28">
        <v>410.78</v>
      </c>
      <c r="AD243" s="25">
        <v>432.4</v>
      </c>
      <c r="AE243" s="25">
        <v>454.02</v>
      </c>
      <c r="AF243" s="25">
        <v>475.64</v>
      </c>
      <c r="CV243" s="24" t="s">
        <v>94</v>
      </c>
      <c r="CW243" s="24" t="str">
        <f t="shared" si="161"/>
        <v>C-6-BASE-50-54</v>
      </c>
      <c r="CX243" s="25">
        <v>41.08</v>
      </c>
      <c r="CY243" s="25">
        <v>61.62</v>
      </c>
      <c r="CZ243" s="25">
        <v>82.16</v>
      </c>
      <c r="DA243" s="25">
        <v>102.7</v>
      </c>
      <c r="DB243" s="25">
        <v>123.24</v>
      </c>
      <c r="DC243" s="25">
        <v>143.78</v>
      </c>
      <c r="DD243" s="25">
        <v>156.08000000000001</v>
      </c>
      <c r="DE243" s="25">
        <v>175.59</v>
      </c>
      <c r="DF243" s="25">
        <v>195.1</v>
      </c>
      <c r="DG243" s="25">
        <v>214.61</v>
      </c>
      <c r="DH243" s="28">
        <v>234.12</v>
      </c>
      <c r="DI243" s="29">
        <v>1.1499999999999999</v>
      </c>
      <c r="DJ243" s="28">
        <v>253.63</v>
      </c>
      <c r="DK243" s="28">
        <v>273.14</v>
      </c>
      <c r="DL243" s="28">
        <v>292.64999999999998</v>
      </c>
      <c r="DM243" s="28">
        <v>312.16000000000003</v>
      </c>
      <c r="DN243" s="28">
        <v>331.67</v>
      </c>
      <c r="DO243" s="28">
        <v>351.18</v>
      </c>
      <c r="DP243" s="28">
        <v>370.69</v>
      </c>
      <c r="DQ243" s="25">
        <v>390.2</v>
      </c>
      <c r="DR243" s="25">
        <v>409.71</v>
      </c>
      <c r="DS243" s="25">
        <v>429.22</v>
      </c>
      <c r="DT243" s="49"/>
      <c r="DY243" s="24" t="s">
        <v>94</v>
      </c>
      <c r="DZ243" s="24" t="str">
        <f t="shared" si="162"/>
        <v>C-6-BASE-50-54</v>
      </c>
      <c r="EA243" s="25">
        <v>41.58</v>
      </c>
      <c r="EB243" s="25">
        <v>62.37</v>
      </c>
      <c r="EC243" s="25">
        <v>83.16</v>
      </c>
      <c r="ED243" s="25">
        <v>103.95</v>
      </c>
      <c r="EE243" s="25">
        <v>124.74</v>
      </c>
      <c r="EF243" s="25">
        <v>145.53</v>
      </c>
      <c r="EG243" s="25">
        <v>158</v>
      </c>
      <c r="EH243" s="25">
        <v>177.75</v>
      </c>
      <c r="EI243" s="25">
        <v>197.5</v>
      </c>
      <c r="EJ243" s="25">
        <v>217.25</v>
      </c>
      <c r="EK243" s="28">
        <v>237</v>
      </c>
      <c r="EL243" s="29">
        <v>1.1499999999999999</v>
      </c>
      <c r="EM243" s="28">
        <v>256.75</v>
      </c>
      <c r="EN243" s="28">
        <v>276.5</v>
      </c>
      <c r="EO243" s="28">
        <v>296.25</v>
      </c>
      <c r="EP243" s="28">
        <v>316</v>
      </c>
      <c r="EQ243" s="28">
        <v>335.75</v>
      </c>
      <c r="ER243" s="28">
        <v>355.5</v>
      </c>
      <c r="ES243" s="28">
        <v>375.25</v>
      </c>
      <c r="ET243" s="25">
        <v>395</v>
      </c>
      <c r="EU243" s="25">
        <v>414.75</v>
      </c>
      <c r="EV243" s="25">
        <v>434.5</v>
      </c>
      <c r="EW243" s="49"/>
      <c r="FB243" s="24" t="s">
        <v>94</v>
      </c>
      <c r="FC243" s="24" t="str">
        <f t="shared" si="163"/>
        <v>C-6-BASE-50-54</v>
      </c>
      <c r="FD243" s="25">
        <v>34.42</v>
      </c>
      <c r="FE243" s="25">
        <v>51.63</v>
      </c>
      <c r="FF243" s="25">
        <v>68.84</v>
      </c>
      <c r="FG243" s="25">
        <v>86.05</v>
      </c>
      <c r="FH243" s="25">
        <v>103.26</v>
      </c>
      <c r="FI243" s="25">
        <v>120.47</v>
      </c>
      <c r="FJ243" s="25">
        <v>130.80000000000001</v>
      </c>
      <c r="FK243" s="25">
        <v>147.15</v>
      </c>
      <c r="FL243" s="25">
        <v>163.5</v>
      </c>
      <c r="FM243" s="25">
        <v>179.85</v>
      </c>
      <c r="FN243" s="28">
        <v>196.2</v>
      </c>
      <c r="FO243" s="29">
        <v>1.1499999999999999</v>
      </c>
      <c r="FP243" s="28">
        <v>212.55</v>
      </c>
      <c r="FQ243" s="28">
        <v>228.9</v>
      </c>
      <c r="FR243" s="28">
        <v>245.25</v>
      </c>
      <c r="FS243" s="28">
        <v>261.60000000000002</v>
      </c>
      <c r="FT243" s="28">
        <v>277.95</v>
      </c>
      <c r="FU243" s="28">
        <v>294.3</v>
      </c>
      <c r="FV243" s="28">
        <v>310.64999999999998</v>
      </c>
      <c r="FW243" s="25">
        <v>327</v>
      </c>
      <c r="FX243" s="25">
        <v>343.35</v>
      </c>
      <c r="FY243" s="25">
        <v>359.7</v>
      </c>
      <c r="FZ243" s="49"/>
      <c r="HJ243" s="24" t="s">
        <v>94</v>
      </c>
      <c r="HK243" s="24" t="str">
        <f t="shared" si="164"/>
        <v>C-6-BASE-50-54</v>
      </c>
      <c r="HL243" s="25">
        <v>37.74</v>
      </c>
      <c r="HM243" s="25">
        <v>56.61</v>
      </c>
      <c r="HN243" s="25">
        <v>75.48</v>
      </c>
      <c r="HO243" s="25">
        <v>94.35</v>
      </c>
      <c r="HP243" s="25">
        <v>113.22</v>
      </c>
      <c r="HQ243" s="25">
        <v>132.09</v>
      </c>
      <c r="HR243" s="25">
        <v>143.44</v>
      </c>
      <c r="HS243" s="25">
        <v>161.37</v>
      </c>
      <c r="HT243" s="25">
        <v>179.3</v>
      </c>
      <c r="HU243" s="25">
        <v>197.23</v>
      </c>
      <c r="HV243" s="28">
        <v>215.16</v>
      </c>
      <c r="HW243" s="29">
        <v>100</v>
      </c>
      <c r="HX243" s="28">
        <v>233.09</v>
      </c>
      <c r="HY243" s="28">
        <v>251.02</v>
      </c>
      <c r="HZ243" s="28">
        <v>268.95</v>
      </c>
      <c r="IA243" s="28">
        <v>286.88</v>
      </c>
      <c r="IB243" s="28">
        <v>304.81</v>
      </c>
      <c r="IC243" s="28">
        <v>322.74</v>
      </c>
      <c r="ID243" s="28">
        <v>340.67</v>
      </c>
      <c r="IE243" s="25">
        <v>358.6</v>
      </c>
      <c r="IF243" s="25">
        <v>376.53</v>
      </c>
      <c r="IG243" s="25">
        <v>394.46</v>
      </c>
      <c r="IH243" s="49"/>
      <c r="IM243" s="24" t="s">
        <v>94</v>
      </c>
      <c r="IN243" s="24" t="str">
        <f t="shared" si="165"/>
        <v>C-6-BASE-50-54</v>
      </c>
      <c r="IO243" s="165">
        <v>99999</v>
      </c>
      <c r="IP243" s="25">
        <v>99999</v>
      </c>
      <c r="IQ243" s="25">
        <v>99999</v>
      </c>
      <c r="IR243" s="25">
        <v>99999</v>
      </c>
      <c r="IS243" s="25">
        <v>99999</v>
      </c>
      <c r="IT243" s="25">
        <v>99999</v>
      </c>
      <c r="IU243" s="25">
        <v>99999</v>
      </c>
      <c r="IV243" s="25">
        <v>99999</v>
      </c>
      <c r="IW243" s="25">
        <v>99999</v>
      </c>
      <c r="IX243" s="25">
        <v>99999</v>
      </c>
      <c r="IY243" s="28">
        <v>99999</v>
      </c>
      <c r="IZ243" s="29">
        <v>100</v>
      </c>
      <c r="JA243" s="165">
        <v>99999</v>
      </c>
      <c r="JB243" s="25">
        <v>99999</v>
      </c>
      <c r="JC243" s="25">
        <v>99999</v>
      </c>
      <c r="JD243" s="25">
        <v>99999</v>
      </c>
      <c r="JE243" s="25">
        <v>99999</v>
      </c>
      <c r="JF243" s="25">
        <v>99999</v>
      </c>
      <c r="JG243" s="25">
        <v>99999</v>
      </c>
      <c r="JH243" s="25">
        <v>99999</v>
      </c>
      <c r="JI243" s="25">
        <v>99999</v>
      </c>
      <c r="JJ243" s="25">
        <v>99999</v>
      </c>
      <c r="JK243" s="49"/>
      <c r="KU243" s="24" t="s">
        <v>94</v>
      </c>
      <c r="KV243" s="24" t="str">
        <f t="shared" si="166"/>
        <v>C-6-BASE-50-54</v>
      </c>
      <c r="KW243" s="25">
        <v>37.74</v>
      </c>
      <c r="KX243" s="25">
        <v>56.61</v>
      </c>
      <c r="KY243" s="25">
        <v>75.48</v>
      </c>
      <c r="KZ243" s="25">
        <v>94.35</v>
      </c>
      <c r="LA243" s="25">
        <v>113.22</v>
      </c>
      <c r="LB243" s="25">
        <v>132.09</v>
      </c>
      <c r="LC243" s="25">
        <v>143.44</v>
      </c>
      <c r="LD243" s="25">
        <v>161.37</v>
      </c>
      <c r="LE243" s="25">
        <v>179.3</v>
      </c>
      <c r="LF243" s="25">
        <v>197.23</v>
      </c>
      <c r="LG243" s="28">
        <v>215.16</v>
      </c>
      <c r="LH243" s="29">
        <v>100</v>
      </c>
      <c r="LI243" s="28">
        <v>233.09</v>
      </c>
      <c r="LJ243" s="28">
        <v>251.02</v>
      </c>
      <c r="LK243" s="28">
        <v>268.95</v>
      </c>
      <c r="LL243" s="28">
        <v>286.88</v>
      </c>
      <c r="LM243" s="28">
        <v>304.81</v>
      </c>
      <c r="LN243" s="28">
        <v>322.74</v>
      </c>
      <c r="LO243" s="28">
        <v>340.67</v>
      </c>
      <c r="LP243" s="25">
        <v>358.6</v>
      </c>
      <c r="LQ243" s="25">
        <v>376.53</v>
      </c>
      <c r="LR243" s="25">
        <v>394.46</v>
      </c>
      <c r="LS243" s="49"/>
    </row>
    <row r="244" spans="9:331" ht="14.4">
      <c r="I244" s="24" t="s">
        <v>95</v>
      </c>
      <c r="J244" s="24" t="str">
        <f t="shared" si="160"/>
        <v>C-6-BASE-55-59</v>
      </c>
      <c r="K244" s="25">
        <v>65.5</v>
      </c>
      <c r="L244" s="25">
        <v>98.25</v>
      </c>
      <c r="M244" s="25">
        <v>131</v>
      </c>
      <c r="N244" s="25">
        <v>163.75</v>
      </c>
      <c r="O244" s="25">
        <v>196.5</v>
      </c>
      <c r="P244" s="25">
        <v>229.25</v>
      </c>
      <c r="Q244" s="25">
        <v>248.88</v>
      </c>
      <c r="R244" s="25">
        <v>279.99</v>
      </c>
      <c r="S244" s="25">
        <v>311.10000000000002</v>
      </c>
      <c r="T244" s="25">
        <v>342.21</v>
      </c>
      <c r="U244" s="28">
        <v>373.32</v>
      </c>
      <c r="V244" s="29">
        <v>1.2</v>
      </c>
      <c r="W244" s="28">
        <v>404.43</v>
      </c>
      <c r="X244" s="28">
        <v>435.54</v>
      </c>
      <c r="Y244" s="28">
        <v>466.65</v>
      </c>
      <c r="Z244" s="28">
        <v>497.76</v>
      </c>
      <c r="AA244" s="28">
        <v>528.87</v>
      </c>
      <c r="AB244" s="28">
        <v>559.98</v>
      </c>
      <c r="AC244" s="28">
        <v>591.09</v>
      </c>
      <c r="AD244" s="25">
        <v>622.20000000000005</v>
      </c>
      <c r="AE244" s="25">
        <v>653.30999999999995</v>
      </c>
      <c r="AF244" s="25">
        <v>684.42</v>
      </c>
      <c r="CV244" s="24" t="s">
        <v>95</v>
      </c>
      <c r="CW244" s="24" t="str">
        <f t="shared" si="161"/>
        <v>C-6-BASE-55-59</v>
      </c>
      <c r="CX244" s="25">
        <v>59.94</v>
      </c>
      <c r="CY244" s="25">
        <v>89.91</v>
      </c>
      <c r="CZ244" s="25">
        <v>119.88</v>
      </c>
      <c r="DA244" s="25">
        <v>149.85</v>
      </c>
      <c r="DB244" s="25">
        <v>179.82</v>
      </c>
      <c r="DC244" s="25">
        <v>209.79</v>
      </c>
      <c r="DD244" s="25">
        <v>227.76</v>
      </c>
      <c r="DE244" s="25">
        <v>256.23</v>
      </c>
      <c r="DF244" s="25">
        <v>284.7</v>
      </c>
      <c r="DG244" s="25">
        <v>313.17</v>
      </c>
      <c r="DH244" s="28">
        <v>341.64</v>
      </c>
      <c r="DI244" s="29">
        <v>1.2</v>
      </c>
      <c r="DJ244" s="28">
        <v>370.11</v>
      </c>
      <c r="DK244" s="28">
        <v>398.58</v>
      </c>
      <c r="DL244" s="28">
        <v>427.05</v>
      </c>
      <c r="DM244" s="28">
        <v>455.52</v>
      </c>
      <c r="DN244" s="28">
        <v>483.99</v>
      </c>
      <c r="DO244" s="28">
        <v>512.46</v>
      </c>
      <c r="DP244" s="28">
        <v>540.92999999999995</v>
      </c>
      <c r="DQ244" s="25">
        <v>569.4</v>
      </c>
      <c r="DR244" s="25">
        <v>597.87</v>
      </c>
      <c r="DS244" s="25">
        <v>626.34</v>
      </c>
      <c r="DT244" s="49"/>
      <c r="DY244" s="24" t="s">
        <v>95</v>
      </c>
      <c r="DZ244" s="24" t="str">
        <f t="shared" si="162"/>
        <v>C-6-BASE-55-59</v>
      </c>
      <c r="EA244" s="25">
        <v>60.7</v>
      </c>
      <c r="EB244" s="25">
        <v>91.05</v>
      </c>
      <c r="EC244" s="25">
        <v>121.4</v>
      </c>
      <c r="ED244" s="25">
        <v>151.75</v>
      </c>
      <c r="EE244" s="25">
        <v>182.1</v>
      </c>
      <c r="EF244" s="25">
        <v>212.45</v>
      </c>
      <c r="EG244" s="25">
        <v>230.64</v>
      </c>
      <c r="EH244" s="25">
        <v>259.47000000000003</v>
      </c>
      <c r="EI244" s="25">
        <v>288.3</v>
      </c>
      <c r="EJ244" s="25">
        <v>317.13</v>
      </c>
      <c r="EK244" s="28">
        <v>345.96</v>
      </c>
      <c r="EL244" s="29">
        <v>1.2</v>
      </c>
      <c r="EM244" s="28">
        <v>374.79</v>
      </c>
      <c r="EN244" s="28">
        <v>403.62</v>
      </c>
      <c r="EO244" s="28">
        <v>432.45</v>
      </c>
      <c r="EP244" s="28">
        <v>461.28</v>
      </c>
      <c r="EQ244" s="28">
        <v>490.11</v>
      </c>
      <c r="ER244" s="28">
        <v>518.94000000000005</v>
      </c>
      <c r="ES244" s="28">
        <v>547.77</v>
      </c>
      <c r="ET244" s="25">
        <v>576.6</v>
      </c>
      <c r="EU244" s="25">
        <v>605.42999999999995</v>
      </c>
      <c r="EV244" s="25">
        <v>634.26</v>
      </c>
      <c r="EW244" s="49"/>
      <c r="FB244" s="24" t="s">
        <v>95</v>
      </c>
      <c r="FC244" s="24" t="str">
        <f t="shared" si="163"/>
        <v>C-6-BASE-55-59</v>
      </c>
      <c r="FD244" s="25">
        <v>49.96</v>
      </c>
      <c r="FE244" s="25">
        <v>74.94</v>
      </c>
      <c r="FF244" s="25">
        <v>99.92</v>
      </c>
      <c r="FG244" s="25">
        <v>124.9</v>
      </c>
      <c r="FH244" s="25">
        <v>149.88</v>
      </c>
      <c r="FI244" s="25">
        <v>174.86</v>
      </c>
      <c r="FJ244" s="25">
        <v>189.84</v>
      </c>
      <c r="FK244" s="25">
        <v>213.57</v>
      </c>
      <c r="FL244" s="25">
        <v>237.3</v>
      </c>
      <c r="FM244" s="25">
        <v>261.02999999999997</v>
      </c>
      <c r="FN244" s="28">
        <v>284.76</v>
      </c>
      <c r="FO244" s="29">
        <v>1.2</v>
      </c>
      <c r="FP244" s="28">
        <v>308.49</v>
      </c>
      <c r="FQ244" s="28">
        <v>332.22</v>
      </c>
      <c r="FR244" s="28">
        <v>355.95</v>
      </c>
      <c r="FS244" s="28">
        <v>379.68</v>
      </c>
      <c r="FT244" s="28">
        <v>403.41</v>
      </c>
      <c r="FU244" s="28">
        <v>427.14</v>
      </c>
      <c r="FV244" s="28">
        <v>450.87</v>
      </c>
      <c r="FW244" s="25">
        <v>474.6</v>
      </c>
      <c r="FX244" s="25">
        <v>498.33</v>
      </c>
      <c r="FY244" s="25">
        <v>522.05999999999995</v>
      </c>
      <c r="FZ244" s="49"/>
      <c r="HJ244" s="24" t="s">
        <v>95</v>
      </c>
      <c r="HK244" s="24" t="str">
        <f t="shared" si="164"/>
        <v>C-6-BASE-55-59</v>
      </c>
      <c r="HL244" s="25">
        <v>54.4</v>
      </c>
      <c r="HM244" s="25">
        <v>81.599999999999994</v>
      </c>
      <c r="HN244" s="25">
        <v>108.8</v>
      </c>
      <c r="HO244" s="25">
        <v>136</v>
      </c>
      <c r="HP244" s="25">
        <v>163.19999999999999</v>
      </c>
      <c r="HQ244" s="25">
        <v>190.4</v>
      </c>
      <c r="HR244" s="25">
        <v>206.72</v>
      </c>
      <c r="HS244" s="25">
        <v>232.56</v>
      </c>
      <c r="HT244" s="25">
        <v>258.39999999999998</v>
      </c>
      <c r="HU244" s="25">
        <v>284.24</v>
      </c>
      <c r="HV244" s="28">
        <v>310.08</v>
      </c>
      <c r="HW244" s="29">
        <v>100</v>
      </c>
      <c r="HX244" s="28">
        <v>335.92</v>
      </c>
      <c r="HY244" s="28">
        <v>361.76</v>
      </c>
      <c r="HZ244" s="28">
        <v>387.6</v>
      </c>
      <c r="IA244" s="28">
        <v>413.44</v>
      </c>
      <c r="IB244" s="28">
        <v>439.28</v>
      </c>
      <c r="IC244" s="28">
        <v>465.12</v>
      </c>
      <c r="ID244" s="28">
        <v>490.96</v>
      </c>
      <c r="IE244" s="25">
        <v>516.79999999999995</v>
      </c>
      <c r="IF244" s="25">
        <v>542.64</v>
      </c>
      <c r="IG244" s="25">
        <v>568.48</v>
      </c>
      <c r="IH244" s="49"/>
      <c r="IM244" s="24" t="s">
        <v>95</v>
      </c>
      <c r="IN244" s="24" t="str">
        <f t="shared" si="165"/>
        <v>C-6-BASE-55-59</v>
      </c>
      <c r="IO244" s="165">
        <v>99999</v>
      </c>
      <c r="IP244" s="25">
        <v>99999</v>
      </c>
      <c r="IQ244" s="25">
        <v>99999</v>
      </c>
      <c r="IR244" s="25">
        <v>99999</v>
      </c>
      <c r="IS244" s="25">
        <v>99999</v>
      </c>
      <c r="IT244" s="25">
        <v>99999</v>
      </c>
      <c r="IU244" s="25">
        <v>99999</v>
      </c>
      <c r="IV244" s="25">
        <v>99999</v>
      </c>
      <c r="IW244" s="25">
        <v>99999</v>
      </c>
      <c r="IX244" s="25">
        <v>99999</v>
      </c>
      <c r="IY244" s="28">
        <v>99999</v>
      </c>
      <c r="IZ244" s="29">
        <v>100</v>
      </c>
      <c r="JA244" s="165">
        <v>99999</v>
      </c>
      <c r="JB244" s="25">
        <v>99999</v>
      </c>
      <c r="JC244" s="25">
        <v>99999</v>
      </c>
      <c r="JD244" s="25">
        <v>99999</v>
      </c>
      <c r="JE244" s="25">
        <v>99999</v>
      </c>
      <c r="JF244" s="25">
        <v>99999</v>
      </c>
      <c r="JG244" s="25">
        <v>99999</v>
      </c>
      <c r="JH244" s="25">
        <v>99999</v>
      </c>
      <c r="JI244" s="25">
        <v>99999</v>
      </c>
      <c r="JJ244" s="25">
        <v>99999</v>
      </c>
      <c r="JK244" s="49"/>
      <c r="KU244" s="24" t="s">
        <v>95</v>
      </c>
      <c r="KV244" s="24" t="str">
        <f t="shared" si="166"/>
        <v>C-6-BASE-55-59</v>
      </c>
      <c r="KW244" s="25">
        <v>54.4</v>
      </c>
      <c r="KX244" s="25">
        <v>81.599999999999994</v>
      </c>
      <c r="KY244" s="25">
        <v>108.8</v>
      </c>
      <c r="KZ244" s="25">
        <v>136</v>
      </c>
      <c r="LA244" s="25">
        <v>163.19999999999999</v>
      </c>
      <c r="LB244" s="25">
        <v>190.4</v>
      </c>
      <c r="LC244" s="25">
        <v>206.72</v>
      </c>
      <c r="LD244" s="25">
        <v>232.56</v>
      </c>
      <c r="LE244" s="25">
        <v>258.39999999999998</v>
      </c>
      <c r="LF244" s="25">
        <v>284.24</v>
      </c>
      <c r="LG244" s="28">
        <v>310.08</v>
      </c>
      <c r="LH244" s="29">
        <v>100</v>
      </c>
      <c r="LI244" s="28">
        <v>335.92</v>
      </c>
      <c r="LJ244" s="28">
        <v>361.76</v>
      </c>
      <c r="LK244" s="28">
        <v>387.6</v>
      </c>
      <c r="LL244" s="28">
        <v>413.44</v>
      </c>
      <c r="LM244" s="28">
        <v>439.28</v>
      </c>
      <c r="LN244" s="28">
        <v>465.12</v>
      </c>
      <c r="LO244" s="28">
        <v>490.96</v>
      </c>
      <c r="LP244" s="25">
        <v>516.79999999999995</v>
      </c>
      <c r="LQ244" s="25">
        <v>542.64</v>
      </c>
      <c r="LR244" s="25">
        <v>568.48</v>
      </c>
      <c r="LS244" s="49"/>
    </row>
    <row r="245" spans="9:331" ht="14.4">
      <c r="I245" s="24" t="s">
        <v>96</v>
      </c>
      <c r="J245" s="24" t="str">
        <f t="shared" si="160"/>
        <v>C-6-BASE-60-64</v>
      </c>
      <c r="K245" s="25">
        <v>93.24</v>
      </c>
      <c r="L245" s="25">
        <v>139.86000000000001</v>
      </c>
      <c r="M245" s="25">
        <v>186.48</v>
      </c>
      <c r="N245" s="25">
        <v>233.1</v>
      </c>
      <c r="O245" s="25">
        <v>279.72000000000003</v>
      </c>
      <c r="P245" s="25">
        <v>326.33999999999997</v>
      </c>
      <c r="Q245" s="25">
        <v>354.32</v>
      </c>
      <c r="R245" s="25">
        <v>398.61</v>
      </c>
      <c r="S245" s="25">
        <v>442.9</v>
      </c>
      <c r="T245" s="25">
        <v>487.19</v>
      </c>
      <c r="U245" s="28">
        <v>531.48</v>
      </c>
      <c r="V245" s="29">
        <v>1.25</v>
      </c>
      <c r="W245" s="28">
        <v>575.77</v>
      </c>
      <c r="X245" s="28">
        <v>620.05999999999995</v>
      </c>
      <c r="Y245" s="28">
        <v>664.35</v>
      </c>
      <c r="Z245" s="28">
        <v>708.64</v>
      </c>
      <c r="AA245" s="28">
        <v>752.93</v>
      </c>
      <c r="AB245" s="28">
        <v>797.22</v>
      </c>
      <c r="AC245" s="28">
        <v>841.51</v>
      </c>
      <c r="AD245" s="25">
        <v>885.8</v>
      </c>
      <c r="AE245" s="25">
        <v>930.09</v>
      </c>
      <c r="AF245" s="25">
        <v>974.38</v>
      </c>
      <c r="CV245" s="24" t="s">
        <v>96</v>
      </c>
      <c r="CW245" s="24" t="str">
        <f t="shared" si="161"/>
        <v>C-6-BASE-60-64</v>
      </c>
      <c r="CX245" s="25">
        <v>84.36</v>
      </c>
      <c r="CY245" s="25">
        <v>126.54</v>
      </c>
      <c r="CZ245" s="25">
        <v>168.72</v>
      </c>
      <c r="DA245" s="25">
        <v>210.9</v>
      </c>
      <c r="DB245" s="25">
        <v>253.08</v>
      </c>
      <c r="DC245" s="25">
        <v>295.26</v>
      </c>
      <c r="DD245" s="25">
        <v>320.56</v>
      </c>
      <c r="DE245" s="25">
        <v>360.63</v>
      </c>
      <c r="DF245" s="25">
        <v>400.7</v>
      </c>
      <c r="DG245" s="25">
        <v>440.77</v>
      </c>
      <c r="DH245" s="28">
        <v>480.84</v>
      </c>
      <c r="DI245" s="29">
        <v>1.25</v>
      </c>
      <c r="DJ245" s="28">
        <v>520.91</v>
      </c>
      <c r="DK245" s="28">
        <v>560.98</v>
      </c>
      <c r="DL245" s="28">
        <v>601.04999999999995</v>
      </c>
      <c r="DM245" s="28">
        <v>641.12</v>
      </c>
      <c r="DN245" s="28">
        <v>681.19</v>
      </c>
      <c r="DO245" s="28">
        <v>721.26</v>
      </c>
      <c r="DP245" s="28">
        <v>761.33</v>
      </c>
      <c r="DQ245" s="25">
        <v>801.4</v>
      </c>
      <c r="DR245" s="25">
        <v>841.47</v>
      </c>
      <c r="DS245" s="25">
        <v>881.54</v>
      </c>
      <c r="DT245" s="49"/>
      <c r="DY245" s="24" t="s">
        <v>96</v>
      </c>
      <c r="DZ245" s="24" t="str">
        <f t="shared" si="162"/>
        <v>C-6-BASE-60-64</v>
      </c>
      <c r="EA245" s="25">
        <v>85.42</v>
      </c>
      <c r="EB245" s="25">
        <v>128.13</v>
      </c>
      <c r="EC245" s="25">
        <v>170.84</v>
      </c>
      <c r="ED245" s="25">
        <v>213.55</v>
      </c>
      <c r="EE245" s="25">
        <v>256.26</v>
      </c>
      <c r="EF245" s="25">
        <v>298.97000000000003</v>
      </c>
      <c r="EG245" s="25">
        <v>324.56</v>
      </c>
      <c r="EH245" s="25">
        <v>365.13</v>
      </c>
      <c r="EI245" s="25">
        <v>405.7</v>
      </c>
      <c r="EJ245" s="25">
        <v>446.27</v>
      </c>
      <c r="EK245" s="28">
        <v>486.84</v>
      </c>
      <c r="EL245" s="29">
        <v>1.25</v>
      </c>
      <c r="EM245" s="28">
        <v>527.41</v>
      </c>
      <c r="EN245" s="28">
        <v>567.98</v>
      </c>
      <c r="EO245" s="28">
        <v>608.54999999999995</v>
      </c>
      <c r="EP245" s="28">
        <v>649.12</v>
      </c>
      <c r="EQ245" s="28">
        <v>689.69</v>
      </c>
      <c r="ER245" s="28">
        <v>730.26</v>
      </c>
      <c r="ES245" s="28">
        <v>770.83</v>
      </c>
      <c r="ET245" s="25">
        <v>811.4</v>
      </c>
      <c r="EU245" s="25">
        <v>851.97</v>
      </c>
      <c r="EV245" s="25">
        <v>892.54</v>
      </c>
      <c r="EW245" s="49"/>
      <c r="FB245" s="24" t="s">
        <v>96</v>
      </c>
      <c r="FC245" s="24" t="str">
        <f t="shared" si="163"/>
        <v>C-6-BASE-60-64</v>
      </c>
      <c r="FD245" s="25">
        <v>71.040000000000006</v>
      </c>
      <c r="FE245" s="25">
        <v>106.56</v>
      </c>
      <c r="FF245" s="25">
        <v>142.08000000000001</v>
      </c>
      <c r="FG245" s="25">
        <v>177.6</v>
      </c>
      <c r="FH245" s="25">
        <v>213.12</v>
      </c>
      <c r="FI245" s="25">
        <v>248.64</v>
      </c>
      <c r="FJ245" s="25">
        <v>269.92</v>
      </c>
      <c r="FK245" s="25">
        <v>303.66000000000003</v>
      </c>
      <c r="FL245" s="25">
        <v>337.4</v>
      </c>
      <c r="FM245" s="25">
        <v>371.14</v>
      </c>
      <c r="FN245" s="28">
        <v>404.88</v>
      </c>
      <c r="FO245" s="29">
        <v>1.25</v>
      </c>
      <c r="FP245" s="28">
        <v>438.62</v>
      </c>
      <c r="FQ245" s="28">
        <v>472.36</v>
      </c>
      <c r="FR245" s="28">
        <v>506.1</v>
      </c>
      <c r="FS245" s="28">
        <v>539.84</v>
      </c>
      <c r="FT245" s="28">
        <v>573.58000000000004</v>
      </c>
      <c r="FU245" s="28">
        <v>607.32000000000005</v>
      </c>
      <c r="FV245" s="28">
        <v>641.05999999999995</v>
      </c>
      <c r="FW245" s="25">
        <v>674.8</v>
      </c>
      <c r="FX245" s="25">
        <v>708.54</v>
      </c>
      <c r="FY245" s="25">
        <v>742.28</v>
      </c>
      <c r="FZ245" s="49"/>
      <c r="HJ245" s="24" t="s">
        <v>96</v>
      </c>
      <c r="HK245" s="24" t="str">
        <f t="shared" si="164"/>
        <v>C-6-BASE-60-64</v>
      </c>
      <c r="HL245" s="25">
        <v>77.7</v>
      </c>
      <c r="HM245" s="25">
        <v>116.55</v>
      </c>
      <c r="HN245" s="25">
        <v>155.4</v>
      </c>
      <c r="HO245" s="25">
        <v>194.25</v>
      </c>
      <c r="HP245" s="25">
        <v>233.1</v>
      </c>
      <c r="HQ245" s="25">
        <v>271.95</v>
      </c>
      <c r="HR245" s="25">
        <v>295.27999999999997</v>
      </c>
      <c r="HS245" s="25">
        <v>332.19</v>
      </c>
      <c r="HT245" s="25">
        <v>369.1</v>
      </c>
      <c r="HU245" s="25">
        <v>406.01</v>
      </c>
      <c r="HV245" s="28">
        <v>442.92</v>
      </c>
      <c r="HW245" s="29">
        <v>100</v>
      </c>
      <c r="HX245" s="28">
        <v>479.83</v>
      </c>
      <c r="HY245" s="28">
        <v>516.74</v>
      </c>
      <c r="HZ245" s="28">
        <v>553.65</v>
      </c>
      <c r="IA245" s="28">
        <v>590.55999999999995</v>
      </c>
      <c r="IB245" s="28">
        <v>627.47</v>
      </c>
      <c r="IC245" s="28">
        <v>664.38</v>
      </c>
      <c r="ID245" s="28">
        <v>701.29</v>
      </c>
      <c r="IE245" s="25">
        <v>738.2</v>
      </c>
      <c r="IF245" s="25">
        <v>775.11</v>
      </c>
      <c r="IG245" s="25">
        <v>812.02</v>
      </c>
      <c r="IH245" s="49"/>
      <c r="IM245" s="24" t="s">
        <v>96</v>
      </c>
      <c r="IN245" s="24" t="str">
        <f t="shared" si="165"/>
        <v>C-6-BASE-60-64</v>
      </c>
      <c r="IO245" s="162">
        <v>102.2</v>
      </c>
      <c r="IP245" s="25">
        <v>153.30000000000001</v>
      </c>
      <c r="IQ245" s="25">
        <v>204.4</v>
      </c>
      <c r="IR245" s="25">
        <v>255.5</v>
      </c>
      <c r="IS245" s="25">
        <v>306.60000000000002</v>
      </c>
      <c r="IT245" s="25">
        <v>357.7</v>
      </c>
      <c r="IU245" s="25">
        <v>388.4</v>
      </c>
      <c r="IV245" s="25">
        <v>436.95</v>
      </c>
      <c r="IW245" s="25">
        <v>485.5</v>
      </c>
      <c r="IX245" s="25">
        <v>534.04999999999995</v>
      </c>
      <c r="IY245" s="28">
        <v>582.6</v>
      </c>
      <c r="IZ245" s="29">
        <v>1.25</v>
      </c>
      <c r="JA245" s="164">
        <v>631.15</v>
      </c>
      <c r="JB245" s="28">
        <v>679.7</v>
      </c>
      <c r="JC245" s="28">
        <v>728.25</v>
      </c>
      <c r="JD245" s="28">
        <v>776.8</v>
      </c>
      <c r="JE245" s="28">
        <v>825.35</v>
      </c>
      <c r="JF245" s="28">
        <v>873.9</v>
      </c>
      <c r="JG245" s="28">
        <v>922.45</v>
      </c>
      <c r="JH245" s="25">
        <v>971</v>
      </c>
      <c r="JI245" s="25">
        <v>1019.55</v>
      </c>
      <c r="JJ245" s="25">
        <v>1068.0999999999999</v>
      </c>
      <c r="JK245" s="49"/>
      <c r="KU245" s="24" t="s">
        <v>96</v>
      </c>
      <c r="KV245" s="24" t="str">
        <f t="shared" si="166"/>
        <v>C-6-BASE-60-64</v>
      </c>
      <c r="KW245" s="25">
        <v>77.7</v>
      </c>
      <c r="KX245" s="25">
        <v>116.55</v>
      </c>
      <c r="KY245" s="25">
        <v>155.4</v>
      </c>
      <c r="KZ245" s="25">
        <v>194.25</v>
      </c>
      <c r="LA245" s="25">
        <v>233.1</v>
      </c>
      <c r="LB245" s="25">
        <v>271.95</v>
      </c>
      <c r="LC245" s="25">
        <v>295.27999999999997</v>
      </c>
      <c r="LD245" s="25">
        <v>332.19</v>
      </c>
      <c r="LE245" s="25">
        <v>369.1</v>
      </c>
      <c r="LF245" s="25">
        <v>406.01</v>
      </c>
      <c r="LG245" s="28">
        <v>442.92</v>
      </c>
      <c r="LH245" s="29">
        <v>100</v>
      </c>
      <c r="LI245" s="28">
        <v>479.83</v>
      </c>
      <c r="LJ245" s="28">
        <v>516.74</v>
      </c>
      <c r="LK245" s="28">
        <v>553.65</v>
      </c>
      <c r="LL245" s="28">
        <v>590.55999999999995</v>
      </c>
      <c r="LM245" s="28">
        <v>627.47</v>
      </c>
      <c r="LN245" s="28">
        <v>664.38</v>
      </c>
      <c r="LO245" s="28">
        <v>701.29</v>
      </c>
      <c r="LP245" s="25">
        <v>738.2</v>
      </c>
      <c r="LQ245" s="25">
        <v>775.11</v>
      </c>
      <c r="LR245" s="25">
        <v>812.02</v>
      </c>
      <c r="LS245" s="49"/>
    </row>
    <row r="246" spans="9:331" ht="14.4">
      <c r="I246" s="24" t="s">
        <v>97</v>
      </c>
      <c r="J246" s="24" t="str">
        <f t="shared" si="160"/>
        <v>C-6-BASE-65-69</v>
      </c>
      <c r="K246" s="25">
        <v>128.76</v>
      </c>
      <c r="L246" s="25">
        <v>193.14</v>
      </c>
      <c r="M246" s="25">
        <v>257.52</v>
      </c>
      <c r="N246" s="25">
        <v>321.89999999999998</v>
      </c>
      <c r="O246" s="25">
        <v>386.28</v>
      </c>
      <c r="P246" s="25">
        <v>450.66</v>
      </c>
      <c r="Q246" s="25">
        <v>489.28</v>
      </c>
      <c r="R246" s="25">
        <v>550.44000000000005</v>
      </c>
      <c r="S246" s="25">
        <v>611.6</v>
      </c>
      <c r="T246" s="25">
        <v>672.76</v>
      </c>
      <c r="U246" s="28">
        <v>733.92</v>
      </c>
      <c r="V246" s="29">
        <v>1.25</v>
      </c>
      <c r="W246" s="28">
        <v>795.08</v>
      </c>
      <c r="X246" s="28">
        <v>856.24</v>
      </c>
      <c r="Y246" s="28">
        <v>917.4</v>
      </c>
      <c r="Z246" s="28">
        <v>978.56</v>
      </c>
      <c r="AA246" s="28">
        <v>1039.72</v>
      </c>
      <c r="AB246" s="28">
        <v>1100.8800000000001</v>
      </c>
      <c r="AC246" s="28">
        <v>1162.04</v>
      </c>
      <c r="AD246" s="25">
        <v>1223.2</v>
      </c>
      <c r="AE246" s="25">
        <v>1284.3599999999999</v>
      </c>
      <c r="AF246" s="25">
        <v>1345.52</v>
      </c>
      <c r="CV246" s="24" t="s">
        <v>97</v>
      </c>
      <c r="CW246" s="24" t="str">
        <f t="shared" si="161"/>
        <v>C-6-BASE-65-69</v>
      </c>
      <c r="CX246" s="25">
        <v>116.56</v>
      </c>
      <c r="CY246" s="25">
        <v>174.84</v>
      </c>
      <c r="CZ246" s="25">
        <v>233.12</v>
      </c>
      <c r="DA246" s="25">
        <v>291.39999999999998</v>
      </c>
      <c r="DB246" s="25">
        <v>349.68</v>
      </c>
      <c r="DC246" s="25">
        <v>407.96</v>
      </c>
      <c r="DD246" s="25">
        <v>442.96</v>
      </c>
      <c r="DE246" s="25">
        <v>498.33</v>
      </c>
      <c r="DF246" s="25">
        <v>553.70000000000005</v>
      </c>
      <c r="DG246" s="25">
        <v>609.07000000000005</v>
      </c>
      <c r="DH246" s="28">
        <v>664.44</v>
      </c>
      <c r="DI246" s="29">
        <v>1.25</v>
      </c>
      <c r="DJ246" s="28">
        <v>719.81</v>
      </c>
      <c r="DK246" s="28">
        <v>775.18</v>
      </c>
      <c r="DL246" s="28">
        <v>830.55</v>
      </c>
      <c r="DM246" s="28">
        <v>885.92</v>
      </c>
      <c r="DN246" s="28">
        <v>941.29</v>
      </c>
      <c r="DO246" s="28">
        <v>996.66</v>
      </c>
      <c r="DP246" s="28">
        <v>1052.03</v>
      </c>
      <c r="DQ246" s="25">
        <v>1107.4000000000001</v>
      </c>
      <c r="DR246" s="25">
        <v>1162.77</v>
      </c>
      <c r="DS246" s="25">
        <v>1218.1400000000001</v>
      </c>
      <c r="DT246" s="49"/>
      <c r="DY246" s="24" t="s">
        <v>97</v>
      </c>
      <c r="DZ246" s="24" t="str">
        <f t="shared" si="162"/>
        <v>C-6-BASE-65-69</v>
      </c>
      <c r="EA246" s="25">
        <v>118</v>
      </c>
      <c r="EB246" s="25">
        <v>177</v>
      </c>
      <c r="EC246" s="25">
        <v>236</v>
      </c>
      <c r="ED246" s="25">
        <v>295</v>
      </c>
      <c r="EE246" s="25">
        <v>354</v>
      </c>
      <c r="EF246" s="25">
        <v>413</v>
      </c>
      <c r="EG246" s="25">
        <v>448.4</v>
      </c>
      <c r="EH246" s="25">
        <v>504.45</v>
      </c>
      <c r="EI246" s="25">
        <v>560.5</v>
      </c>
      <c r="EJ246" s="25">
        <v>616.54999999999995</v>
      </c>
      <c r="EK246" s="28">
        <v>672.6</v>
      </c>
      <c r="EL246" s="29">
        <v>1.25</v>
      </c>
      <c r="EM246" s="28">
        <v>728.65</v>
      </c>
      <c r="EN246" s="28">
        <v>784.7</v>
      </c>
      <c r="EO246" s="28">
        <v>840.75</v>
      </c>
      <c r="EP246" s="28">
        <v>896.8</v>
      </c>
      <c r="EQ246" s="28">
        <v>952.85</v>
      </c>
      <c r="ER246" s="28">
        <v>1008.9</v>
      </c>
      <c r="ES246" s="28">
        <v>1064.95</v>
      </c>
      <c r="ET246" s="25">
        <v>1121</v>
      </c>
      <c r="EU246" s="25">
        <v>1177.05</v>
      </c>
      <c r="EV246" s="25">
        <v>1233.0999999999999</v>
      </c>
      <c r="EW246" s="49"/>
      <c r="FB246" s="24" t="s">
        <v>97</v>
      </c>
      <c r="FC246" s="24" t="str">
        <f t="shared" si="163"/>
        <v>C-6-BASE-65-69</v>
      </c>
      <c r="FD246" s="25">
        <v>98.8</v>
      </c>
      <c r="FE246" s="25">
        <v>148.19999999999999</v>
      </c>
      <c r="FF246" s="25">
        <v>197.6</v>
      </c>
      <c r="FG246" s="25">
        <v>247</v>
      </c>
      <c r="FH246" s="25">
        <v>296.39999999999998</v>
      </c>
      <c r="FI246" s="25">
        <v>345.8</v>
      </c>
      <c r="FJ246" s="25">
        <v>375.44</v>
      </c>
      <c r="FK246" s="25">
        <v>422.37</v>
      </c>
      <c r="FL246" s="25">
        <v>469.3</v>
      </c>
      <c r="FM246" s="25">
        <v>516.23</v>
      </c>
      <c r="FN246" s="28">
        <v>563.16</v>
      </c>
      <c r="FO246" s="29">
        <v>1.25</v>
      </c>
      <c r="FP246" s="28">
        <v>610.09</v>
      </c>
      <c r="FQ246" s="28">
        <v>657.02</v>
      </c>
      <c r="FR246" s="28">
        <v>703.95</v>
      </c>
      <c r="FS246" s="28">
        <v>750.88</v>
      </c>
      <c r="FT246" s="28">
        <v>797.81</v>
      </c>
      <c r="FU246" s="28">
        <v>844.74</v>
      </c>
      <c r="FV246" s="28">
        <v>891.67</v>
      </c>
      <c r="FW246" s="25">
        <v>938.6</v>
      </c>
      <c r="FX246" s="25">
        <v>985.53</v>
      </c>
      <c r="FY246" s="25">
        <v>1032.46</v>
      </c>
      <c r="FZ246" s="49"/>
      <c r="HJ246" s="24" t="s">
        <v>97</v>
      </c>
      <c r="HK246" s="24" t="str">
        <f t="shared" si="164"/>
        <v>C-6-BASE-65-69</v>
      </c>
      <c r="HL246" s="25">
        <v>106.56</v>
      </c>
      <c r="HM246" s="25">
        <v>159.84</v>
      </c>
      <c r="HN246" s="25">
        <v>213.12</v>
      </c>
      <c r="HO246" s="25">
        <v>266.39999999999998</v>
      </c>
      <c r="HP246" s="25">
        <v>319.68</v>
      </c>
      <c r="HQ246" s="25">
        <v>372.96</v>
      </c>
      <c r="HR246" s="25">
        <v>404.96</v>
      </c>
      <c r="HS246" s="25">
        <v>455.58</v>
      </c>
      <c r="HT246" s="25">
        <v>506.2</v>
      </c>
      <c r="HU246" s="25">
        <v>556.82000000000005</v>
      </c>
      <c r="HV246" s="28">
        <v>607.44000000000005</v>
      </c>
      <c r="HW246" s="29">
        <v>100</v>
      </c>
      <c r="HX246" s="28">
        <v>658.06</v>
      </c>
      <c r="HY246" s="28">
        <v>708.68</v>
      </c>
      <c r="HZ246" s="28">
        <v>759.3</v>
      </c>
      <c r="IA246" s="28">
        <v>809.92</v>
      </c>
      <c r="IB246" s="28">
        <v>860.54</v>
      </c>
      <c r="IC246" s="28">
        <v>911.16</v>
      </c>
      <c r="ID246" s="28">
        <v>961.78</v>
      </c>
      <c r="IE246" s="25">
        <v>1012.4</v>
      </c>
      <c r="IF246" s="25">
        <v>1063.02</v>
      </c>
      <c r="IG246" s="25">
        <v>1113.6400000000001</v>
      </c>
      <c r="IH246" s="49"/>
      <c r="IM246" s="24" t="s">
        <v>97</v>
      </c>
      <c r="IN246" s="24" t="str">
        <f t="shared" si="165"/>
        <v>C-6-BASE-65-69</v>
      </c>
      <c r="IO246" s="25">
        <v>140.66</v>
      </c>
      <c r="IP246" s="25">
        <v>210.99</v>
      </c>
      <c r="IQ246" s="25">
        <v>281.32</v>
      </c>
      <c r="IR246" s="25">
        <v>351.65</v>
      </c>
      <c r="IS246" s="25">
        <v>421.98</v>
      </c>
      <c r="IT246" s="25">
        <v>492.31</v>
      </c>
      <c r="IU246" s="25">
        <v>534.48</v>
      </c>
      <c r="IV246" s="25">
        <v>601.29</v>
      </c>
      <c r="IW246" s="25">
        <v>668.1</v>
      </c>
      <c r="IX246" s="25">
        <v>734.91</v>
      </c>
      <c r="IY246" s="28">
        <v>801.72</v>
      </c>
      <c r="IZ246" s="29">
        <v>1.25</v>
      </c>
      <c r="JA246" s="28">
        <v>868.53</v>
      </c>
      <c r="JB246" s="28">
        <v>935.34</v>
      </c>
      <c r="JC246" s="28">
        <v>1002.15</v>
      </c>
      <c r="JD246" s="28">
        <v>1068.96</v>
      </c>
      <c r="JE246" s="28">
        <v>1135.77</v>
      </c>
      <c r="JF246" s="28">
        <v>1202.58</v>
      </c>
      <c r="JG246" s="28">
        <v>1269.3900000000001</v>
      </c>
      <c r="JH246" s="25">
        <v>1336.2</v>
      </c>
      <c r="JI246" s="25">
        <v>1403.01</v>
      </c>
      <c r="JJ246" s="25">
        <v>1469.82</v>
      </c>
      <c r="JK246" s="49"/>
      <c r="KU246" s="24" t="s">
        <v>97</v>
      </c>
      <c r="KV246" s="24" t="str">
        <f t="shared" si="166"/>
        <v>C-6-BASE-65-69</v>
      </c>
      <c r="KW246" s="25">
        <v>106.56</v>
      </c>
      <c r="KX246" s="25">
        <v>159.84</v>
      </c>
      <c r="KY246" s="25">
        <v>213.12</v>
      </c>
      <c r="KZ246" s="25">
        <v>266.39999999999998</v>
      </c>
      <c r="LA246" s="25">
        <v>319.68</v>
      </c>
      <c r="LB246" s="25">
        <v>372.96</v>
      </c>
      <c r="LC246" s="25">
        <v>404.96</v>
      </c>
      <c r="LD246" s="25">
        <v>455.58</v>
      </c>
      <c r="LE246" s="25">
        <v>506.2</v>
      </c>
      <c r="LF246" s="25">
        <v>556.82000000000005</v>
      </c>
      <c r="LG246" s="28">
        <v>607.44000000000005</v>
      </c>
      <c r="LH246" s="29">
        <v>100</v>
      </c>
      <c r="LI246" s="28">
        <v>658.06</v>
      </c>
      <c r="LJ246" s="28">
        <v>708.68</v>
      </c>
      <c r="LK246" s="28">
        <v>759.3</v>
      </c>
      <c r="LL246" s="28">
        <v>809.92</v>
      </c>
      <c r="LM246" s="28">
        <v>860.54</v>
      </c>
      <c r="LN246" s="28">
        <v>911.16</v>
      </c>
      <c r="LO246" s="28">
        <v>961.78</v>
      </c>
      <c r="LP246" s="25">
        <v>1012.4</v>
      </c>
      <c r="LQ246" s="25">
        <v>1063.02</v>
      </c>
      <c r="LR246" s="25">
        <v>1113.6400000000001</v>
      </c>
      <c r="LS246" s="49"/>
    </row>
    <row r="247" spans="9:331">
      <c r="I247" s="24" t="s">
        <v>98</v>
      </c>
      <c r="J247" s="24" t="str">
        <f t="shared" si="160"/>
        <v>C-6-BASE-70-74</v>
      </c>
      <c r="K247" s="25">
        <v>166.5</v>
      </c>
      <c r="L247" s="25">
        <v>249.75</v>
      </c>
      <c r="M247" s="25">
        <v>333</v>
      </c>
      <c r="N247" s="25">
        <v>416.25</v>
      </c>
      <c r="O247" s="25">
        <v>499.5</v>
      </c>
      <c r="P247" s="25">
        <v>582.75</v>
      </c>
      <c r="Q247" s="25">
        <v>632.72</v>
      </c>
      <c r="R247" s="25">
        <v>711.81</v>
      </c>
      <c r="S247" s="25">
        <v>790.9</v>
      </c>
      <c r="T247" s="25">
        <v>869.99</v>
      </c>
      <c r="U247" s="28">
        <v>949.08</v>
      </c>
      <c r="V247" s="30" t="s">
        <v>265</v>
      </c>
      <c r="W247" s="28">
        <v>1028.17</v>
      </c>
      <c r="X247" s="28">
        <v>1107.26</v>
      </c>
      <c r="Y247" s="28">
        <v>1186.3499999999999</v>
      </c>
      <c r="Z247" s="28">
        <v>1265.44</v>
      </c>
      <c r="AA247" s="28">
        <v>1344.53</v>
      </c>
      <c r="AB247" s="28">
        <v>1423.62</v>
      </c>
      <c r="AC247" s="28">
        <v>1502.71</v>
      </c>
      <c r="AD247" s="25">
        <v>1581.8</v>
      </c>
      <c r="AE247" s="25">
        <v>1660.89</v>
      </c>
      <c r="AF247" s="25">
        <v>1739.98</v>
      </c>
      <c r="CV247" s="24" t="s">
        <v>98</v>
      </c>
      <c r="CW247" s="24" t="str">
        <f t="shared" si="161"/>
        <v>C-6-BASE-70-74</v>
      </c>
      <c r="CX247" s="25">
        <v>150.96</v>
      </c>
      <c r="CY247" s="25">
        <v>226.44</v>
      </c>
      <c r="CZ247" s="25">
        <v>301.92</v>
      </c>
      <c r="DA247" s="25">
        <v>377.4</v>
      </c>
      <c r="DB247" s="25">
        <v>452.88</v>
      </c>
      <c r="DC247" s="25">
        <v>528.36</v>
      </c>
      <c r="DD247" s="25">
        <v>573.67999999999995</v>
      </c>
      <c r="DE247" s="25">
        <v>645.39</v>
      </c>
      <c r="DF247" s="25">
        <v>717.1</v>
      </c>
      <c r="DG247" s="25">
        <v>788.81</v>
      </c>
      <c r="DH247" s="28">
        <v>860.52</v>
      </c>
      <c r="DI247" s="30" t="s">
        <v>265</v>
      </c>
      <c r="DJ247" s="28">
        <v>932.23</v>
      </c>
      <c r="DK247" s="28">
        <v>1003.94</v>
      </c>
      <c r="DL247" s="28">
        <v>1075.6500000000001</v>
      </c>
      <c r="DM247" s="28">
        <v>1147.3599999999999</v>
      </c>
      <c r="DN247" s="28">
        <v>1219.07</v>
      </c>
      <c r="DO247" s="28">
        <v>1290.78</v>
      </c>
      <c r="DP247" s="28">
        <v>1362.49</v>
      </c>
      <c r="DQ247" s="25">
        <v>1434.2</v>
      </c>
      <c r="DR247" s="25">
        <v>1505.91</v>
      </c>
      <c r="DS247" s="25">
        <v>1577.62</v>
      </c>
      <c r="DT247" s="49"/>
      <c r="DY247" s="24" t="s">
        <v>98</v>
      </c>
      <c r="DZ247" s="24" t="str">
        <f t="shared" si="162"/>
        <v>C-6-BASE-70-74</v>
      </c>
      <c r="EA247" s="25">
        <v>152.84</v>
      </c>
      <c r="EB247" s="25">
        <v>229.26</v>
      </c>
      <c r="EC247" s="25">
        <v>305.68</v>
      </c>
      <c r="ED247" s="25">
        <v>382.1</v>
      </c>
      <c r="EE247" s="25">
        <v>458.52</v>
      </c>
      <c r="EF247" s="25">
        <v>534.94000000000005</v>
      </c>
      <c r="EG247" s="25">
        <v>580.79999999999995</v>
      </c>
      <c r="EH247" s="25">
        <v>653.4</v>
      </c>
      <c r="EI247" s="25">
        <v>726</v>
      </c>
      <c r="EJ247" s="25">
        <v>798.6</v>
      </c>
      <c r="EK247" s="28">
        <v>871.2</v>
      </c>
      <c r="EL247" s="30" t="s">
        <v>265</v>
      </c>
      <c r="EM247" s="28">
        <v>943.8</v>
      </c>
      <c r="EN247" s="28">
        <v>1016.4</v>
      </c>
      <c r="EO247" s="28">
        <v>1089</v>
      </c>
      <c r="EP247" s="28">
        <v>1161.5999999999999</v>
      </c>
      <c r="EQ247" s="28">
        <v>1234.2</v>
      </c>
      <c r="ER247" s="28">
        <v>1306.8</v>
      </c>
      <c r="ES247" s="28">
        <v>1379.4</v>
      </c>
      <c r="ET247" s="25">
        <v>1452</v>
      </c>
      <c r="EU247" s="25">
        <v>1524.6</v>
      </c>
      <c r="EV247" s="25">
        <v>1597.2</v>
      </c>
      <c r="EW247" s="49"/>
      <c r="FB247" s="24" t="s">
        <v>98</v>
      </c>
      <c r="FC247" s="24" t="str">
        <f t="shared" si="163"/>
        <v>C-6-BASE-70-74</v>
      </c>
      <c r="FD247" s="25">
        <v>127.66</v>
      </c>
      <c r="FE247" s="25">
        <v>191.49</v>
      </c>
      <c r="FF247" s="25">
        <v>255.32</v>
      </c>
      <c r="FG247" s="25">
        <v>319.14999999999998</v>
      </c>
      <c r="FH247" s="25">
        <v>382.98</v>
      </c>
      <c r="FI247" s="25">
        <v>446.81</v>
      </c>
      <c r="FJ247" s="25">
        <v>485.12</v>
      </c>
      <c r="FK247" s="25">
        <v>545.76</v>
      </c>
      <c r="FL247" s="25">
        <v>606.4</v>
      </c>
      <c r="FM247" s="25">
        <v>667.04</v>
      </c>
      <c r="FN247" s="28">
        <v>727.68</v>
      </c>
      <c r="FO247" s="30" t="s">
        <v>265</v>
      </c>
      <c r="FP247" s="28">
        <v>788.32</v>
      </c>
      <c r="FQ247" s="28">
        <v>848.96</v>
      </c>
      <c r="FR247" s="28">
        <v>909.6</v>
      </c>
      <c r="FS247" s="28">
        <v>970.24</v>
      </c>
      <c r="FT247" s="28">
        <v>1030.8800000000001</v>
      </c>
      <c r="FU247" s="28">
        <v>1091.52</v>
      </c>
      <c r="FV247" s="28">
        <v>1152.1600000000001</v>
      </c>
      <c r="FW247" s="25">
        <v>1212.8</v>
      </c>
      <c r="FX247" s="25">
        <v>1273.44</v>
      </c>
      <c r="FY247" s="25">
        <v>1334.08</v>
      </c>
      <c r="FZ247" s="49"/>
      <c r="HJ247" s="24" t="s">
        <v>98</v>
      </c>
      <c r="HK247" s="24" t="str">
        <f t="shared" si="164"/>
        <v>C-6-BASE-70-74</v>
      </c>
      <c r="HL247" s="25">
        <v>138.76</v>
      </c>
      <c r="HM247" s="25">
        <v>208.14</v>
      </c>
      <c r="HN247" s="25">
        <v>277.52</v>
      </c>
      <c r="HO247" s="25">
        <v>346.9</v>
      </c>
      <c r="HP247" s="25">
        <v>416.28</v>
      </c>
      <c r="HQ247" s="25">
        <v>485.66</v>
      </c>
      <c r="HR247" s="25">
        <v>527.28</v>
      </c>
      <c r="HS247" s="25">
        <v>593.19000000000005</v>
      </c>
      <c r="HT247" s="25">
        <v>659.1</v>
      </c>
      <c r="HU247" s="25">
        <v>725.01</v>
      </c>
      <c r="HV247" s="28">
        <v>790.92</v>
      </c>
      <c r="HW247" s="30" t="s">
        <v>265</v>
      </c>
      <c r="HX247" s="28">
        <v>856.83</v>
      </c>
      <c r="HY247" s="28">
        <v>922.74</v>
      </c>
      <c r="HZ247" s="28">
        <v>988.65</v>
      </c>
      <c r="IA247" s="28">
        <v>1054.56</v>
      </c>
      <c r="IB247" s="28">
        <v>1120.47</v>
      </c>
      <c r="IC247" s="28">
        <v>1186.3800000000001</v>
      </c>
      <c r="ID247" s="28">
        <v>1252.29</v>
      </c>
      <c r="IE247" s="25">
        <v>1318.2</v>
      </c>
      <c r="IF247" s="25">
        <v>1384.11</v>
      </c>
      <c r="IG247" s="25">
        <v>1450.02</v>
      </c>
      <c r="IH247" s="49"/>
      <c r="IM247" s="24" t="s">
        <v>98</v>
      </c>
      <c r="IN247" s="24" t="str">
        <f t="shared" si="165"/>
        <v>C-6-BASE-70-74</v>
      </c>
      <c r="IO247" s="25">
        <v>181.86</v>
      </c>
      <c r="IP247" s="25">
        <v>272.79000000000002</v>
      </c>
      <c r="IQ247" s="25">
        <v>363.72</v>
      </c>
      <c r="IR247" s="25">
        <v>454.65</v>
      </c>
      <c r="IS247" s="25">
        <v>545.58000000000004</v>
      </c>
      <c r="IT247" s="25">
        <v>636.51</v>
      </c>
      <c r="IU247" s="25">
        <v>691.04</v>
      </c>
      <c r="IV247" s="25">
        <v>777.42</v>
      </c>
      <c r="IW247" s="25">
        <v>863.8</v>
      </c>
      <c r="IX247" s="25">
        <v>950.18</v>
      </c>
      <c r="IY247" s="28">
        <v>1036.56</v>
      </c>
      <c r="IZ247" s="30" t="s">
        <v>265</v>
      </c>
      <c r="JA247" s="28">
        <v>1122.94</v>
      </c>
      <c r="JB247" s="28">
        <v>1209.32</v>
      </c>
      <c r="JC247" s="28">
        <v>1295.7</v>
      </c>
      <c r="JD247" s="28">
        <v>1382.08</v>
      </c>
      <c r="JE247" s="28">
        <v>1468.46</v>
      </c>
      <c r="JF247" s="28">
        <v>1554.84</v>
      </c>
      <c r="JG247" s="28">
        <v>1641.22</v>
      </c>
      <c r="JH247" s="25">
        <v>1727.6</v>
      </c>
      <c r="JI247" s="25">
        <v>1813.98</v>
      </c>
      <c r="JJ247" s="25">
        <v>1900.36</v>
      </c>
      <c r="JK247" s="49"/>
      <c r="KU247" s="24" t="s">
        <v>98</v>
      </c>
      <c r="KV247" s="24" t="str">
        <f t="shared" si="166"/>
        <v>C-6-BASE-70-74</v>
      </c>
      <c r="KW247" s="25">
        <v>138.76</v>
      </c>
      <c r="KX247" s="25">
        <v>208.14</v>
      </c>
      <c r="KY247" s="25">
        <v>277.52</v>
      </c>
      <c r="KZ247" s="25">
        <v>346.9</v>
      </c>
      <c r="LA247" s="25">
        <v>416.28</v>
      </c>
      <c r="LB247" s="25">
        <v>485.66</v>
      </c>
      <c r="LC247" s="25">
        <v>527.28</v>
      </c>
      <c r="LD247" s="25">
        <v>593.19000000000005</v>
      </c>
      <c r="LE247" s="25">
        <v>659.1</v>
      </c>
      <c r="LF247" s="25">
        <v>725.01</v>
      </c>
      <c r="LG247" s="28">
        <v>790.92</v>
      </c>
      <c r="LH247" s="30" t="s">
        <v>265</v>
      </c>
      <c r="LI247" s="28">
        <v>856.83</v>
      </c>
      <c r="LJ247" s="28">
        <v>922.74</v>
      </c>
      <c r="LK247" s="28">
        <v>988.65</v>
      </c>
      <c r="LL247" s="28">
        <v>1054.56</v>
      </c>
      <c r="LM247" s="28">
        <v>1120.47</v>
      </c>
      <c r="LN247" s="28">
        <v>1186.3800000000001</v>
      </c>
      <c r="LO247" s="28">
        <v>1252.29</v>
      </c>
      <c r="LP247" s="25">
        <v>1318.2</v>
      </c>
      <c r="LQ247" s="25">
        <v>1384.11</v>
      </c>
      <c r="LR247" s="25">
        <v>1450.02</v>
      </c>
      <c r="LS247" s="49"/>
    </row>
    <row r="248" spans="9:331">
      <c r="I248" s="24" t="s">
        <v>99</v>
      </c>
      <c r="J248" s="24" t="str">
        <f t="shared" si="160"/>
        <v>C-6-BASE-75-79</v>
      </c>
      <c r="K248" s="25">
        <v>206.46</v>
      </c>
      <c r="L248" s="25">
        <v>309.69</v>
      </c>
      <c r="M248" s="25">
        <v>412.92</v>
      </c>
      <c r="N248" s="25">
        <v>516.15</v>
      </c>
      <c r="O248" s="25">
        <v>619.38</v>
      </c>
      <c r="P248" s="25">
        <v>722.61</v>
      </c>
      <c r="Q248" s="25">
        <v>784.56</v>
      </c>
      <c r="R248" s="25">
        <v>882.63</v>
      </c>
      <c r="S248" s="25">
        <v>980.7</v>
      </c>
      <c r="T248" s="25">
        <v>1078.77</v>
      </c>
      <c r="U248" s="28">
        <v>1176.8399999999999</v>
      </c>
      <c r="V248" s="30" t="s">
        <v>265</v>
      </c>
      <c r="W248" s="28">
        <v>1274.9100000000001</v>
      </c>
      <c r="X248" s="28">
        <v>1372.98</v>
      </c>
      <c r="Y248" s="28">
        <v>1471.05</v>
      </c>
      <c r="Z248" s="28">
        <v>1569.12</v>
      </c>
      <c r="AA248" s="28">
        <v>1667.19</v>
      </c>
      <c r="AB248" s="28">
        <v>1765.26</v>
      </c>
      <c r="AC248" s="28">
        <v>1863.33</v>
      </c>
      <c r="AD248" s="25">
        <v>1961.4</v>
      </c>
      <c r="AE248" s="25">
        <v>2059.4699999999998</v>
      </c>
      <c r="AF248" s="25">
        <v>2157.54</v>
      </c>
      <c r="CV248" s="24" t="s">
        <v>99</v>
      </c>
      <c r="CW248" s="24" t="str">
        <f t="shared" si="161"/>
        <v>C-6-BASE-75-79</v>
      </c>
      <c r="CX248" s="25">
        <v>186.48</v>
      </c>
      <c r="CY248" s="25">
        <v>279.72000000000003</v>
      </c>
      <c r="CZ248" s="25">
        <v>372.96</v>
      </c>
      <c r="DA248" s="25">
        <v>466.2</v>
      </c>
      <c r="DB248" s="25">
        <v>559.44000000000005</v>
      </c>
      <c r="DC248" s="25">
        <v>652.67999999999995</v>
      </c>
      <c r="DD248" s="25">
        <v>708.64</v>
      </c>
      <c r="DE248" s="25">
        <v>797.22</v>
      </c>
      <c r="DF248" s="25">
        <v>885.8</v>
      </c>
      <c r="DG248" s="25">
        <v>974.38</v>
      </c>
      <c r="DH248" s="28">
        <v>1062.96</v>
      </c>
      <c r="DI248" s="30" t="s">
        <v>265</v>
      </c>
      <c r="DJ248" s="28">
        <v>1151.54</v>
      </c>
      <c r="DK248" s="28">
        <v>1240.1199999999999</v>
      </c>
      <c r="DL248" s="28">
        <v>1328.7</v>
      </c>
      <c r="DM248" s="28">
        <v>1417.28</v>
      </c>
      <c r="DN248" s="28">
        <v>1505.86</v>
      </c>
      <c r="DO248" s="28">
        <v>1594.44</v>
      </c>
      <c r="DP248" s="28">
        <v>1683.02</v>
      </c>
      <c r="DQ248" s="25">
        <v>1771.6</v>
      </c>
      <c r="DR248" s="25">
        <v>1860.18</v>
      </c>
      <c r="DS248" s="25">
        <v>1948.76</v>
      </c>
      <c r="DT248" s="49"/>
      <c r="DY248" s="24" t="s">
        <v>99</v>
      </c>
      <c r="DZ248" s="24" t="str">
        <f t="shared" si="162"/>
        <v>C-6-BASE-75-79</v>
      </c>
      <c r="EA248" s="25">
        <v>188.82</v>
      </c>
      <c r="EB248" s="25">
        <v>283.23</v>
      </c>
      <c r="EC248" s="25">
        <v>377.64</v>
      </c>
      <c r="ED248" s="25">
        <v>472.05</v>
      </c>
      <c r="EE248" s="25">
        <v>566.46</v>
      </c>
      <c r="EF248" s="25">
        <v>660.87</v>
      </c>
      <c r="EG248" s="25">
        <v>717.52</v>
      </c>
      <c r="EH248" s="25">
        <v>807.21</v>
      </c>
      <c r="EI248" s="25">
        <v>896.9</v>
      </c>
      <c r="EJ248" s="25">
        <v>986.59</v>
      </c>
      <c r="EK248" s="28">
        <v>1076.28</v>
      </c>
      <c r="EL248" s="30" t="s">
        <v>265</v>
      </c>
      <c r="EM248" s="28">
        <v>1165.97</v>
      </c>
      <c r="EN248" s="28">
        <v>1255.6600000000001</v>
      </c>
      <c r="EO248" s="28">
        <v>1345.35</v>
      </c>
      <c r="EP248" s="28">
        <v>1435.04</v>
      </c>
      <c r="EQ248" s="28">
        <v>1524.73</v>
      </c>
      <c r="ER248" s="28">
        <v>1614.42</v>
      </c>
      <c r="ES248" s="28">
        <v>1704.11</v>
      </c>
      <c r="ET248" s="25">
        <v>1793.8</v>
      </c>
      <c r="EU248" s="25">
        <v>1883.49</v>
      </c>
      <c r="EV248" s="25">
        <v>1973.18</v>
      </c>
      <c r="EW248" s="49"/>
      <c r="FB248" s="24" t="s">
        <v>99</v>
      </c>
      <c r="FC248" s="24" t="str">
        <f t="shared" si="163"/>
        <v>C-6-BASE-75-79</v>
      </c>
      <c r="FD248" s="25">
        <v>157.62</v>
      </c>
      <c r="FE248" s="25">
        <v>236.43</v>
      </c>
      <c r="FF248" s="25">
        <v>315.24</v>
      </c>
      <c r="FG248" s="25">
        <v>394.05</v>
      </c>
      <c r="FH248" s="25">
        <v>472.86</v>
      </c>
      <c r="FI248" s="25">
        <v>551.66999999999996</v>
      </c>
      <c r="FJ248" s="25">
        <v>598.96</v>
      </c>
      <c r="FK248" s="25">
        <v>673.83</v>
      </c>
      <c r="FL248" s="25">
        <v>748.7</v>
      </c>
      <c r="FM248" s="25">
        <v>823.57</v>
      </c>
      <c r="FN248" s="28">
        <v>898.44</v>
      </c>
      <c r="FO248" s="30" t="s">
        <v>265</v>
      </c>
      <c r="FP248" s="28">
        <v>973.31</v>
      </c>
      <c r="FQ248" s="28">
        <v>1048.18</v>
      </c>
      <c r="FR248" s="28">
        <v>1123.05</v>
      </c>
      <c r="FS248" s="28">
        <v>1197.92</v>
      </c>
      <c r="FT248" s="28">
        <v>1272.79</v>
      </c>
      <c r="FU248" s="28">
        <v>1347.66</v>
      </c>
      <c r="FV248" s="28">
        <v>1422.53</v>
      </c>
      <c r="FW248" s="25">
        <v>1497.4</v>
      </c>
      <c r="FX248" s="25">
        <v>1572.27</v>
      </c>
      <c r="FY248" s="25">
        <v>1647.14</v>
      </c>
      <c r="FZ248" s="49"/>
      <c r="HJ248" s="24" t="s">
        <v>99</v>
      </c>
      <c r="HK248" s="24" t="str">
        <f t="shared" si="164"/>
        <v>C-6-BASE-75-79</v>
      </c>
      <c r="HL248" s="25">
        <v>170.94</v>
      </c>
      <c r="HM248" s="25">
        <v>256.41000000000003</v>
      </c>
      <c r="HN248" s="25">
        <v>341.88</v>
      </c>
      <c r="HO248" s="25">
        <v>427.35</v>
      </c>
      <c r="HP248" s="25">
        <v>512.82000000000005</v>
      </c>
      <c r="HQ248" s="25">
        <v>598.29</v>
      </c>
      <c r="HR248" s="25">
        <v>649.6</v>
      </c>
      <c r="HS248" s="25">
        <v>730.8</v>
      </c>
      <c r="HT248" s="25">
        <v>812</v>
      </c>
      <c r="HU248" s="25">
        <v>893.2</v>
      </c>
      <c r="HV248" s="28">
        <v>974.4</v>
      </c>
      <c r="HW248" s="30" t="s">
        <v>265</v>
      </c>
      <c r="HX248" s="28">
        <v>1055.5999999999999</v>
      </c>
      <c r="HY248" s="28">
        <v>1136.8</v>
      </c>
      <c r="HZ248" s="28">
        <v>1218</v>
      </c>
      <c r="IA248" s="28">
        <v>1299.2</v>
      </c>
      <c r="IB248" s="28">
        <v>1380.4</v>
      </c>
      <c r="IC248" s="28">
        <v>1461.6</v>
      </c>
      <c r="ID248" s="28">
        <v>1542.8</v>
      </c>
      <c r="IE248" s="25">
        <v>1624</v>
      </c>
      <c r="IF248" s="25">
        <v>1705.2</v>
      </c>
      <c r="IG248" s="25">
        <v>1786.4</v>
      </c>
      <c r="IH248" s="49"/>
      <c r="IM248" s="24" t="s">
        <v>99</v>
      </c>
      <c r="IN248" s="24" t="str">
        <f t="shared" si="165"/>
        <v>C-6-BASE-75-79</v>
      </c>
      <c r="IO248" s="25">
        <v>225.26</v>
      </c>
      <c r="IP248" s="25">
        <v>337.89</v>
      </c>
      <c r="IQ248" s="25">
        <v>450.52</v>
      </c>
      <c r="IR248" s="25">
        <v>563.15</v>
      </c>
      <c r="IS248" s="25">
        <v>675.78</v>
      </c>
      <c r="IT248" s="25">
        <v>788.41</v>
      </c>
      <c r="IU248" s="25">
        <v>856</v>
      </c>
      <c r="IV248" s="25">
        <v>963</v>
      </c>
      <c r="IW248" s="25">
        <v>1070</v>
      </c>
      <c r="IX248" s="25">
        <v>1177</v>
      </c>
      <c r="IY248" s="28">
        <v>1284</v>
      </c>
      <c r="IZ248" s="30" t="s">
        <v>265</v>
      </c>
      <c r="JA248" s="28">
        <v>1391</v>
      </c>
      <c r="JB248" s="28">
        <v>1498</v>
      </c>
      <c r="JC248" s="28">
        <v>1605</v>
      </c>
      <c r="JD248" s="28">
        <v>1712</v>
      </c>
      <c r="JE248" s="28">
        <v>1819</v>
      </c>
      <c r="JF248" s="28">
        <v>1926</v>
      </c>
      <c r="JG248" s="28">
        <v>2033</v>
      </c>
      <c r="JH248" s="25">
        <v>2140</v>
      </c>
      <c r="JI248" s="25">
        <v>2247</v>
      </c>
      <c r="JJ248" s="25">
        <v>2354</v>
      </c>
      <c r="JK248" s="49"/>
      <c r="KU248" s="24" t="s">
        <v>99</v>
      </c>
      <c r="KV248" s="24" t="str">
        <f t="shared" si="166"/>
        <v>C-6-BASE-75-79</v>
      </c>
      <c r="KW248" s="25">
        <v>170.94</v>
      </c>
      <c r="KX248" s="25">
        <v>256.41000000000003</v>
      </c>
      <c r="KY248" s="25">
        <v>341.88</v>
      </c>
      <c r="KZ248" s="25">
        <v>427.35</v>
      </c>
      <c r="LA248" s="25">
        <v>512.82000000000005</v>
      </c>
      <c r="LB248" s="25">
        <v>598.29</v>
      </c>
      <c r="LC248" s="25">
        <v>649.6</v>
      </c>
      <c r="LD248" s="25">
        <v>730.8</v>
      </c>
      <c r="LE248" s="25">
        <v>812</v>
      </c>
      <c r="LF248" s="25">
        <v>893.2</v>
      </c>
      <c r="LG248" s="28">
        <v>974.4</v>
      </c>
      <c r="LH248" s="30" t="s">
        <v>265</v>
      </c>
      <c r="LI248" s="28">
        <v>1055.5999999999999</v>
      </c>
      <c r="LJ248" s="28">
        <v>1136.8</v>
      </c>
      <c r="LK248" s="28">
        <v>1218</v>
      </c>
      <c r="LL248" s="28">
        <v>1299.2</v>
      </c>
      <c r="LM248" s="28">
        <v>1380.4</v>
      </c>
      <c r="LN248" s="28">
        <v>1461.6</v>
      </c>
      <c r="LO248" s="28">
        <v>1542.8</v>
      </c>
      <c r="LP248" s="25">
        <v>1624</v>
      </c>
      <c r="LQ248" s="25">
        <v>1705.2</v>
      </c>
      <c r="LR248" s="25">
        <v>1786.4</v>
      </c>
      <c r="LS248" s="49"/>
    </row>
    <row r="249" spans="9:331" ht="13.8" thickBot="1">
      <c r="I249" s="33" t="s">
        <v>100</v>
      </c>
      <c r="J249" s="24" t="str">
        <f t="shared" si="160"/>
        <v>C-6-BASE-80-84</v>
      </c>
      <c r="K249" s="34">
        <v>226.44</v>
      </c>
      <c r="L249" s="34">
        <v>339.66</v>
      </c>
      <c r="M249" s="34">
        <v>452.88</v>
      </c>
      <c r="N249" s="34">
        <v>566.1</v>
      </c>
      <c r="O249" s="34">
        <v>679.32</v>
      </c>
      <c r="P249" s="34">
        <v>792.54</v>
      </c>
      <c r="Q249" s="34">
        <v>860.48</v>
      </c>
      <c r="R249" s="34">
        <v>968.04</v>
      </c>
      <c r="S249" s="34">
        <v>1075.5999999999999</v>
      </c>
      <c r="T249" s="34">
        <v>1183.1600000000001</v>
      </c>
      <c r="U249" s="35">
        <v>1290.72</v>
      </c>
      <c r="V249" s="36" t="s">
        <v>265</v>
      </c>
      <c r="W249" s="35">
        <v>1398.28</v>
      </c>
      <c r="X249" s="35">
        <v>1505.84</v>
      </c>
      <c r="Y249" s="35">
        <v>1613.4</v>
      </c>
      <c r="Z249" s="35">
        <v>1720.96</v>
      </c>
      <c r="AA249" s="35">
        <v>1828.52</v>
      </c>
      <c r="AB249" s="35">
        <v>1936.08</v>
      </c>
      <c r="AC249" s="35">
        <v>2043.64</v>
      </c>
      <c r="AD249" s="34">
        <v>2151.1999999999998</v>
      </c>
      <c r="AE249" s="34">
        <v>2258.7600000000002</v>
      </c>
      <c r="AF249" s="34">
        <v>2366.3200000000002</v>
      </c>
      <c r="CV249" s="33" t="s">
        <v>100</v>
      </c>
      <c r="CW249" s="24" t="str">
        <f t="shared" si="161"/>
        <v>C-6-BASE-80-84</v>
      </c>
      <c r="CX249" s="34">
        <v>205.36</v>
      </c>
      <c r="CY249" s="34">
        <v>308.04000000000002</v>
      </c>
      <c r="CZ249" s="34">
        <v>410.72</v>
      </c>
      <c r="DA249" s="34">
        <v>513.4</v>
      </c>
      <c r="DB249" s="34">
        <v>616.08000000000004</v>
      </c>
      <c r="DC249" s="34">
        <v>718.76</v>
      </c>
      <c r="DD249" s="34">
        <v>780.4</v>
      </c>
      <c r="DE249" s="34">
        <v>877.95</v>
      </c>
      <c r="DF249" s="34">
        <v>975.5</v>
      </c>
      <c r="DG249" s="34">
        <v>1073.05</v>
      </c>
      <c r="DH249" s="35">
        <v>1170.5999999999999</v>
      </c>
      <c r="DI249" s="36" t="s">
        <v>265</v>
      </c>
      <c r="DJ249" s="35">
        <v>1268.1500000000001</v>
      </c>
      <c r="DK249" s="35">
        <v>1365.7</v>
      </c>
      <c r="DL249" s="35">
        <v>1463.25</v>
      </c>
      <c r="DM249" s="35">
        <v>1560.8</v>
      </c>
      <c r="DN249" s="35">
        <v>1658.35</v>
      </c>
      <c r="DO249" s="35">
        <v>1755.9</v>
      </c>
      <c r="DP249" s="35">
        <v>1853.45</v>
      </c>
      <c r="DQ249" s="34">
        <v>1951</v>
      </c>
      <c r="DR249" s="34">
        <v>2048.5500000000002</v>
      </c>
      <c r="DS249" s="34">
        <v>2146.1</v>
      </c>
      <c r="DT249" s="49"/>
      <c r="DY249" s="33" t="s">
        <v>100</v>
      </c>
      <c r="DZ249" s="24" t="str">
        <f t="shared" si="162"/>
        <v>C-6-BASE-80-84</v>
      </c>
      <c r="EA249" s="34">
        <v>207.92</v>
      </c>
      <c r="EB249" s="34">
        <v>311.88</v>
      </c>
      <c r="EC249" s="34">
        <v>415.84</v>
      </c>
      <c r="ED249" s="34">
        <v>519.79999999999995</v>
      </c>
      <c r="EE249" s="34">
        <v>623.76</v>
      </c>
      <c r="EF249" s="34">
        <v>727.72</v>
      </c>
      <c r="EG249" s="34">
        <v>790.08</v>
      </c>
      <c r="EH249" s="34">
        <v>888.84</v>
      </c>
      <c r="EI249" s="34">
        <v>987.6</v>
      </c>
      <c r="EJ249" s="34">
        <v>1086.3599999999999</v>
      </c>
      <c r="EK249" s="35">
        <v>1185.1199999999999</v>
      </c>
      <c r="EL249" s="36" t="s">
        <v>265</v>
      </c>
      <c r="EM249" s="35">
        <v>1283.8800000000001</v>
      </c>
      <c r="EN249" s="35">
        <v>1382.64</v>
      </c>
      <c r="EO249" s="35">
        <v>1481.4</v>
      </c>
      <c r="EP249" s="35">
        <v>1580.16</v>
      </c>
      <c r="EQ249" s="35">
        <v>1678.92</v>
      </c>
      <c r="ER249" s="35">
        <v>1777.68</v>
      </c>
      <c r="ES249" s="35">
        <v>1876.44</v>
      </c>
      <c r="ET249" s="34">
        <v>1975.2</v>
      </c>
      <c r="EU249" s="34">
        <v>2073.96</v>
      </c>
      <c r="EV249" s="34">
        <v>2172.7199999999998</v>
      </c>
      <c r="EW249" s="49"/>
      <c r="FB249" s="33" t="s">
        <v>100</v>
      </c>
      <c r="FC249" s="24" t="str">
        <f t="shared" si="163"/>
        <v>C-6-BASE-80-84</v>
      </c>
      <c r="FD249" s="34">
        <v>173.16</v>
      </c>
      <c r="FE249" s="34">
        <v>259.74</v>
      </c>
      <c r="FF249" s="34">
        <v>346.32</v>
      </c>
      <c r="FG249" s="34">
        <v>432.9</v>
      </c>
      <c r="FH249" s="34">
        <v>519.48</v>
      </c>
      <c r="FI249" s="34">
        <v>606.05999999999995</v>
      </c>
      <c r="FJ249" s="34">
        <v>658</v>
      </c>
      <c r="FK249" s="34">
        <v>740.25</v>
      </c>
      <c r="FL249" s="34">
        <v>822.5</v>
      </c>
      <c r="FM249" s="34">
        <v>904.75</v>
      </c>
      <c r="FN249" s="35">
        <v>987</v>
      </c>
      <c r="FO249" s="36" t="s">
        <v>265</v>
      </c>
      <c r="FP249" s="35">
        <v>1069.25</v>
      </c>
      <c r="FQ249" s="35">
        <v>1151.5</v>
      </c>
      <c r="FR249" s="35">
        <v>1233.75</v>
      </c>
      <c r="FS249" s="35">
        <v>1316</v>
      </c>
      <c r="FT249" s="35">
        <v>1398.25</v>
      </c>
      <c r="FU249" s="35">
        <v>1480.5</v>
      </c>
      <c r="FV249" s="35">
        <v>1562.75</v>
      </c>
      <c r="FW249" s="34">
        <v>1645</v>
      </c>
      <c r="FX249" s="34">
        <v>1727.25</v>
      </c>
      <c r="FY249" s="34">
        <v>1809.5</v>
      </c>
      <c r="FZ249" s="49"/>
      <c r="HJ249" s="33" t="s">
        <v>100</v>
      </c>
      <c r="HK249" s="24" t="str">
        <f t="shared" si="164"/>
        <v>C-6-BASE-80-84</v>
      </c>
      <c r="HL249" s="34">
        <v>187.6</v>
      </c>
      <c r="HM249" s="34">
        <v>281.39999999999998</v>
      </c>
      <c r="HN249" s="34">
        <v>375.2</v>
      </c>
      <c r="HO249" s="34">
        <v>469</v>
      </c>
      <c r="HP249" s="34">
        <v>562.79999999999995</v>
      </c>
      <c r="HQ249" s="34">
        <v>656.6</v>
      </c>
      <c r="HR249" s="34">
        <v>712.88</v>
      </c>
      <c r="HS249" s="34">
        <v>801.99</v>
      </c>
      <c r="HT249" s="34">
        <v>891.1</v>
      </c>
      <c r="HU249" s="34">
        <v>980.21</v>
      </c>
      <c r="HV249" s="35">
        <v>1069.32</v>
      </c>
      <c r="HW249" s="36" t="s">
        <v>265</v>
      </c>
      <c r="HX249" s="35">
        <v>1158.43</v>
      </c>
      <c r="HY249" s="35">
        <v>1247.54</v>
      </c>
      <c r="HZ249" s="35">
        <v>1336.65</v>
      </c>
      <c r="IA249" s="35">
        <v>1425.76</v>
      </c>
      <c r="IB249" s="35">
        <v>1514.87</v>
      </c>
      <c r="IC249" s="35">
        <v>1603.98</v>
      </c>
      <c r="ID249" s="35">
        <v>1693.09</v>
      </c>
      <c r="IE249" s="34">
        <v>1782.2</v>
      </c>
      <c r="IF249" s="34">
        <v>1871.31</v>
      </c>
      <c r="IG249" s="34">
        <v>1960.42</v>
      </c>
      <c r="IH249" s="49"/>
      <c r="IM249" s="33" t="s">
        <v>100</v>
      </c>
      <c r="IN249" s="24" t="str">
        <f t="shared" si="165"/>
        <v>C-6-BASE-80-84</v>
      </c>
      <c r="IO249" s="34">
        <v>247.24</v>
      </c>
      <c r="IP249" s="34">
        <v>370.86</v>
      </c>
      <c r="IQ249" s="34">
        <v>494.48</v>
      </c>
      <c r="IR249" s="34">
        <v>618.1</v>
      </c>
      <c r="IS249" s="34">
        <v>741.72</v>
      </c>
      <c r="IT249" s="34">
        <v>865.34</v>
      </c>
      <c r="IU249" s="34">
        <v>939.52</v>
      </c>
      <c r="IV249" s="34">
        <v>1056.96</v>
      </c>
      <c r="IW249" s="34">
        <v>1174.4000000000001</v>
      </c>
      <c r="IX249" s="34">
        <v>1291.8399999999999</v>
      </c>
      <c r="IY249" s="35">
        <v>1409.28</v>
      </c>
      <c r="IZ249" s="36" t="s">
        <v>265</v>
      </c>
      <c r="JA249" s="35">
        <v>1526.72</v>
      </c>
      <c r="JB249" s="35">
        <v>1644.16</v>
      </c>
      <c r="JC249" s="35">
        <v>1761.6</v>
      </c>
      <c r="JD249" s="35">
        <v>1879.04</v>
      </c>
      <c r="JE249" s="35">
        <v>1996.48</v>
      </c>
      <c r="JF249" s="35">
        <v>2113.92</v>
      </c>
      <c r="JG249" s="35">
        <v>2231.36</v>
      </c>
      <c r="JH249" s="34">
        <v>2348.8000000000002</v>
      </c>
      <c r="JI249" s="34">
        <v>2466.2399999999998</v>
      </c>
      <c r="JJ249" s="34">
        <v>2583.6799999999998</v>
      </c>
      <c r="JK249" s="49"/>
      <c r="KU249" s="33" t="s">
        <v>100</v>
      </c>
      <c r="KV249" s="24" t="str">
        <f t="shared" si="166"/>
        <v>C-6-BASE-80-84</v>
      </c>
      <c r="KW249" s="34">
        <v>187.6</v>
      </c>
      <c r="KX249" s="34">
        <v>281.39999999999998</v>
      </c>
      <c r="KY249" s="34">
        <v>375.2</v>
      </c>
      <c r="KZ249" s="34">
        <v>469</v>
      </c>
      <c r="LA249" s="34">
        <v>562.79999999999995</v>
      </c>
      <c r="LB249" s="34">
        <v>656.6</v>
      </c>
      <c r="LC249" s="34">
        <v>712.88</v>
      </c>
      <c r="LD249" s="34">
        <v>801.99</v>
      </c>
      <c r="LE249" s="34">
        <v>891.1</v>
      </c>
      <c r="LF249" s="34">
        <v>980.21</v>
      </c>
      <c r="LG249" s="35">
        <v>1069.32</v>
      </c>
      <c r="LH249" s="36" t="s">
        <v>265</v>
      </c>
      <c r="LI249" s="35">
        <v>1158.43</v>
      </c>
      <c r="LJ249" s="35">
        <v>1247.54</v>
      </c>
      <c r="LK249" s="35">
        <v>1336.65</v>
      </c>
      <c r="LL249" s="35">
        <v>1425.76</v>
      </c>
      <c r="LM249" s="35">
        <v>1514.87</v>
      </c>
      <c r="LN249" s="35">
        <v>1603.98</v>
      </c>
      <c r="LO249" s="35">
        <v>1693.09</v>
      </c>
      <c r="LP249" s="34">
        <v>1782.2</v>
      </c>
      <c r="LQ249" s="34">
        <v>1871.31</v>
      </c>
      <c r="LR249" s="34">
        <v>1960.42</v>
      </c>
      <c r="LS249" s="49"/>
    </row>
    <row r="250" spans="9:331" ht="13.8" thickBot="1">
      <c r="DT250" s="49"/>
      <c r="EW250" s="49"/>
      <c r="FZ250" s="49"/>
      <c r="IH250" s="49"/>
      <c r="JK250" s="49"/>
      <c r="LS250" s="49"/>
    </row>
    <row r="251" spans="9:331">
      <c r="K251" s="11">
        <v>500</v>
      </c>
      <c r="L251" s="12">
        <v>750</v>
      </c>
      <c r="M251" s="11">
        <v>1000</v>
      </c>
      <c r="N251" s="11">
        <v>1250</v>
      </c>
      <c r="O251" s="11">
        <v>1500</v>
      </c>
      <c r="P251" s="11">
        <v>1750</v>
      </c>
      <c r="Q251" s="11">
        <v>2000</v>
      </c>
      <c r="R251" s="11">
        <v>2250</v>
      </c>
      <c r="S251" s="11">
        <v>2500</v>
      </c>
      <c r="T251" s="11">
        <v>2750</v>
      </c>
      <c r="U251" s="14">
        <v>3000</v>
      </c>
      <c r="V251" s="15" t="s">
        <v>74</v>
      </c>
      <c r="W251" s="11">
        <v>3250</v>
      </c>
      <c r="X251" s="12">
        <v>3500</v>
      </c>
      <c r="Y251" s="11">
        <v>3750</v>
      </c>
      <c r="Z251" s="11">
        <v>4000</v>
      </c>
      <c r="AA251" s="11">
        <v>4250</v>
      </c>
      <c r="AB251" s="11">
        <v>4500</v>
      </c>
      <c r="AC251" s="11">
        <v>4750</v>
      </c>
      <c r="AD251" s="11">
        <v>5000</v>
      </c>
      <c r="AE251" s="11">
        <v>5250</v>
      </c>
      <c r="AF251" s="11">
        <v>5500</v>
      </c>
      <c r="CX251" s="11">
        <v>500</v>
      </c>
      <c r="CY251" s="12">
        <v>750</v>
      </c>
      <c r="CZ251" s="11">
        <v>1000</v>
      </c>
      <c r="DA251" s="11">
        <v>1250</v>
      </c>
      <c r="DB251" s="11">
        <v>1500</v>
      </c>
      <c r="DC251" s="11">
        <v>1750</v>
      </c>
      <c r="DD251" s="11">
        <v>2000</v>
      </c>
      <c r="DE251" s="11">
        <v>2250</v>
      </c>
      <c r="DF251" s="11">
        <v>2500</v>
      </c>
      <c r="DG251" s="11">
        <v>2750</v>
      </c>
      <c r="DH251" s="14">
        <v>3000</v>
      </c>
      <c r="DI251" s="15" t="s">
        <v>74</v>
      </c>
      <c r="DJ251" s="11">
        <v>3250</v>
      </c>
      <c r="DK251" s="12">
        <v>3500</v>
      </c>
      <c r="DL251" s="11">
        <v>3750</v>
      </c>
      <c r="DM251" s="11">
        <v>4000</v>
      </c>
      <c r="DN251" s="11">
        <v>4250</v>
      </c>
      <c r="DO251" s="11">
        <v>4500</v>
      </c>
      <c r="DP251" s="11">
        <v>4750</v>
      </c>
      <c r="DQ251" s="11">
        <v>5000</v>
      </c>
      <c r="DR251" s="11">
        <v>5250</v>
      </c>
      <c r="DS251" s="11">
        <v>5500</v>
      </c>
      <c r="DT251" s="49"/>
      <c r="EA251" s="11">
        <v>500</v>
      </c>
      <c r="EB251" s="12">
        <v>750</v>
      </c>
      <c r="EC251" s="11">
        <v>1000</v>
      </c>
      <c r="ED251" s="11">
        <v>1250</v>
      </c>
      <c r="EE251" s="11">
        <v>1500</v>
      </c>
      <c r="EF251" s="11">
        <v>1750</v>
      </c>
      <c r="EG251" s="11">
        <v>2000</v>
      </c>
      <c r="EH251" s="11">
        <v>2250</v>
      </c>
      <c r="EI251" s="11">
        <v>2500</v>
      </c>
      <c r="EJ251" s="11">
        <v>2750</v>
      </c>
      <c r="EK251" s="14">
        <v>3000</v>
      </c>
      <c r="EL251" s="15" t="s">
        <v>74</v>
      </c>
      <c r="EM251" s="11">
        <v>3250</v>
      </c>
      <c r="EN251" s="12">
        <v>3500</v>
      </c>
      <c r="EO251" s="11">
        <v>3750</v>
      </c>
      <c r="EP251" s="11">
        <v>4000</v>
      </c>
      <c r="EQ251" s="11">
        <v>4250</v>
      </c>
      <c r="ER251" s="11">
        <v>4500</v>
      </c>
      <c r="ES251" s="11">
        <v>4750</v>
      </c>
      <c r="ET251" s="11">
        <v>5000</v>
      </c>
      <c r="EU251" s="11">
        <v>5250</v>
      </c>
      <c r="EV251" s="11">
        <v>5500</v>
      </c>
      <c r="EW251" s="49"/>
      <c r="FD251" s="11">
        <v>500</v>
      </c>
      <c r="FE251" s="12">
        <v>750</v>
      </c>
      <c r="FF251" s="11">
        <v>1000</v>
      </c>
      <c r="FG251" s="11">
        <v>1250</v>
      </c>
      <c r="FH251" s="11">
        <v>1500</v>
      </c>
      <c r="FI251" s="11">
        <v>1750</v>
      </c>
      <c r="FJ251" s="11">
        <v>2000</v>
      </c>
      <c r="FK251" s="11">
        <v>2250</v>
      </c>
      <c r="FL251" s="11">
        <v>2500</v>
      </c>
      <c r="FM251" s="11">
        <v>2750</v>
      </c>
      <c r="FN251" s="14">
        <v>3000</v>
      </c>
      <c r="FO251" s="15" t="s">
        <v>74</v>
      </c>
      <c r="FP251" s="11">
        <v>3250</v>
      </c>
      <c r="FQ251" s="12">
        <v>3500</v>
      </c>
      <c r="FR251" s="11">
        <v>3750</v>
      </c>
      <c r="FS251" s="11">
        <v>4000</v>
      </c>
      <c r="FT251" s="11">
        <v>4250</v>
      </c>
      <c r="FU251" s="11">
        <v>4500</v>
      </c>
      <c r="FV251" s="11">
        <v>4750</v>
      </c>
      <c r="FW251" s="11">
        <v>5000</v>
      </c>
      <c r="FX251" s="11">
        <v>5250</v>
      </c>
      <c r="FY251" s="11">
        <v>5500</v>
      </c>
      <c r="FZ251" s="49"/>
      <c r="HL251" s="11">
        <v>500</v>
      </c>
      <c r="HM251" s="12">
        <v>750</v>
      </c>
      <c r="HN251" s="11">
        <v>1000</v>
      </c>
      <c r="HO251" s="11">
        <v>1250</v>
      </c>
      <c r="HP251" s="11">
        <v>1500</v>
      </c>
      <c r="HQ251" s="11">
        <v>1750</v>
      </c>
      <c r="HR251" s="11">
        <v>2000</v>
      </c>
      <c r="HS251" s="11">
        <v>2250</v>
      </c>
      <c r="HT251" s="11">
        <v>2500</v>
      </c>
      <c r="HU251" s="11">
        <v>2750</v>
      </c>
      <c r="HV251" s="14">
        <v>3000</v>
      </c>
      <c r="HW251" s="15" t="s">
        <v>74</v>
      </c>
      <c r="HX251" s="11">
        <v>3250</v>
      </c>
      <c r="HY251" s="12">
        <v>3500</v>
      </c>
      <c r="HZ251" s="11">
        <v>3750</v>
      </c>
      <c r="IA251" s="11">
        <v>4000</v>
      </c>
      <c r="IB251" s="11">
        <v>4250</v>
      </c>
      <c r="IC251" s="11">
        <v>4500</v>
      </c>
      <c r="ID251" s="11">
        <v>4750</v>
      </c>
      <c r="IE251" s="11">
        <v>5000</v>
      </c>
      <c r="IF251" s="11">
        <v>5250</v>
      </c>
      <c r="IG251" s="11">
        <v>5500</v>
      </c>
      <c r="IH251" s="49"/>
      <c r="IO251" s="11">
        <v>500</v>
      </c>
      <c r="IP251" s="12">
        <v>750</v>
      </c>
      <c r="IQ251" s="11">
        <v>1000</v>
      </c>
      <c r="IR251" s="11">
        <v>1250</v>
      </c>
      <c r="IS251" s="11">
        <v>1500</v>
      </c>
      <c r="IT251" s="11">
        <v>1750</v>
      </c>
      <c r="IU251" s="11">
        <v>2000</v>
      </c>
      <c r="IV251" s="11">
        <v>2250</v>
      </c>
      <c r="IW251" s="11">
        <v>2500</v>
      </c>
      <c r="IX251" s="11">
        <v>2750</v>
      </c>
      <c r="IY251" s="14">
        <v>3000</v>
      </c>
      <c r="IZ251" s="15" t="s">
        <v>74</v>
      </c>
      <c r="JA251" s="11">
        <v>3250</v>
      </c>
      <c r="JB251" s="12">
        <v>3500</v>
      </c>
      <c r="JC251" s="11">
        <v>3750</v>
      </c>
      <c r="JD251" s="11">
        <v>4000</v>
      </c>
      <c r="JE251" s="11">
        <v>4250</v>
      </c>
      <c r="JF251" s="11">
        <v>4500</v>
      </c>
      <c r="JG251" s="11">
        <v>4750</v>
      </c>
      <c r="JH251" s="11">
        <v>5000</v>
      </c>
      <c r="JI251" s="11">
        <v>5250</v>
      </c>
      <c r="JJ251" s="11">
        <v>5500</v>
      </c>
      <c r="JK251" s="49"/>
      <c r="KW251" s="11">
        <v>500</v>
      </c>
      <c r="KX251" s="12">
        <v>750</v>
      </c>
      <c r="KY251" s="11">
        <v>1000</v>
      </c>
      <c r="KZ251" s="11">
        <v>1250</v>
      </c>
      <c r="LA251" s="11">
        <v>1500</v>
      </c>
      <c r="LB251" s="11">
        <v>1750</v>
      </c>
      <c r="LC251" s="11">
        <v>2000</v>
      </c>
      <c r="LD251" s="11">
        <v>2250</v>
      </c>
      <c r="LE251" s="11">
        <v>2500</v>
      </c>
      <c r="LF251" s="11">
        <v>2750</v>
      </c>
      <c r="LG251" s="14">
        <v>3000</v>
      </c>
      <c r="LH251" s="15" t="s">
        <v>74</v>
      </c>
      <c r="LI251" s="11">
        <v>3250</v>
      </c>
      <c r="LJ251" s="12">
        <v>3500</v>
      </c>
      <c r="LK251" s="11">
        <v>3750</v>
      </c>
      <c r="LL251" s="11">
        <v>4000</v>
      </c>
      <c r="LM251" s="11">
        <v>4250</v>
      </c>
      <c r="LN251" s="11">
        <v>4500</v>
      </c>
      <c r="LO251" s="11">
        <v>4750</v>
      </c>
      <c r="LP251" s="11">
        <v>5000</v>
      </c>
      <c r="LQ251" s="11">
        <v>5250</v>
      </c>
      <c r="LR251" s="11">
        <v>5500</v>
      </c>
      <c r="LS251" s="49"/>
    </row>
    <row r="252" spans="9:331">
      <c r="I252" s="17"/>
      <c r="J252" s="141" t="s">
        <v>306</v>
      </c>
      <c r="K252" s="18">
        <v>2</v>
      </c>
      <c r="L252" s="19">
        <v>3</v>
      </c>
      <c r="M252" s="18">
        <v>4</v>
      </c>
      <c r="N252" s="18">
        <v>5</v>
      </c>
      <c r="O252" s="18">
        <v>6</v>
      </c>
      <c r="P252" s="18">
        <v>7</v>
      </c>
      <c r="Q252" s="18">
        <v>8</v>
      </c>
      <c r="R252" s="18">
        <v>9</v>
      </c>
      <c r="S252" s="18">
        <v>10</v>
      </c>
      <c r="T252" s="18">
        <v>11</v>
      </c>
      <c r="U252" s="20">
        <v>12</v>
      </c>
      <c r="V252" s="21"/>
      <c r="W252" s="18">
        <v>13</v>
      </c>
      <c r="X252" s="19">
        <v>14</v>
      </c>
      <c r="Y252" s="18">
        <v>15</v>
      </c>
      <c r="Z252" s="18">
        <v>16</v>
      </c>
      <c r="AA252" s="18">
        <v>17</v>
      </c>
      <c r="AB252" s="18">
        <v>18</v>
      </c>
      <c r="AC252" s="18">
        <v>19</v>
      </c>
      <c r="AD252" s="18">
        <v>20</v>
      </c>
      <c r="AE252" s="18">
        <v>21</v>
      </c>
      <c r="AF252" s="18">
        <v>22</v>
      </c>
      <c r="CV252" s="17"/>
      <c r="CW252" s="157" t="s">
        <v>306</v>
      </c>
      <c r="CX252" s="18">
        <v>2</v>
      </c>
      <c r="CY252" s="19">
        <v>3</v>
      </c>
      <c r="CZ252" s="18">
        <v>4</v>
      </c>
      <c r="DA252" s="18">
        <v>5</v>
      </c>
      <c r="DB252" s="18">
        <v>6</v>
      </c>
      <c r="DC252" s="18">
        <v>7</v>
      </c>
      <c r="DD252" s="18">
        <v>8</v>
      </c>
      <c r="DE252" s="18">
        <v>9</v>
      </c>
      <c r="DF252" s="18">
        <v>10</v>
      </c>
      <c r="DG252" s="18">
        <v>11</v>
      </c>
      <c r="DH252" s="20">
        <v>12</v>
      </c>
      <c r="DI252" s="21"/>
      <c r="DJ252" s="18">
        <v>13</v>
      </c>
      <c r="DK252" s="19">
        <v>14</v>
      </c>
      <c r="DL252" s="18">
        <v>15</v>
      </c>
      <c r="DM252" s="18">
        <v>16</v>
      </c>
      <c r="DN252" s="18">
        <v>17</v>
      </c>
      <c r="DO252" s="18">
        <v>18</v>
      </c>
      <c r="DP252" s="18">
        <v>19</v>
      </c>
      <c r="DQ252" s="18">
        <v>20</v>
      </c>
      <c r="DR252" s="18">
        <v>21</v>
      </c>
      <c r="DS252" s="18">
        <v>22</v>
      </c>
      <c r="DT252" s="49"/>
      <c r="DY252" s="17"/>
      <c r="DZ252" s="157" t="s">
        <v>306</v>
      </c>
      <c r="EA252" s="18">
        <v>2</v>
      </c>
      <c r="EB252" s="19">
        <v>3</v>
      </c>
      <c r="EC252" s="18">
        <v>4</v>
      </c>
      <c r="ED252" s="18">
        <v>5</v>
      </c>
      <c r="EE252" s="18">
        <v>6</v>
      </c>
      <c r="EF252" s="18">
        <v>7</v>
      </c>
      <c r="EG252" s="18">
        <v>8</v>
      </c>
      <c r="EH252" s="18">
        <v>9</v>
      </c>
      <c r="EI252" s="18">
        <v>10</v>
      </c>
      <c r="EJ252" s="18">
        <v>11</v>
      </c>
      <c r="EK252" s="20">
        <v>12</v>
      </c>
      <c r="EL252" s="21"/>
      <c r="EM252" s="18">
        <v>13</v>
      </c>
      <c r="EN252" s="19">
        <v>14</v>
      </c>
      <c r="EO252" s="18">
        <v>15</v>
      </c>
      <c r="EP252" s="18">
        <v>16</v>
      </c>
      <c r="EQ252" s="18">
        <v>17</v>
      </c>
      <c r="ER252" s="18">
        <v>18</v>
      </c>
      <c r="ES252" s="18">
        <v>19</v>
      </c>
      <c r="ET252" s="18">
        <v>20</v>
      </c>
      <c r="EU252" s="18">
        <v>21</v>
      </c>
      <c r="EV252" s="18">
        <v>22</v>
      </c>
      <c r="EW252" s="49"/>
      <c r="FB252" s="17"/>
      <c r="FC252" s="157" t="s">
        <v>306</v>
      </c>
      <c r="FD252" s="18">
        <v>2</v>
      </c>
      <c r="FE252" s="19">
        <v>3</v>
      </c>
      <c r="FF252" s="18">
        <v>4</v>
      </c>
      <c r="FG252" s="18">
        <v>5</v>
      </c>
      <c r="FH252" s="18">
        <v>6</v>
      </c>
      <c r="FI252" s="18">
        <v>7</v>
      </c>
      <c r="FJ252" s="18">
        <v>8</v>
      </c>
      <c r="FK252" s="18">
        <v>9</v>
      </c>
      <c r="FL252" s="18">
        <v>10</v>
      </c>
      <c r="FM252" s="18">
        <v>11</v>
      </c>
      <c r="FN252" s="20">
        <v>12</v>
      </c>
      <c r="FO252" s="21"/>
      <c r="FP252" s="18">
        <v>13</v>
      </c>
      <c r="FQ252" s="19">
        <v>14</v>
      </c>
      <c r="FR252" s="18">
        <v>15</v>
      </c>
      <c r="FS252" s="18">
        <v>16</v>
      </c>
      <c r="FT252" s="18">
        <v>17</v>
      </c>
      <c r="FU252" s="18">
        <v>18</v>
      </c>
      <c r="FV252" s="18">
        <v>19</v>
      </c>
      <c r="FW252" s="18">
        <v>20</v>
      </c>
      <c r="FX252" s="18">
        <v>21</v>
      </c>
      <c r="FY252" s="18">
        <v>22</v>
      </c>
      <c r="FZ252" s="49"/>
      <c r="HJ252" s="17"/>
      <c r="HK252" s="163" t="s">
        <v>306</v>
      </c>
      <c r="HL252" s="18">
        <v>2</v>
      </c>
      <c r="HM252" s="19">
        <v>3</v>
      </c>
      <c r="HN252" s="18">
        <v>4</v>
      </c>
      <c r="HO252" s="18">
        <v>5</v>
      </c>
      <c r="HP252" s="18">
        <v>6</v>
      </c>
      <c r="HQ252" s="18">
        <v>7</v>
      </c>
      <c r="HR252" s="18">
        <v>8</v>
      </c>
      <c r="HS252" s="18">
        <v>9</v>
      </c>
      <c r="HT252" s="18">
        <v>10</v>
      </c>
      <c r="HU252" s="18">
        <v>11</v>
      </c>
      <c r="HV252" s="20">
        <v>12</v>
      </c>
      <c r="HW252" s="21"/>
      <c r="HX252" s="18">
        <v>13</v>
      </c>
      <c r="HY252" s="19">
        <v>14</v>
      </c>
      <c r="HZ252" s="18">
        <v>15</v>
      </c>
      <c r="IA252" s="18">
        <v>16</v>
      </c>
      <c r="IB252" s="18">
        <v>17</v>
      </c>
      <c r="IC252" s="18">
        <v>18</v>
      </c>
      <c r="ID252" s="18">
        <v>19</v>
      </c>
      <c r="IE252" s="18">
        <v>20</v>
      </c>
      <c r="IF252" s="18">
        <v>21</v>
      </c>
      <c r="IG252" s="18">
        <v>22</v>
      </c>
      <c r="IH252" s="49"/>
      <c r="IM252" s="17"/>
      <c r="IN252" s="163" t="s">
        <v>306</v>
      </c>
      <c r="IO252" s="18">
        <v>2</v>
      </c>
      <c r="IP252" s="19">
        <v>3</v>
      </c>
      <c r="IQ252" s="18">
        <v>4</v>
      </c>
      <c r="IR252" s="18">
        <v>5</v>
      </c>
      <c r="IS252" s="18">
        <v>6</v>
      </c>
      <c r="IT252" s="18">
        <v>7</v>
      </c>
      <c r="IU252" s="18">
        <v>8</v>
      </c>
      <c r="IV252" s="18">
        <v>9</v>
      </c>
      <c r="IW252" s="18">
        <v>10</v>
      </c>
      <c r="IX252" s="18">
        <v>11</v>
      </c>
      <c r="IY252" s="20">
        <v>12</v>
      </c>
      <c r="IZ252" s="21"/>
      <c r="JA252" s="18">
        <v>13</v>
      </c>
      <c r="JB252" s="19">
        <v>14</v>
      </c>
      <c r="JC252" s="18">
        <v>15</v>
      </c>
      <c r="JD252" s="18">
        <v>16</v>
      </c>
      <c r="JE252" s="18">
        <v>17</v>
      </c>
      <c r="JF252" s="18">
        <v>18</v>
      </c>
      <c r="JG252" s="18">
        <v>19</v>
      </c>
      <c r="JH252" s="18">
        <v>20</v>
      </c>
      <c r="JI252" s="18">
        <v>21</v>
      </c>
      <c r="JJ252" s="18">
        <v>22</v>
      </c>
      <c r="JK252" s="49"/>
      <c r="KU252" s="17"/>
      <c r="KV252" s="163" t="s">
        <v>306</v>
      </c>
      <c r="KW252" s="18">
        <v>2</v>
      </c>
      <c r="KX252" s="19">
        <v>3</v>
      </c>
      <c r="KY252" s="18">
        <v>4</v>
      </c>
      <c r="KZ252" s="18">
        <v>5</v>
      </c>
      <c r="LA252" s="18">
        <v>6</v>
      </c>
      <c r="LB252" s="18">
        <v>7</v>
      </c>
      <c r="LC252" s="18">
        <v>8</v>
      </c>
      <c r="LD252" s="18">
        <v>9</v>
      </c>
      <c r="LE252" s="18">
        <v>10</v>
      </c>
      <c r="LF252" s="18">
        <v>11</v>
      </c>
      <c r="LG252" s="20">
        <v>12</v>
      </c>
      <c r="LH252" s="21"/>
      <c r="LI252" s="18">
        <v>13</v>
      </c>
      <c r="LJ252" s="19">
        <v>14</v>
      </c>
      <c r="LK252" s="18">
        <v>15</v>
      </c>
      <c r="LL252" s="18">
        <v>16</v>
      </c>
      <c r="LM252" s="18">
        <v>17</v>
      </c>
      <c r="LN252" s="18">
        <v>18</v>
      </c>
      <c r="LO252" s="18">
        <v>19</v>
      </c>
      <c r="LP252" s="18">
        <v>20</v>
      </c>
      <c r="LQ252" s="18">
        <v>21</v>
      </c>
      <c r="LR252" s="18">
        <v>22</v>
      </c>
      <c r="LS252" s="49"/>
    </row>
    <row r="253" spans="9:331">
      <c r="I253" s="43" t="s">
        <v>110</v>
      </c>
      <c r="J253" s="24" t="str">
        <f>CONCATENATE(J$252,"-",I253)</f>
        <v>C-6-NH-D</v>
      </c>
      <c r="K253" s="25">
        <v>0.18</v>
      </c>
      <c r="L253" s="252" t="s">
        <v>84</v>
      </c>
      <c r="M253" s="252"/>
      <c r="N253" s="252"/>
      <c r="O253" s="252"/>
      <c r="P253" s="252"/>
      <c r="Q253" s="252"/>
      <c r="R253" s="252"/>
      <c r="S253" s="252"/>
      <c r="T253" s="252"/>
      <c r="U253" s="253"/>
      <c r="V253" s="27">
        <v>1.1000000000000001</v>
      </c>
      <c r="W253" s="25"/>
      <c r="X253" s="252" t="s">
        <v>84</v>
      </c>
      <c r="Y253" s="252"/>
      <c r="Z253" s="252"/>
      <c r="AA253" s="252"/>
      <c r="AB253" s="252"/>
      <c r="AC253" s="252"/>
      <c r="AD253" s="252"/>
      <c r="AE253" s="252"/>
      <c r="AF253" s="252"/>
      <c r="CV253" s="43" t="s">
        <v>110</v>
      </c>
      <c r="CW253" s="24" t="str">
        <f>CONCATENATE(CW$252,"-",CV253)</f>
        <v>C-6-NH-D</v>
      </c>
      <c r="CX253" s="25">
        <v>0.18</v>
      </c>
      <c r="CY253" s="252" t="s">
        <v>84</v>
      </c>
      <c r="CZ253" s="252"/>
      <c r="DA253" s="252"/>
      <c r="DB253" s="252"/>
      <c r="DC253" s="252"/>
      <c r="DD253" s="252"/>
      <c r="DE253" s="252"/>
      <c r="DF253" s="252"/>
      <c r="DG253" s="252"/>
      <c r="DH253" s="253"/>
      <c r="DI253" s="27">
        <v>1.1000000000000001</v>
      </c>
      <c r="DJ253" s="25"/>
      <c r="DK253" s="252" t="s">
        <v>84</v>
      </c>
      <c r="DL253" s="252"/>
      <c r="DM253" s="252"/>
      <c r="DN253" s="252"/>
      <c r="DO253" s="252"/>
      <c r="DP253" s="252"/>
      <c r="DQ253" s="252"/>
      <c r="DR253" s="252"/>
      <c r="DS253" s="252"/>
      <c r="DT253" s="49"/>
      <c r="DY253" s="43" t="s">
        <v>110</v>
      </c>
      <c r="DZ253" s="24" t="str">
        <f>CONCATENATE(DZ$252,"-",DY253)</f>
        <v>C-6-NH-D</v>
      </c>
      <c r="EA253" s="25">
        <v>0.18</v>
      </c>
      <c r="EB253" s="252" t="s">
        <v>84</v>
      </c>
      <c r="EC253" s="252"/>
      <c r="ED253" s="252"/>
      <c r="EE253" s="252"/>
      <c r="EF253" s="252"/>
      <c r="EG253" s="252"/>
      <c r="EH253" s="252"/>
      <c r="EI253" s="252"/>
      <c r="EJ253" s="252"/>
      <c r="EK253" s="253"/>
      <c r="EL253" s="27">
        <v>1.1000000000000001</v>
      </c>
      <c r="EM253" s="25"/>
      <c r="EN253" s="252" t="s">
        <v>84</v>
      </c>
      <c r="EO253" s="252"/>
      <c r="EP253" s="252"/>
      <c r="EQ253" s="252"/>
      <c r="ER253" s="252"/>
      <c r="ES253" s="252"/>
      <c r="ET253" s="252"/>
      <c r="EU253" s="252"/>
      <c r="EV253" s="252"/>
      <c r="EW253" s="49"/>
      <c r="FB253" s="43" t="s">
        <v>110</v>
      </c>
      <c r="FC253" s="24" t="str">
        <f>CONCATENATE(FC$252,"-",FB253)</f>
        <v>C-6-NH-D</v>
      </c>
      <c r="FD253" s="25">
        <v>0.16</v>
      </c>
      <c r="FE253" s="252" t="s">
        <v>84</v>
      </c>
      <c r="FF253" s="252"/>
      <c r="FG253" s="252"/>
      <c r="FH253" s="252"/>
      <c r="FI253" s="252"/>
      <c r="FJ253" s="252"/>
      <c r="FK253" s="252"/>
      <c r="FL253" s="252"/>
      <c r="FM253" s="252"/>
      <c r="FN253" s="253"/>
      <c r="FO253" s="27">
        <v>1.1000000000000001</v>
      </c>
      <c r="FP253" s="25"/>
      <c r="FQ253" s="252" t="s">
        <v>84</v>
      </c>
      <c r="FR253" s="252"/>
      <c r="FS253" s="252"/>
      <c r="FT253" s="252"/>
      <c r="FU253" s="252"/>
      <c r="FV253" s="252"/>
      <c r="FW253" s="252"/>
      <c r="FX253" s="252"/>
      <c r="FY253" s="252"/>
      <c r="FZ253" s="49"/>
      <c r="HJ253" s="43" t="s">
        <v>110</v>
      </c>
      <c r="HK253" s="24" t="str">
        <f>CONCATENATE(HK$252,"-",HJ253)</f>
        <v>C-6-NH-D</v>
      </c>
      <c r="HL253" s="25">
        <v>0.16</v>
      </c>
      <c r="HM253" s="252" t="s">
        <v>84</v>
      </c>
      <c r="HN253" s="252"/>
      <c r="HO253" s="252"/>
      <c r="HP253" s="252"/>
      <c r="HQ253" s="252"/>
      <c r="HR253" s="252"/>
      <c r="HS253" s="252"/>
      <c r="HT253" s="252"/>
      <c r="HU253" s="252"/>
      <c r="HV253" s="253"/>
      <c r="HW253" s="27">
        <v>100</v>
      </c>
      <c r="HX253" s="25"/>
      <c r="HY253" s="252" t="s">
        <v>84</v>
      </c>
      <c r="HZ253" s="252"/>
      <c r="IA253" s="252"/>
      <c r="IB253" s="252"/>
      <c r="IC253" s="252"/>
      <c r="ID253" s="252"/>
      <c r="IE253" s="252"/>
      <c r="IF253" s="252"/>
      <c r="IG253" s="252"/>
      <c r="IH253" s="49"/>
      <c r="IM253" s="43" t="s">
        <v>110</v>
      </c>
      <c r="IN253" s="24" t="str">
        <f>CONCATENATE(IN$252,"-",IM253)</f>
        <v>C-6-NH-D</v>
      </c>
      <c r="IO253" s="25">
        <v>99999</v>
      </c>
      <c r="IP253" s="252" t="s">
        <v>84</v>
      </c>
      <c r="IQ253" s="252"/>
      <c r="IR253" s="252"/>
      <c r="IS253" s="252"/>
      <c r="IT253" s="252"/>
      <c r="IU253" s="252"/>
      <c r="IV253" s="252"/>
      <c r="IW253" s="252"/>
      <c r="IX253" s="252"/>
      <c r="IY253" s="253"/>
      <c r="IZ253" s="27">
        <v>100</v>
      </c>
      <c r="JA253" s="25"/>
      <c r="JB253" s="252" t="s">
        <v>84</v>
      </c>
      <c r="JC253" s="252"/>
      <c r="JD253" s="252"/>
      <c r="JE253" s="252"/>
      <c r="JF253" s="252"/>
      <c r="JG253" s="252"/>
      <c r="JH253" s="252"/>
      <c r="JI253" s="252"/>
      <c r="JJ253" s="252"/>
      <c r="JK253" s="49"/>
      <c r="KU253" s="43" t="s">
        <v>110</v>
      </c>
      <c r="KV253" s="24" t="str">
        <f>CONCATENATE(KV$252,"-",KU253)</f>
        <v>C-6-NH-D</v>
      </c>
      <c r="KW253" s="25">
        <v>0.16</v>
      </c>
      <c r="KX253" s="252" t="s">
        <v>84</v>
      </c>
      <c r="KY253" s="252"/>
      <c r="KZ253" s="252"/>
      <c r="LA253" s="252"/>
      <c r="LB253" s="252"/>
      <c r="LC253" s="252"/>
      <c r="LD253" s="252"/>
      <c r="LE253" s="252"/>
      <c r="LF253" s="252"/>
      <c r="LG253" s="253"/>
      <c r="LH253" s="27">
        <v>100</v>
      </c>
      <c r="LI253" s="25"/>
      <c r="LJ253" s="252" t="s">
        <v>84</v>
      </c>
      <c r="LK253" s="252"/>
      <c r="LL253" s="252"/>
      <c r="LM253" s="252"/>
      <c r="LN253" s="252"/>
      <c r="LO253" s="252"/>
      <c r="LP253" s="252"/>
      <c r="LQ253" s="252"/>
      <c r="LR253" s="252"/>
      <c r="LS253" s="49"/>
    </row>
    <row r="254" spans="9:331" ht="14.4">
      <c r="I254" s="24" t="s">
        <v>91</v>
      </c>
      <c r="J254" s="24" t="str">
        <f t="shared" ref="J254:J263" si="167">CONCATENATE(J$252,"-",I254)</f>
        <v>C-6-NH-18-29</v>
      </c>
      <c r="K254" s="140">
        <v>0.18</v>
      </c>
      <c r="L254" s="25">
        <v>0.27</v>
      </c>
      <c r="M254" s="25">
        <v>0.36</v>
      </c>
      <c r="N254" s="25">
        <v>0.45</v>
      </c>
      <c r="O254" s="25">
        <v>0.54</v>
      </c>
      <c r="P254" s="25">
        <v>0.63</v>
      </c>
      <c r="Q254" s="25">
        <v>0.72</v>
      </c>
      <c r="R254" s="25">
        <v>0.81</v>
      </c>
      <c r="S254" s="25">
        <v>0.9</v>
      </c>
      <c r="T254" s="25">
        <v>0.99</v>
      </c>
      <c r="U254" s="28">
        <v>1.08</v>
      </c>
      <c r="V254" s="29">
        <v>1.1000000000000001</v>
      </c>
      <c r="W254" s="142">
        <v>1.17</v>
      </c>
      <c r="X254" s="28">
        <v>1.26</v>
      </c>
      <c r="Y254" s="28">
        <v>1.35</v>
      </c>
      <c r="Z254" s="28">
        <v>1.44</v>
      </c>
      <c r="AA254" s="28">
        <v>1.53</v>
      </c>
      <c r="AB254" s="28">
        <v>1.62</v>
      </c>
      <c r="AC254" s="28">
        <v>1.71</v>
      </c>
      <c r="AD254" s="25">
        <v>1.8</v>
      </c>
      <c r="AE254" s="25">
        <v>1.89</v>
      </c>
      <c r="AF254" s="25">
        <v>1.98</v>
      </c>
      <c r="CV254" s="24" t="s">
        <v>91</v>
      </c>
      <c r="CW254" s="24" t="str">
        <f t="shared" ref="CW254:CW263" si="168">CONCATENATE(CW$252,"-",CV254)</f>
        <v>C-6-NH-18-29</v>
      </c>
      <c r="CX254" s="156">
        <v>0.18</v>
      </c>
      <c r="CY254" s="25">
        <v>0.27</v>
      </c>
      <c r="CZ254" s="25">
        <v>0.36</v>
      </c>
      <c r="DA254" s="25">
        <v>0.45</v>
      </c>
      <c r="DB254" s="25">
        <v>0.54</v>
      </c>
      <c r="DC254" s="25">
        <v>0.63</v>
      </c>
      <c r="DD254" s="25">
        <v>0.72</v>
      </c>
      <c r="DE254" s="25">
        <v>0.81</v>
      </c>
      <c r="DF254" s="25">
        <v>0.9</v>
      </c>
      <c r="DG254" s="25">
        <v>0.99</v>
      </c>
      <c r="DH254" s="28">
        <v>1.08</v>
      </c>
      <c r="DI254" s="29">
        <v>1.1000000000000001</v>
      </c>
      <c r="DJ254" s="158">
        <v>1.17</v>
      </c>
      <c r="DK254" s="28">
        <v>1.26</v>
      </c>
      <c r="DL254" s="28">
        <v>1.35</v>
      </c>
      <c r="DM254" s="28">
        <v>1.44</v>
      </c>
      <c r="DN254" s="28">
        <v>1.53</v>
      </c>
      <c r="DO254" s="28">
        <v>1.62</v>
      </c>
      <c r="DP254" s="28">
        <v>1.71</v>
      </c>
      <c r="DQ254" s="25">
        <v>1.8</v>
      </c>
      <c r="DR254" s="25">
        <v>1.89</v>
      </c>
      <c r="DS254" s="25">
        <v>1.98</v>
      </c>
      <c r="DT254" s="49"/>
      <c r="DY254" s="24" t="s">
        <v>91</v>
      </c>
      <c r="DZ254" s="24" t="str">
        <f t="shared" ref="DZ254:DZ263" si="169">CONCATENATE(DZ$252,"-",DY254)</f>
        <v>C-6-NH-18-29</v>
      </c>
      <c r="EA254" s="156">
        <v>0.18</v>
      </c>
      <c r="EB254" s="25">
        <v>0.27</v>
      </c>
      <c r="EC254" s="25">
        <v>0.36</v>
      </c>
      <c r="ED254" s="25">
        <v>0.45</v>
      </c>
      <c r="EE254" s="25">
        <v>0.54</v>
      </c>
      <c r="EF254" s="25">
        <v>0.63</v>
      </c>
      <c r="EG254" s="25">
        <v>0.72</v>
      </c>
      <c r="EH254" s="25">
        <v>0.81</v>
      </c>
      <c r="EI254" s="25">
        <v>0.9</v>
      </c>
      <c r="EJ254" s="25">
        <v>0.99</v>
      </c>
      <c r="EK254" s="28">
        <v>1.08</v>
      </c>
      <c r="EL254" s="29">
        <v>1.1000000000000001</v>
      </c>
      <c r="EM254" s="158">
        <v>1.17</v>
      </c>
      <c r="EN254" s="28">
        <v>1.26</v>
      </c>
      <c r="EO254" s="28">
        <v>1.35</v>
      </c>
      <c r="EP254" s="28">
        <v>1.44</v>
      </c>
      <c r="EQ254" s="28">
        <v>1.53</v>
      </c>
      <c r="ER254" s="28">
        <v>1.62</v>
      </c>
      <c r="ES254" s="28">
        <v>1.71</v>
      </c>
      <c r="ET254" s="25">
        <v>1.8</v>
      </c>
      <c r="EU254" s="25">
        <v>1.89</v>
      </c>
      <c r="EV254" s="25">
        <v>1.98</v>
      </c>
      <c r="EW254" s="49"/>
      <c r="FB254" s="24" t="s">
        <v>91</v>
      </c>
      <c r="FC254" s="24" t="str">
        <f t="shared" ref="FC254:FC263" si="170">CONCATENATE(FC$252,"-",FB254)</f>
        <v>C-6-NH-18-29</v>
      </c>
      <c r="FD254" s="156">
        <v>0.16</v>
      </c>
      <c r="FE254" s="25">
        <v>0.24</v>
      </c>
      <c r="FF254" s="25">
        <v>0.32</v>
      </c>
      <c r="FG254" s="25">
        <v>0.4</v>
      </c>
      <c r="FH254" s="25">
        <v>0.48</v>
      </c>
      <c r="FI254" s="25">
        <v>0.56000000000000005</v>
      </c>
      <c r="FJ254" s="25">
        <v>0.64</v>
      </c>
      <c r="FK254" s="25">
        <v>0.72</v>
      </c>
      <c r="FL254" s="25">
        <v>0.8</v>
      </c>
      <c r="FM254" s="25">
        <v>0.88</v>
      </c>
      <c r="FN254" s="28">
        <v>0.96</v>
      </c>
      <c r="FO254" s="29">
        <v>1.1000000000000001</v>
      </c>
      <c r="FP254" s="158">
        <v>1.04</v>
      </c>
      <c r="FQ254" s="28">
        <v>1.1200000000000001</v>
      </c>
      <c r="FR254" s="28">
        <v>1.2</v>
      </c>
      <c r="FS254" s="28">
        <v>1.28</v>
      </c>
      <c r="FT254" s="28">
        <v>1.36</v>
      </c>
      <c r="FU254" s="28">
        <v>1.44</v>
      </c>
      <c r="FV254" s="28">
        <v>1.52</v>
      </c>
      <c r="FW254" s="25">
        <v>1.6</v>
      </c>
      <c r="FX254" s="25">
        <v>1.68</v>
      </c>
      <c r="FY254" s="25">
        <v>1.76</v>
      </c>
      <c r="FZ254" s="49"/>
      <c r="HJ254" s="24" t="s">
        <v>91</v>
      </c>
      <c r="HK254" s="24" t="str">
        <f t="shared" ref="HK254:HK263" si="171">CONCATENATE(HK$252,"-",HJ254)</f>
        <v>C-6-NH-18-29</v>
      </c>
      <c r="HL254" s="162">
        <v>0.16</v>
      </c>
      <c r="HM254" s="25">
        <v>0.24</v>
      </c>
      <c r="HN254" s="25">
        <v>0.32</v>
      </c>
      <c r="HO254" s="25">
        <v>0.4</v>
      </c>
      <c r="HP254" s="25">
        <v>0.48</v>
      </c>
      <c r="HQ254" s="25">
        <v>0.56000000000000005</v>
      </c>
      <c r="HR254" s="25">
        <v>0.64</v>
      </c>
      <c r="HS254" s="25">
        <v>0.72</v>
      </c>
      <c r="HT254" s="25">
        <v>0.8</v>
      </c>
      <c r="HU254" s="25">
        <v>0.88</v>
      </c>
      <c r="HV254" s="28">
        <v>0.96</v>
      </c>
      <c r="HW254" s="29">
        <v>100</v>
      </c>
      <c r="HX254" s="164">
        <v>1.04</v>
      </c>
      <c r="HY254" s="28">
        <v>1.1200000000000001</v>
      </c>
      <c r="HZ254" s="28">
        <v>1.2</v>
      </c>
      <c r="IA254" s="28">
        <v>1.28</v>
      </c>
      <c r="IB254" s="28">
        <v>1.36</v>
      </c>
      <c r="IC254" s="28">
        <v>1.44</v>
      </c>
      <c r="ID254" s="28">
        <v>1.52</v>
      </c>
      <c r="IE254" s="25">
        <v>1.6</v>
      </c>
      <c r="IF254" s="25">
        <v>1.68</v>
      </c>
      <c r="IG254" s="25">
        <v>1.76</v>
      </c>
      <c r="IH254" s="49"/>
      <c r="IM254" s="24" t="s">
        <v>91</v>
      </c>
      <c r="IN254" s="24" t="str">
        <f t="shared" ref="IN254:IN263" si="172">CONCATENATE(IN$252,"-",IM254)</f>
        <v>C-6-NH-18-29</v>
      </c>
      <c r="IO254" s="165">
        <v>99999</v>
      </c>
      <c r="IP254" s="25">
        <v>99999</v>
      </c>
      <c r="IQ254" s="25">
        <v>99999</v>
      </c>
      <c r="IR254" s="25">
        <v>99999</v>
      </c>
      <c r="IS254" s="25">
        <v>99999</v>
      </c>
      <c r="IT254" s="25">
        <v>99999</v>
      </c>
      <c r="IU254" s="25">
        <v>99999</v>
      </c>
      <c r="IV254" s="25">
        <v>99999</v>
      </c>
      <c r="IW254" s="25">
        <v>99999</v>
      </c>
      <c r="IX254" s="25">
        <v>99999</v>
      </c>
      <c r="IY254" s="28">
        <v>99999</v>
      </c>
      <c r="IZ254" s="29">
        <v>100</v>
      </c>
      <c r="JA254" s="165">
        <v>99999</v>
      </c>
      <c r="JB254" s="25">
        <v>99999</v>
      </c>
      <c r="JC254" s="25">
        <v>99999</v>
      </c>
      <c r="JD254" s="25">
        <v>99999</v>
      </c>
      <c r="JE254" s="25">
        <v>99999</v>
      </c>
      <c r="JF254" s="25">
        <v>99999</v>
      </c>
      <c r="JG254" s="25">
        <v>99999</v>
      </c>
      <c r="JH254" s="25">
        <v>99999</v>
      </c>
      <c r="JI254" s="25">
        <v>99999</v>
      </c>
      <c r="JJ254" s="25">
        <v>99999</v>
      </c>
      <c r="JK254" s="49"/>
      <c r="KU254" s="24" t="s">
        <v>91</v>
      </c>
      <c r="KV254" s="24" t="str">
        <f t="shared" ref="KV254:KV263" si="173">CONCATENATE(KV$252,"-",KU254)</f>
        <v>C-6-NH-18-29</v>
      </c>
      <c r="KW254" s="162">
        <v>0.16</v>
      </c>
      <c r="KX254" s="25">
        <v>0.24</v>
      </c>
      <c r="KY254" s="25">
        <v>0.32</v>
      </c>
      <c r="KZ254" s="25">
        <v>0.4</v>
      </c>
      <c r="LA254" s="25">
        <v>0.48</v>
      </c>
      <c r="LB254" s="25">
        <v>0.56000000000000005</v>
      </c>
      <c r="LC254" s="25">
        <v>0.64</v>
      </c>
      <c r="LD254" s="25">
        <v>0.72</v>
      </c>
      <c r="LE254" s="25">
        <v>0.8</v>
      </c>
      <c r="LF254" s="25">
        <v>0.88</v>
      </c>
      <c r="LG254" s="28">
        <v>0.96</v>
      </c>
      <c r="LH254" s="29">
        <v>100</v>
      </c>
      <c r="LI254" s="164">
        <v>1.04</v>
      </c>
      <c r="LJ254" s="28">
        <v>1.1200000000000001</v>
      </c>
      <c r="LK254" s="28">
        <v>1.2</v>
      </c>
      <c r="LL254" s="28">
        <v>1.28</v>
      </c>
      <c r="LM254" s="28">
        <v>1.36</v>
      </c>
      <c r="LN254" s="28">
        <v>1.44</v>
      </c>
      <c r="LO254" s="28">
        <v>1.52</v>
      </c>
      <c r="LP254" s="25">
        <v>1.6</v>
      </c>
      <c r="LQ254" s="25">
        <v>1.68</v>
      </c>
      <c r="LR254" s="25">
        <v>1.76</v>
      </c>
      <c r="LS254" s="49"/>
    </row>
    <row r="255" spans="9:331" ht="14.4">
      <c r="I255" s="24" t="s">
        <v>92</v>
      </c>
      <c r="J255" s="24" t="str">
        <f t="shared" si="167"/>
        <v>C-6-NH-30-39</v>
      </c>
      <c r="K255" s="25">
        <v>0.28000000000000003</v>
      </c>
      <c r="L255" s="25">
        <v>0.42</v>
      </c>
      <c r="M255" s="25">
        <v>0.56000000000000005</v>
      </c>
      <c r="N255" s="25">
        <v>0.7</v>
      </c>
      <c r="O255" s="25">
        <v>0.84</v>
      </c>
      <c r="P255" s="25">
        <v>0.98</v>
      </c>
      <c r="Q255" s="25">
        <v>1.1200000000000001</v>
      </c>
      <c r="R255" s="25">
        <v>1.26</v>
      </c>
      <c r="S255" s="25">
        <v>1.4</v>
      </c>
      <c r="T255" s="25">
        <v>1.54</v>
      </c>
      <c r="U255" s="28">
        <v>1.68</v>
      </c>
      <c r="V255" s="29">
        <v>1.1000000000000001</v>
      </c>
      <c r="W255" s="28">
        <v>1.82</v>
      </c>
      <c r="X255" s="28">
        <v>1.96</v>
      </c>
      <c r="Y255" s="28">
        <v>2.1</v>
      </c>
      <c r="Z255" s="28">
        <v>2.2400000000000002</v>
      </c>
      <c r="AA255" s="28">
        <v>2.38</v>
      </c>
      <c r="AB255" s="28">
        <v>2.52</v>
      </c>
      <c r="AC255" s="28">
        <v>2.66</v>
      </c>
      <c r="AD255" s="25">
        <v>2.8</v>
      </c>
      <c r="AE255" s="25">
        <v>2.94</v>
      </c>
      <c r="AF255" s="25">
        <v>3.08</v>
      </c>
      <c r="CV255" s="24" t="s">
        <v>92</v>
      </c>
      <c r="CW255" s="24" t="str">
        <f t="shared" si="168"/>
        <v>C-6-NH-30-39</v>
      </c>
      <c r="CX255" s="25">
        <v>0.26</v>
      </c>
      <c r="CY255" s="25">
        <v>0.39</v>
      </c>
      <c r="CZ255" s="25">
        <v>0.52</v>
      </c>
      <c r="DA255" s="25">
        <v>0.65</v>
      </c>
      <c r="DB255" s="25">
        <v>0.78</v>
      </c>
      <c r="DC255" s="25">
        <v>0.91</v>
      </c>
      <c r="DD255" s="25">
        <v>1.04</v>
      </c>
      <c r="DE255" s="25">
        <v>1.17</v>
      </c>
      <c r="DF255" s="25">
        <v>1.3</v>
      </c>
      <c r="DG255" s="25">
        <v>1.43</v>
      </c>
      <c r="DH255" s="28">
        <v>1.56</v>
      </c>
      <c r="DI255" s="29">
        <v>1.1000000000000001</v>
      </c>
      <c r="DJ255" s="28">
        <v>1.69</v>
      </c>
      <c r="DK255" s="28">
        <v>1.82</v>
      </c>
      <c r="DL255" s="28">
        <v>1.95</v>
      </c>
      <c r="DM255" s="28">
        <v>2.08</v>
      </c>
      <c r="DN255" s="28">
        <v>2.21</v>
      </c>
      <c r="DO255" s="28">
        <v>2.34</v>
      </c>
      <c r="DP255" s="28">
        <v>2.4700000000000002</v>
      </c>
      <c r="DQ255" s="25">
        <v>2.6</v>
      </c>
      <c r="DR255" s="25">
        <v>2.73</v>
      </c>
      <c r="DS255" s="25">
        <v>2.86</v>
      </c>
      <c r="DT255" s="49"/>
      <c r="DY255" s="24" t="s">
        <v>92</v>
      </c>
      <c r="DZ255" s="24" t="str">
        <f t="shared" si="169"/>
        <v>C-6-NH-30-39</v>
      </c>
      <c r="EA255" s="25">
        <v>0.26</v>
      </c>
      <c r="EB255" s="25">
        <v>0.39</v>
      </c>
      <c r="EC255" s="25">
        <v>0.52</v>
      </c>
      <c r="ED255" s="25">
        <v>0.65</v>
      </c>
      <c r="EE255" s="25">
        <v>0.78</v>
      </c>
      <c r="EF255" s="25">
        <v>0.91</v>
      </c>
      <c r="EG255" s="25">
        <v>1.04</v>
      </c>
      <c r="EH255" s="25">
        <v>1.17</v>
      </c>
      <c r="EI255" s="25">
        <v>1.3</v>
      </c>
      <c r="EJ255" s="25">
        <v>1.43</v>
      </c>
      <c r="EK255" s="28">
        <v>1.56</v>
      </c>
      <c r="EL255" s="29">
        <v>1.1000000000000001</v>
      </c>
      <c r="EM255" s="28">
        <v>1.69</v>
      </c>
      <c r="EN255" s="28">
        <v>1.82</v>
      </c>
      <c r="EO255" s="28">
        <v>1.95</v>
      </c>
      <c r="EP255" s="28">
        <v>2.08</v>
      </c>
      <c r="EQ255" s="28">
        <v>2.21</v>
      </c>
      <c r="ER255" s="28">
        <v>2.34</v>
      </c>
      <c r="ES255" s="28">
        <v>2.4700000000000002</v>
      </c>
      <c r="ET255" s="25">
        <v>2.6</v>
      </c>
      <c r="EU255" s="25">
        <v>2.73</v>
      </c>
      <c r="EV255" s="25">
        <v>2.86</v>
      </c>
      <c r="EW255" s="49"/>
      <c r="FB255" s="24" t="s">
        <v>92</v>
      </c>
      <c r="FC255" s="24" t="str">
        <f t="shared" si="170"/>
        <v>C-6-NH-30-39</v>
      </c>
      <c r="FD255" s="25">
        <v>0.22</v>
      </c>
      <c r="FE255" s="25">
        <v>0.33</v>
      </c>
      <c r="FF255" s="25">
        <v>0.44</v>
      </c>
      <c r="FG255" s="25">
        <v>0.55000000000000004</v>
      </c>
      <c r="FH255" s="25">
        <v>0.66</v>
      </c>
      <c r="FI255" s="25">
        <v>0.77</v>
      </c>
      <c r="FJ255" s="25">
        <v>0.88</v>
      </c>
      <c r="FK255" s="25">
        <v>0.99</v>
      </c>
      <c r="FL255" s="25">
        <v>1.1000000000000001</v>
      </c>
      <c r="FM255" s="25">
        <v>1.21</v>
      </c>
      <c r="FN255" s="28">
        <v>1.32</v>
      </c>
      <c r="FO255" s="29">
        <v>1.1000000000000001</v>
      </c>
      <c r="FP255" s="28">
        <v>1.43</v>
      </c>
      <c r="FQ255" s="28">
        <v>1.54</v>
      </c>
      <c r="FR255" s="28">
        <v>1.65</v>
      </c>
      <c r="FS255" s="28">
        <v>1.76</v>
      </c>
      <c r="FT255" s="28">
        <v>1.87</v>
      </c>
      <c r="FU255" s="28">
        <v>1.98</v>
      </c>
      <c r="FV255" s="28">
        <v>2.09</v>
      </c>
      <c r="FW255" s="25">
        <v>2.2000000000000002</v>
      </c>
      <c r="FX255" s="25">
        <v>2.31</v>
      </c>
      <c r="FY255" s="25">
        <v>2.42</v>
      </c>
      <c r="FZ255" s="49"/>
      <c r="HJ255" s="24" t="s">
        <v>92</v>
      </c>
      <c r="HK255" s="24" t="str">
        <f t="shared" si="171"/>
        <v>C-6-NH-30-39</v>
      </c>
      <c r="HL255" s="25">
        <v>0.24</v>
      </c>
      <c r="HM255" s="25">
        <v>0.36</v>
      </c>
      <c r="HN255" s="25">
        <v>0.48</v>
      </c>
      <c r="HO255" s="25">
        <v>0.6</v>
      </c>
      <c r="HP255" s="25">
        <v>0.72</v>
      </c>
      <c r="HQ255" s="25">
        <v>0.84</v>
      </c>
      <c r="HR255" s="25">
        <v>0.96</v>
      </c>
      <c r="HS255" s="25">
        <v>1.08</v>
      </c>
      <c r="HT255" s="25">
        <v>1.2</v>
      </c>
      <c r="HU255" s="25">
        <v>1.32</v>
      </c>
      <c r="HV255" s="28">
        <v>1.44</v>
      </c>
      <c r="HW255" s="29">
        <v>100</v>
      </c>
      <c r="HX255" s="28">
        <v>1.56</v>
      </c>
      <c r="HY255" s="28">
        <v>1.68</v>
      </c>
      <c r="HZ255" s="28">
        <v>1.8</v>
      </c>
      <c r="IA255" s="28">
        <v>1.92</v>
      </c>
      <c r="IB255" s="28">
        <v>2.04</v>
      </c>
      <c r="IC255" s="28">
        <v>2.16</v>
      </c>
      <c r="ID255" s="28">
        <v>2.2799999999999998</v>
      </c>
      <c r="IE255" s="25">
        <v>2.4</v>
      </c>
      <c r="IF255" s="25">
        <v>2.52</v>
      </c>
      <c r="IG255" s="25">
        <v>2.64</v>
      </c>
      <c r="IH255" s="49"/>
      <c r="IM255" s="24" t="s">
        <v>92</v>
      </c>
      <c r="IN255" s="24" t="str">
        <f t="shared" si="172"/>
        <v>C-6-NH-30-39</v>
      </c>
      <c r="IO255" s="165">
        <v>99999</v>
      </c>
      <c r="IP255" s="25">
        <v>99999</v>
      </c>
      <c r="IQ255" s="25">
        <v>99999</v>
      </c>
      <c r="IR255" s="25">
        <v>99999</v>
      </c>
      <c r="IS255" s="25">
        <v>99999</v>
      </c>
      <c r="IT255" s="25">
        <v>99999</v>
      </c>
      <c r="IU255" s="25">
        <v>99999</v>
      </c>
      <c r="IV255" s="25">
        <v>99999</v>
      </c>
      <c r="IW255" s="25">
        <v>99999</v>
      </c>
      <c r="IX255" s="25">
        <v>99999</v>
      </c>
      <c r="IY255" s="28">
        <v>99999</v>
      </c>
      <c r="IZ255" s="29">
        <v>100</v>
      </c>
      <c r="JA255" s="165">
        <v>99999</v>
      </c>
      <c r="JB255" s="25">
        <v>99999</v>
      </c>
      <c r="JC255" s="25">
        <v>99999</v>
      </c>
      <c r="JD255" s="25">
        <v>99999</v>
      </c>
      <c r="JE255" s="25">
        <v>99999</v>
      </c>
      <c r="JF255" s="25">
        <v>99999</v>
      </c>
      <c r="JG255" s="25">
        <v>99999</v>
      </c>
      <c r="JH255" s="25">
        <v>99999</v>
      </c>
      <c r="JI255" s="25">
        <v>99999</v>
      </c>
      <c r="JJ255" s="25">
        <v>99999</v>
      </c>
      <c r="JK255" s="49"/>
      <c r="KU255" s="24" t="s">
        <v>92</v>
      </c>
      <c r="KV255" s="24" t="str">
        <f t="shared" si="173"/>
        <v>C-6-NH-30-39</v>
      </c>
      <c r="KW255" s="25">
        <v>0.24</v>
      </c>
      <c r="KX255" s="25">
        <v>0.36</v>
      </c>
      <c r="KY255" s="25">
        <v>0.48</v>
      </c>
      <c r="KZ255" s="25">
        <v>0.6</v>
      </c>
      <c r="LA255" s="25">
        <v>0.72</v>
      </c>
      <c r="LB255" s="25">
        <v>0.84</v>
      </c>
      <c r="LC255" s="25">
        <v>0.96</v>
      </c>
      <c r="LD255" s="25">
        <v>1.08</v>
      </c>
      <c r="LE255" s="25">
        <v>1.2</v>
      </c>
      <c r="LF255" s="25">
        <v>1.32</v>
      </c>
      <c r="LG255" s="28">
        <v>1.44</v>
      </c>
      <c r="LH255" s="29">
        <v>100</v>
      </c>
      <c r="LI255" s="28">
        <v>1.56</v>
      </c>
      <c r="LJ255" s="28">
        <v>1.68</v>
      </c>
      <c r="LK255" s="28">
        <v>1.8</v>
      </c>
      <c r="LL255" s="28">
        <v>1.92</v>
      </c>
      <c r="LM255" s="28">
        <v>2.04</v>
      </c>
      <c r="LN255" s="28">
        <v>2.16</v>
      </c>
      <c r="LO255" s="28">
        <v>2.2799999999999998</v>
      </c>
      <c r="LP255" s="25">
        <v>2.4</v>
      </c>
      <c r="LQ255" s="25">
        <v>2.52</v>
      </c>
      <c r="LR255" s="25">
        <v>2.64</v>
      </c>
      <c r="LS255" s="49"/>
    </row>
    <row r="256" spans="9:331" ht="14.4">
      <c r="I256" s="24" t="s">
        <v>93</v>
      </c>
      <c r="J256" s="24" t="str">
        <f t="shared" si="167"/>
        <v>C-6-NH-40-49</v>
      </c>
      <c r="K256" s="25">
        <v>0.62</v>
      </c>
      <c r="L256" s="25">
        <v>0.93</v>
      </c>
      <c r="M256" s="25">
        <v>1.24</v>
      </c>
      <c r="N256" s="25">
        <v>1.55</v>
      </c>
      <c r="O256" s="25">
        <v>1.86</v>
      </c>
      <c r="P256" s="25">
        <v>2.17</v>
      </c>
      <c r="Q256" s="25">
        <v>2.48</v>
      </c>
      <c r="R256" s="25">
        <v>2.79</v>
      </c>
      <c r="S256" s="25">
        <v>3.1</v>
      </c>
      <c r="T256" s="25">
        <v>3.41</v>
      </c>
      <c r="U256" s="28">
        <v>3.72</v>
      </c>
      <c r="V256" s="29">
        <v>1.1499999999999999</v>
      </c>
      <c r="W256" s="28">
        <v>4.03</v>
      </c>
      <c r="X256" s="28">
        <v>4.34</v>
      </c>
      <c r="Y256" s="28">
        <v>4.6500000000000004</v>
      </c>
      <c r="Z256" s="28">
        <v>4.96</v>
      </c>
      <c r="AA256" s="28">
        <v>5.27</v>
      </c>
      <c r="AB256" s="28">
        <v>5.58</v>
      </c>
      <c r="AC256" s="28">
        <v>5.89</v>
      </c>
      <c r="AD256" s="25">
        <v>6.2</v>
      </c>
      <c r="AE256" s="25">
        <v>6.51</v>
      </c>
      <c r="AF256" s="25">
        <v>6.82</v>
      </c>
      <c r="CV256" s="24" t="s">
        <v>93</v>
      </c>
      <c r="CW256" s="24" t="str">
        <f t="shared" si="168"/>
        <v>C-6-NH-40-49</v>
      </c>
      <c r="CX256" s="25">
        <v>0.56000000000000005</v>
      </c>
      <c r="CY256" s="25">
        <v>0.84</v>
      </c>
      <c r="CZ256" s="25">
        <v>1.1200000000000001</v>
      </c>
      <c r="DA256" s="25">
        <v>1.4</v>
      </c>
      <c r="DB256" s="25">
        <v>1.68</v>
      </c>
      <c r="DC256" s="25">
        <v>1.96</v>
      </c>
      <c r="DD256" s="25">
        <v>2.2400000000000002</v>
      </c>
      <c r="DE256" s="25">
        <v>2.52</v>
      </c>
      <c r="DF256" s="25">
        <v>2.8</v>
      </c>
      <c r="DG256" s="25">
        <v>3.08</v>
      </c>
      <c r="DH256" s="28">
        <v>3.36</v>
      </c>
      <c r="DI256" s="29">
        <v>1.1499999999999999</v>
      </c>
      <c r="DJ256" s="28">
        <v>3.64</v>
      </c>
      <c r="DK256" s="28">
        <v>3.92</v>
      </c>
      <c r="DL256" s="28">
        <v>4.2</v>
      </c>
      <c r="DM256" s="28">
        <v>4.4800000000000004</v>
      </c>
      <c r="DN256" s="28">
        <v>4.76</v>
      </c>
      <c r="DO256" s="28">
        <v>5.04</v>
      </c>
      <c r="DP256" s="28">
        <v>5.32</v>
      </c>
      <c r="DQ256" s="25">
        <v>5.6</v>
      </c>
      <c r="DR256" s="25">
        <v>5.88</v>
      </c>
      <c r="DS256" s="25">
        <v>6.16</v>
      </c>
      <c r="DT256" s="49"/>
      <c r="DY256" s="24" t="s">
        <v>93</v>
      </c>
      <c r="DZ256" s="24" t="str">
        <f t="shared" si="169"/>
        <v>C-6-NH-40-49</v>
      </c>
      <c r="EA256" s="25">
        <v>0.56000000000000005</v>
      </c>
      <c r="EB256" s="25">
        <v>0.84</v>
      </c>
      <c r="EC256" s="25">
        <v>1.1200000000000001</v>
      </c>
      <c r="ED256" s="25">
        <v>1.4</v>
      </c>
      <c r="EE256" s="25">
        <v>1.68</v>
      </c>
      <c r="EF256" s="25">
        <v>1.96</v>
      </c>
      <c r="EG256" s="25">
        <v>2.2400000000000002</v>
      </c>
      <c r="EH256" s="25">
        <v>2.52</v>
      </c>
      <c r="EI256" s="25">
        <v>2.8</v>
      </c>
      <c r="EJ256" s="25">
        <v>3.08</v>
      </c>
      <c r="EK256" s="28">
        <v>3.36</v>
      </c>
      <c r="EL256" s="29">
        <v>1.1499999999999999</v>
      </c>
      <c r="EM256" s="28">
        <v>3.64</v>
      </c>
      <c r="EN256" s="28">
        <v>3.92</v>
      </c>
      <c r="EO256" s="28">
        <v>4.2</v>
      </c>
      <c r="EP256" s="28">
        <v>4.4800000000000004</v>
      </c>
      <c r="EQ256" s="28">
        <v>4.76</v>
      </c>
      <c r="ER256" s="28">
        <v>5.04</v>
      </c>
      <c r="ES256" s="28">
        <v>5.32</v>
      </c>
      <c r="ET256" s="25">
        <v>5.6</v>
      </c>
      <c r="EU256" s="25">
        <v>5.88</v>
      </c>
      <c r="EV256" s="25">
        <v>6.16</v>
      </c>
      <c r="EW256" s="49"/>
      <c r="FB256" s="24" t="s">
        <v>93</v>
      </c>
      <c r="FC256" s="24" t="str">
        <f t="shared" si="170"/>
        <v>C-6-NH-40-49</v>
      </c>
      <c r="FD256" s="25">
        <v>0.48</v>
      </c>
      <c r="FE256" s="25">
        <v>0.72</v>
      </c>
      <c r="FF256" s="25">
        <v>0.96</v>
      </c>
      <c r="FG256" s="25">
        <v>1.2</v>
      </c>
      <c r="FH256" s="25">
        <v>1.44</v>
      </c>
      <c r="FI256" s="25">
        <v>1.68</v>
      </c>
      <c r="FJ256" s="25">
        <v>1.92</v>
      </c>
      <c r="FK256" s="25">
        <v>2.16</v>
      </c>
      <c r="FL256" s="25">
        <v>2.4</v>
      </c>
      <c r="FM256" s="25">
        <v>2.64</v>
      </c>
      <c r="FN256" s="28">
        <v>2.88</v>
      </c>
      <c r="FO256" s="29">
        <v>1.1499999999999999</v>
      </c>
      <c r="FP256" s="28">
        <v>3.12</v>
      </c>
      <c r="FQ256" s="28">
        <v>3.36</v>
      </c>
      <c r="FR256" s="28">
        <v>3.6</v>
      </c>
      <c r="FS256" s="28">
        <v>3.84</v>
      </c>
      <c r="FT256" s="28">
        <v>4.08</v>
      </c>
      <c r="FU256" s="28">
        <v>4.32</v>
      </c>
      <c r="FV256" s="28">
        <v>4.5599999999999996</v>
      </c>
      <c r="FW256" s="25">
        <v>4.8</v>
      </c>
      <c r="FX256" s="25">
        <v>5.04</v>
      </c>
      <c r="FY256" s="25">
        <v>5.28</v>
      </c>
      <c r="FZ256" s="49"/>
      <c r="HJ256" s="24" t="s">
        <v>93</v>
      </c>
      <c r="HK256" s="24" t="str">
        <f t="shared" si="171"/>
        <v>C-6-NH-40-49</v>
      </c>
      <c r="HL256" s="25">
        <v>0.52</v>
      </c>
      <c r="HM256" s="25">
        <v>0.78</v>
      </c>
      <c r="HN256" s="25">
        <v>1.04</v>
      </c>
      <c r="HO256" s="25">
        <v>1.3</v>
      </c>
      <c r="HP256" s="25">
        <v>1.56</v>
      </c>
      <c r="HQ256" s="25">
        <v>1.82</v>
      </c>
      <c r="HR256" s="25">
        <v>2.08</v>
      </c>
      <c r="HS256" s="25">
        <v>2.34</v>
      </c>
      <c r="HT256" s="25">
        <v>2.6</v>
      </c>
      <c r="HU256" s="25">
        <v>2.86</v>
      </c>
      <c r="HV256" s="28">
        <v>3.12</v>
      </c>
      <c r="HW256" s="29">
        <v>100</v>
      </c>
      <c r="HX256" s="28">
        <v>3.38</v>
      </c>
      <c r="HY256" s="28">
        <v>3.64</v>
      </c>
      <c r="HZ256" s="28">
        <v>3.9</v>
      </c>
      <c r="IA256" s="28">
        <v>4.16</v>
      </c>
      <c r="IB256" s="28">
        <v>4.42</v>
      </c>
      <c r="IC256" s="28">
        <v>4.68</v>
      </c>
      <c r="ID256" s="28">
        <v>4.9400000000000004</v>
      </c>
      <c r="IE256" s="25">
        <v>5.2</v>
      </c>
      <c r="IF256" s="25">
        <v>5.46</v>
      </c>
      <c r="IG256" s="25">
        <v>5.72</v>
      </c>
      <c r="IH256" s="49"/>
      <c r="IM256" s="24" t="s">
        <v>93</v>
      </c>
      <c r="IN256" s="24" t="str">
        <f t="shared" si="172"/>
        <v>C-6-NH-40-49</v>
      </c>
      <c r="IO256" s="165">
        <v>99999</v>
      </c>
      <c r="IP256" s="25">
        <v>99999</v>
      </c>
      <c r="IQ256" s="25">
        <v>99999</v>
      </c>
      <c r="IR256" s="25">
        <v>99999</v>
      </c>
      <c r="IS256" s="25">
        <v>99999</v>
      </c>
      <c r="IT256" s="25">
        <v>99999</v>
      </c>
      <c r="IU256" s="25">
        <v>99999</v>
      </c>
      <c r="IV256" s="25">
        <v>99999</v>
      </c>
      <c r="IW256" s="25">
        <v>99999</v>
      </c>
      <c r="IX256" s="25">
        <v>99999</v>
      </c>
      <c r="IY256" s="28">
        <v>99999</v>
      </c>
      <c r="IZ256" s="29">
        <v>100</v>
      </c>
      <c r="JA256" s="165">
        <v>99999</v>
      </c>
      <c r="JB256" s="25">
        <v>99999</v>
      </c>
      <c r="JC256" s="25">
        <v>99999</v>
      </c>
      <c r="JD256" s="25">
        <v>99999</v>
      </c>
      <c r="JE256" s="25">
        <v>99999</v>
      </c>
      <c r="JF256" s="25">
        <v>99999</v>
      </c>
      <c r="JG256" s="25">
        <v>99999</v>
      </c>
      <c r="JH256" s="25">
        <v>99999</v>
      </c>
      <c r="JI256" s="25">
        <v>99999</v>
      </c>
      <c r="JJ256" s="25">
        <v>99999</v>
      </c>
      <c r="JK256" s="49"/>
      <c r="KU256" s="24" t="s">
        <v>93</v>
      </c>
      <c r="KV256" s="24" t="str">
        <f t="shared" si="173"/>
        <v>C-6-NH-40-49</v>
      </c>
      <c r="KW256" s="25">
        <v>0.52</v>
      </c>
      <c r="KX256" s="25">
        <v>0.78</v>
      </c>
      <c r="KY256" s="25">
        <v>1.04</v>
      </c>
      <c r="KZ256" s="25">
        <v>1.3</v>
      </c>
      <c r="LA256" s="25">
        <v>1.56</v>
      </c>
      <c r="LB256" s="25">
        <v>1.82</v>
      </c>
      <c r="LC256" s="25">
        <v>2.08</v>
      </c>
      <c r="LD256" s="25">
        <v>2.34</v>
      </c>
      <c r="LE256" s="25">
        <v>2.6</v>
      </c>
      <c r="LF256" s="25">
        <v>2.86</v>
      </c>
      <c r="LG256" s="28">
        <v>3.12</v>
      </c>
      <c r="LH256" s="29">
        <v>100</v>
      </c>
      <c r="LI256" s="28">
        <v>3.38</v>
      </c>
      <c r="LJ256" s="28">
        <v>3.64</v>
      </c>
      <c r="LK256" s="28">
        <v>3.9</v>
      </c>
      <c r="LL256" s="28">
        <v>4.16</v>
      </c>
      <c r="LM256" s="28">
        <v>4.42</v>
      </c>
      <c r="LN256" s="28">
        <v>4.68</v>
      </c>
      <c r="LO256" s="28">
        <v>4.9400000000000004</v>
      </c>
      <c r="LP256" s="25">
        <v>5.2</v>
      </c>
      <c r="LQ256" s="25">
        <v>5.46</v>
      </c>
      <c r="LR256" s="25">
        <v>5.72</v>
      </c>
      <c r="LS256" s="49"/>
    </row>
    <row r="257" spans="9:331" ht="14.4">
      <c r="I257" s="24" t="s">
        <v>94</v>
      </c>
      <c r="J257" s="24" t="str">
        <f t="shared" si="167"/>
        <v>C-6-NH-50-54</v>
      </c>
      <c r="K257" s="25">
        <v>1.8</v>
      </c>
      <c r="L257" s="25">
        <v>2.7</v>
      </c>
      <c r="M257" s="25">
        <v>3.6</v>
      </c>
      <c r="N257" s="25">
        <v>4.5</v>
      </c>
      <c r="O257" s="25">
        <v>5.4</v>
      </c>
      <c r="P257" s="25">
        <v>6.3</v>
      </c>
      <c r="Q257" s="25">
        <v>7.2</v>
      </c>
      <c r="R257" s="25">
        <v>8.1</v>
      </c>
      <c r="S257" s="25">
        <v>9</v>
      </c>
      <c r="T257" s="25">
        <v>9.9</v>
      </c>
      <c r="U257" s="28">
        <v>10.8</v>
      </c>
      <c r="V257" s="29">
        <v>1.1499999999999999</v>
      </c>
      <c r="W257" s="28">
        <v>11.7</v>
      </c>
      <c r="X257" s="28">
        <v>12.6</v>
      </c>
      <c r="Y257" s="28">
        <v>13.5</v>
      </c>
      <c r="Z257" s="28">
        <v>14.4</v>
      </c>
      <c r="AA257" s="28">
        <v>15.3</v>
      </c>
      <c r="AB257" s="28">
        <v>16.2</v>
      </c>
      <c r="AC257" s="28">
        <v>17.100000000000001</v>
      </c>
      <c r="AD257" s="25">
        <v>18</v>
      </c>
      <c r="AE257" s="25">
        <v>18.899999999999999</v>
      </c>
      <c r="AF257" s="25">
        <v>19.8</v>
      </c>
      <c r="CV257" s="24" t="s">
        <v>94</v>
      </c>
      <c r="CW257" s="24" t="str">
        <f t="shared" si="168"/>
        <v>C-6-NH-50-54</v>
      </c>
      <c r="CX257" s="25">
        <v>1.64</v>
      </c>
      <c r="CY257" s="25">
        <v>2.46</v>
      </c>
      <c r="CZ257" s="25">
        <v>3.28</v>
      </c>
      <c r="DA257" s="25">
        <v>4.0999999999999996</v>
      </c>
      <c r="DB257" s="25">
        <v>4.92</v>
      </c>
      <c r="DC257" s="25">
        <v>5.74</v>
      </c>
      <c r="DD257" s="25">
        <v>6.56</v>
      </c>
      <c r="DE257" s="25">
        <v>7.38</v>
      </c>
      <c r="DF257" s="25">
        <v>8.1999999999999993</v>
      </c>
      <c r="DG257" s="25">
        <v>9.02</v>
      </c>
      <c r="DH257" s="28">
        <v>9.84</v>
      </c>
      <c r="DI257" s="29">
        <v>1.1499999999999999</v>
      </c>
      <c r="DJ257" s="28">
        <v>10.66</v>
      </c>
      <c r="DK257" s="28">
        <v>11.48</v>
      </c>
      <c r="DL257" s="28">
        <v>12.3</v>
      </c>
      <c r="DM257" s="28">
        <v>13.12</v>
      </c>
      <c r="DN257" s="28">
        <v>13.94</v>
      </c>
      <c r="DO257" s="28">
        <v>14.76</v>
      </c>
      <c r="DP257" s="28">
        <v>15.58</v>
      </c>
      <c r="DQ257" s="25">
        <v>16.399999999999999</v>
      </c>
      <c r="DR257" s="25">
        <v>17.22</v>
      </c>
      <c r="DS257" s="25">
        <v>18.04</v>
      </c>
      <c r="DT257" s="49"/>
      <c r="DY257" s="24" t="s">
        <v>94</v>
      </c>
      <c r="DZ257" s="24" t="str">
        <f t="shared" si="169"/>
        <v>C-6-NH-50-54</v>
      </c>
      <c r="EA257" s="25">
        <v>1.66</v>
      </c>
      <c r="EB257" s="25">
        <v>2.4900000000000002</v>
      </c>
      <c r="EC257" s="25">
        <v>3.32</v>
      </c>
      <c r="ED257" s="25">
        <v>4.1500000000000004</v>
      </c>
      <c r="EE257" s="25">
        <v>4.9800000000000004</v>
      </c>
      <c r="EF257" s="25">
        <v>5.81</v>
      </c>
      <c r="EG257" s="25">
        <v>6.64</v>
      </c>
      <c r="EH257" s="25">
        <v>7.47</v>
      </c>
      <c r="EI257" s="25">
        <v>8.3000000000000007</v>
      </c>
      <c r="EJ257" s="25">
        <v>9.1300000000000008</v>
      </c>
      <c r="EK257" s="28">
        <v>9.9600000000000009</v>
      </c>
      <c r="EL257" s="29">
        <v>1.1499999999999999</v>
      </c>
      <c r="EM257" s="28">
        <v>10.79</v>
      </c>
      <c r="EN257" s="28">
        <v>11.62</v>
      </c>
      <c r="EO257" s="28">
        <v>12.45</v>
      </c>
      <c r="EP257" s="28">
        <v>13.28</v>
      </c>
      <c r="EQ257" s="28">
        <v>14.11</v>
      </c>
      <c r="ER257" s="28">
        <v>14.94</v>
      </c>
      <c r="ES257" s="28">
        <v>15.77</v>
      </c>
      <c r="ET257" s="25">
        <v>16.600000000000001</v>
      </c>
      <c r="EU257" s="25">
        <v>17.43</v>
      </c>
      <c r="EV257" s="25">
        <v>18.260000000000002</v>
      </c>
      <c r="EW257" s="49"/>
      <c r="FB257" s="24" t="s">
        <v>94</v>
      </c>
      <c r="FC257" s="24" t="str">
        <f t="shared" si="170"/>
        <v>C-6-NH-50-54</v>
      </c>
      <c r="FD257" s="25">
        <v>1.38</v>
      </c>
      <c r="FE257" s="25">
        <v>2.0699999999999998</v>
      </c>
      <c r="FF257" s="25">
        <v>2.76</v>
      </c>
      <c r="FG257" s="25">
        <v>3.45</v>
      </c>
      <c r="FH257" s="25">
        <v>4.1399999999999997</v>
      </c>
      <c r="FI257" s="25">
        <v>4.83</v>
      </c>
      <c r="FJ257" s="25">
        <v>5.52</v>
      </c>
      <c r="FK257" s="25">
        <v>6.21</v>
      </c>
      <c r="FL257" s="25">
        <v>6.9</v>
      </c>
      <c r="FM257" s="25">
        <v>7.59</v>
      </c>
      <c r="FN257" s="28">
        <v>8.2799999999999994</v>
      </c>
      <c r="FO257" s="29">
        <v>1.1499999999999999</v>
      </c>
      <c r="FP257" s="28">
        <v>8.9700000000000006</v>
      </c>
      <c r="FQ257" s="28">
        <v>9.66</v>
      </c>
      <c r="FR257" s="28">
        <v>10.35</v>
      </c>
      <c r="FS257" s="28">
        <v>11.04</v>
      </c>
      <c r="FT257" s="28">
        <v>11.73</v>
      </c>
      <c r="FU257" s="28">
        <v>12.42</v>
      </c>
      <c r="FV257" s="28">
        <v>13.11</v>
      </c>
      <c r="FW257" s="25">
        <v>13.8</v>
      </c>
      <c r="FX257" s="25">
        <v>14.49</v>
      </c>
      <c r="FY257" s="25">
        <v>15.18</v>
      </c>
      <c r="FZ257" s="49"/>
      <c r="HJ257" s="24" t="s">
        <v>94</v>
      </c>
      <c r="HK257" s="24" t="str">
        <f t="shared" si="171"/>
        <v>C-6-NH-50-54</v>
      </c>
      <c r="HL257" s="25">
        <v>1.5</v>
      </c>
      <c r="HM257" s="25">
        <v>2.25</v>
      </c>
      <c r="HN257" s="25">
        <v>3</v>
      </c>
      <c r="HO257" s="25">
        <v>3.75</v>
      </c>
      <c r="HP257" s="25">
        <v>4.5</v>
      </c>
      <c r="HQ257" s="25">
        <v>5.25</v>
      </c>
      <c r="HR257" s="25">
        <v>6</v>
      </c>
      <c r="HS257" s="25">
        <v>6.75</v>
      </c>
      <c r="HT257" s="25">
        <v>7.5</v>
      </c>
      <c r="HU257" s="25">
        <v>8.25</v>
      </c>
      <c r="HV257" s="28">
        <v>9</v>
      </c>
      <c r="HW257" s="29">
        <v>100</v>
      </c>
      <c r="HX257" s="28">
        <v>9.75</v>
      </c>
      <c r="HY257" s="28">
        <v>10.5</v>
      </c>
      <c r="HZ257" s="28">
        <v>11.25</v>
      </c>
      <c r="IA257" s="28">
        <v>12</v>
      </c>
      <c r="IB257" s="28">
        <v>12.75</v>
      </c>
      <c r="IC257" s="28">
        <v>13.5</v>
      </c>
      <c r="ID257" s="28">
        <v>14.25</v>
      </c>
      <c r="IE257" s="25">
        <v>15</v>
      </c>
      <c r="IF257" s="25">
        <v>15.75</v>
      </c>
      <c r="IG257" s="25">
        <v>16.5</v>
      </c>
      <c r="IH257" s="49"/>
      <c r="IM257" s="24" t="s">
        <v>94</v>
      </c>
      <c r="IN257" s="24" t="str">
        <f t="shared" si="172"/>
        <v>C-6-NH-50-54</v>
      </c>
      <c r="IO257" s="165">
        <v>99999</v>
      </c>
      <c r="IP257" s="25">
        <v>99999</v>
      </c>
      <c r="IQ257" s="25">
        <v>99999</v>
      </c>
      <c r="IR257" s="25">
        <v>99999</v>
      </c>
      <c r="IS257" s="25">
        <v>99999</v>
      </c>
      <c r="IT257" s="25">
        <v>99999</v>
      </c>
      <c r="IU257" s="25">
        <v>99999</v>
      </c>
      <c r="IV257" s="25">
        <v>99999</v>
      </c>
      <c r="IW257" s="25">
        <v>99999</v>
      </c>
      <c r="IX257" s="25">
        <v>99999</v>
      </c>
      <c r="IY257" s="28">
        <v>99999</v>
      </c>
      <c r="IZ257" s="29">
        <v>100</v>
      </c>
      <c r="JA257" s="165">
        <v>99999</v>
      </c>
      <c r="JB257" s="25">
        <v>99999</v>
      </c>
      <c r="JC257" s="25">
        <v>99999</v>
      </c>
      <c r="JD257" s="25">
        <v>99999</v>
      </c>
      <c r="JE257" s="25">
        <v>99999</v>
      </c>
      <c r="JF257" s="25">
        <v>99999</v>
      </c>
      <c r="JG257" s="25">
        <v>99999</v>
      </c>
      <c r="JH257" s="25">
        <v>99999</v>
      </c>
      <c r="JI257" s="25">
        <v>99999</v>
      </c>
      <c r="JJ257" s="25">
        <v>99999</v>
      </c>
      <c r="JK257" s="49"/>
      <c r="KU257" s="24" t="s">
        <v>94</v>
      </c>
      <c r="KV257" s="24" t="str">
        <f t="shared" si="173"/>
        <v>C-6-NH-50-54</v>
      </c>
      <c r="KW257" s="25">
        <v>1.5</v>
      </c>
      <c r="KX257" s="25">
        <v>2.25</v>
      </c>
      <c r="KY257" s="25">
        <v>3</v>
      </c>
      <c r="KZ257" s="25">
        <v>3.75</v>
      </c>
      <c r="LA257" s="25">
        <v>4.5</v>
      </c>
      <c r="LB257" s="25">
        <v>5.25</v>
      </c>
      <c r="LC257" s="25">
        <v>6</v>
      </c>
      <c r="LD257" s="25">
        <v>6.75</v>
      </c>
      <c r="LE257" s="25">
        <v>7.5</v>
      </c>
      <c r="LF257" s="25">
        <v>8.25</v>
      </c>
      <c r="LG257" s="28">
        <v>9</v>
      </c>
      <c r="LH257" s="29">
        <v>100</v>
      </c>
      <c r="LI257" s="28">
        <v>9.75</v>
      </c>
      <c r="LJ257" s="28">
        <v>10.5</v>
      </c>
      <c r="LK257" s="28">
        <v>11.25</v>
      </c>
      <c r="LL257" s="28">
        <v>12</v>
      </c>
      <c r="LM257" s="28">
        <v>12.75</v>
      </c>
      <c r="LN257" s="28">
        <v>13.5</v>
      </c>
      <c r="LO257" s="28">
        <v>14.25</v>
      </c>
      <c r="LP257" s="25">
        <v>15</v>
      </c>
      <c r="LQ257" s="25">
        <v>15.75</v>
      </c>
      <c r="LR257" s="25">
        <v>16.5</v>
      </c>
      <c r="LS257" s="49"/>
    </row>
    <row r="258" spans="9:331" ht="14.4">
      <c r="I258" s="24" t="s">
        <v>95</v>
      </c>
      <c r="J258" s="24" t="str">
        <f t="shared" si="167"/>
        <v>C-6-NH-55-59</v>
      </c>
      <c r="K258" s="25">
        <v>3.68</v>
      </c>
      <c r="L258" s="25">
        <v>5.52</v>
      </c>
      <c r="M258" s="25">
        <v>7.36</v>
      </c>
      <c r="N258" s="25">
        <v>9.1999999999999993</v>
      </c>
      <c r="O258" s="25">
        <v>11.04</v>
      </c>
      <c r="P258" s="25">
        <v>12.88</v>
      </c>
      <c r="Q258" s="25">
        <v>14.72</v>
      </c>
      <c r="R258" s="25">
        <v>16.559999999999999</v>
      </c>
      <c r="S258" s="25">
        <v>18.399999999999999</v>
      </c>
      <c r="T258" s="25">
        <v>20.239999999999998</v>
      </c>
      <c r="U258" s="28">
        <v>22.08</v>
      </c>
      <c r="V258" s="29">
        <v>1.2</v>
      </c>
      <c r="W258" s="28">
        <v>23.92</v>
      </c>
      <c r="X258" s="28">
        <v>25.76</v>
      </c>
      <c r="Y258" s="28">
        <v>27.6</v>
      </c>
      <c r="Z258" s="28">
        <v>29.44</v>
      </c>
      <c r="AA258" s="28">
        <v>31.28</v>
      </c>
      <c r="AB258" s="28">
        <v>33.119999999999997</v>
      </c>
      <c r="AC258" s="28">
        <v>34.96</v>
      </c>
      <c r="AD258" s="25">
        <v>36.799999999999997</v>
      </c>
      <c r="AE258" s="25">
        <v>38.64</v>
      </c>
      <c r="AF258" s="25">
        <v>40.479999999999997</v>
      </c>
      <c r="CV258" s="24" t="s">
        <v>95</v>
      </c>
      <c r="CW258" s="24" t="str">
        <f t="shared" si="168"/>
        <v>C-6-NH-55-59</v>
      </c>
      <c r="CX258" s="25">
        <v>3.34</v>
      </c>
      <c r="CY258" s="25">
        <v>5.01</v>
      </c>
      <c r="CZ258" s="25">
        <v>6.68</v>
      </c>
      <c r="DA258" s="25">
        <v>8.35</v>
      </c>
      <c r="DB258" s="25">
        <v>10.02</v>
      </c>
      <c r="DC258" s="25">
        <v>11.69</v>
      </c>
      <c r="DD258" s="25">
        <v>13.36</v>
      </c>
      <c r="DE258" s="25">
        <v>15.03</v>
      </c>
      <c r="DF258" s="25">
        <v>16.7</v>
      </c>
      <c r="DG258" s="25">
        <v>18.37</v>
      </c>
      <c r="DH258" s="28">
        <v>20.04</v>
      </c>
      <c r="DI258" s="29">
        <v>1.2</v>
      </c>
      <c r="DJ258" s="28">
        <v>21.71</v>
      </c>
      <c r="DK258" s="28">
        <v>23.38</v>
      </c>
      <c r="DL258" s="28">
        <v>25.05</v>
      </c>
      <c r="DM258" s="28">
        <v>26.72</v>
      </c>
      <c r="DN258" s="28">
        <v>28.39</v>
      </c>
      <c r="DO258" s="28">
        <v>30.06</v>
      </c>
      <c r="DP258" s="28">
        <v>31.73</v>
      </c>
      <c r="DQ258" s="25">
        <v>33.4</v>
      </c>
      <c r="DR258" s="25">
        <v>35.07</v>
      </c>
      <c r="DS258" s="25">
        <v>36.74</v>
      </c>
      <c r="DT258" s="49"/>
      <c r="DY258" s="24" t="s">
        <v>95</v>
      </c>
      <c r="DZ258" s="24" t="str">
        <f t="shared" si="169"/>
        <v>C-6-NH-55-59</v>
      </c>
      <c r="EA258" s="25">
        <v>3.38</v>
      </c>
      <c r="EB258" s="25">
        <v>5.07</v>
      </c>
      <c r="EC258" s="25">
        <v>6.76</v>
      </c>
      <c r="ED258" s="25">
        <v>8.4499999999999993</v>
      </c>
      <c r="EE258" s="25">
        <v>10.14</v>
      </c>
      <c r="EF258" s="25">
        <v>11.83</v>
      </c>
      <c r="EG258" s="25">
        <v>13.52</v>
      </c>
      <c r="EH258" s="25">
        <v>15.21</v>
      </c>
      <c r="EI258" s="25">
        <v>16.899999999999999</v>
      </c>
      <c r="EJ258" s="25">
        <v>18.59</v>
      </c>
      <c r="EK258" s="28">
        <v>20.28</v>
      </c>
      <c r="EL258" s="29">
        <v>1.2</v>
      </c>
      <c r="EM258" s="28">
        <v>21.97</v>
      </c>
      <c r="EN258" s="28">
        <v>23.66</v>
      </c>
      <c r="EO258" s="28">
        <v>25.35</v>
      </c>
      <c r="EP258" s="28">
        <v>27.04</v>
      </c>
      <c r="EQ258" s="28">
        <v>28.73</v>
      </c>
      <c r="ER258" s="28">
        <v>30.42</v>
      </c>
      <c r="ES258" s="28">
        <v>32.11</v>
      </c>
      <c r="ET258" s="25">
        <v>33.799999999999997</v>
      </c>
      <c r="EU258" s="25">
        <v>35.49</v>
      </c>
      <c r="EV258" s="25">
        <v>37.18</v>
      </c>
      <c r="EW258" s="49"/>
      <c r="FB258" s="24" t="s">
        <v>95</v>
      </c>
      <c r="FC258" s="24" t="str">
        <f t="shared" si="170"/>
        <v>C-6-NH-55-59</v>
      </c>
      <c r="FD258" s="25">
        <v>2.82</v>
      </c>
      <c r="FE258" s="25">
        <v>4.2300000000000004</v>
      </c>
      <c r="FF258" s="25">
        <v>5.64</v>
      </c>
      <c r="FG258" s="25">
        <v>7.05</v>
      </c>
      <c r="FH258" s="25">
        <v>8.4600000000000009</v>
      </c>
      <c r="FI258" s="25">
        <v>9.8699999999999992</v>
      </c>
      <c r="FJ258" s="25">
        <v>11.28</v>
      </c>
      <c r="FK258" s="25">
        <v>12.69</v>
      </c>
      <c r="FL258" s="25">
        <v>14.1</v>
      </c>
      <c r="FM258" s="25">
        <v>15.51</v>
      </c>
      <c r="FN258" s="28">
        <v>16.920000000000002</v>
      </c>
      <c r="FO258" s="29">
        <v>1.2</v>
      </c>
      <c r="FP258" s="28">
        <v>18.329999999999998</v>
      </c>
      <c r="FQ258" s="28">
        <v>19.739999999999998</v>
      </c>
      <c r="FR258" s="28">
        <v>21.15</v>
      </c>
      <c r="FS258" s="28">
        <v>22.56</v>
      </c>
      <c r="FT258" s="28">
        <v>23.97</v>
      </c>
      <c r="FU258" s="28">
        <v>25.38</v>
      </c>
      <c r="FV258" s="28">
        <v>26.79</v>
      </c>
      <c r="FW258" s="25">
        <v>28.2</v>
      </c>
      <c r="FX258" s="25">
        <v>29.61</v>
      </c>
      <c r="FY258" s="25">
        <v>31.02</v>
      </c>
      <c r="FZ258" s="49"/>
      <c r="HJ258" s="24" t="s">
        <v>95</v>
      </c>
      <c r="HK258" s="24" t="str">
        <f t="shared" si="171"/>
        <v>C-6-NH-55-59</v>
      </c>
      <c r="HL258" s="25">
        <v>3.06</v>
      </c>
      <c r="HM258" s="25">
        <v>4.59</v>
      </c>
      <c r="HN258" s="25">
        <v>6.12</v>
      </c>
      <c r="HO258" s="25">
        <v>7.65</v>
      </c>
      <c r="HP258" s="25">
        <v>9.18</v>
      </c>
      <c r="HQ258" s="25">
        <v>10.71</v>
      </c>
      <c r="HR258" s="25">
        <v>12.24</v>
      </c>
      <c r="HS258" s="25">
        <v>13.77</v>
      </c>
      <c r="HT258" s="25">
        <v>15.3</v>
      </c>
      <c r="HU258" s="25">
        <v>16.829999999999998</v>
      </c>
      <c r="HV258" s="28">
        <v>18.36</v>
      </c>
      <c r="HW258" s="29">
        <v>100</v>
      </c>
      <c r="HX258" s="28">
        <v>19.89</v>
      </c>
      <c r="HY258" s="28">
        <v>21.42</v>
      </c>
      <c r="HZ258" s="28">
        <v>22.95</v>
      </c>
      <c r="IA258" s="28">
        <v>24.48</v>
      </c>
      <c r="IB258" s="28">
        <v>26.01</v>
      </c>
      <c r="IC258" s="28">
        <v>27.54</v>
      </c>
      <c r="ID258" s="28">
        <v>29.07</v>
      </c>
      <c r="IE258" s="25">
        <v>30.6</v>
      </c>
      <c r="IF258" s="25">
        <v>32.130000000000003</v>
      </c>
      <c r="IG258" s="25">
        <v>33.659999999999997</v>
      </c>
      <c r="IH258" s="49"/>
      <c r="IM258" s="24" t="s">
        <v>95</v>
      </c>
      <c r="IN258" s="24" t="str">
        <f t="shared" si="172"/>
        <v>C-6-NH-55-59</v>
      </c>
      <c r="IO258" s="165">
        <v>99999</v>
      </c>
      <c r="IP258" s="25">
        <v>99999</v>
      </c>
      <c r="IQ258" s="25">
        <v>99999</v>
      </c>
      <c r="IR258" s="25">
        <v>99999</v>
      </c>
      <c r="IS258" s="25">
        <v>99999</v>
      </c>
      <c r="IT258" s="25">
        <v>99999</v>
      </c>
      <c r="IU258" s="25">
        <v>99999</v>
      </c>
      <c r="IV258" s="25">
        <v>99999</v>
      </c>
      <c r="IW258" s="25">
        <v>99999</v>
      </c>
      <c r="IX258" s="25">
        <v>99999</v>
      </c>
      <c r="IY258" s="28">
        <v>99999</v>
      </c>
      <c r="IZ258" s="29">
        <v>100</v>
      </c>
      <c r="JA258" s="165">
        <v>99999</v>
      </c>
      <c r="JB258" s="25">
        <v>99999</v>
      </c>
      <c r="JC258" s="25">
        <v>99999</v>
      </c>
      <c r="JD258" s="25">
        <v>99999</v>
      </c>
      <c r="JE258" s="25">
        <v>99999</v>
      </c>
      <c r="JF258" s="25">
        <v>99999</v>
      </c>
      <c r="JG258" s="25">
        <v>99999</v>
      </c>
      <c r="JH258" s="25">
        <v>99999</v>
      </c>
      <c r="JI258" s="25">
        <v>99999</v>
      </c>
      <c r="JJ258" s="25">
        <v>99999</v>
      </c>
      <c r="JK258" s="49"/>
      <c r="KU258" s="24" t="s">
        <v>95</v>
      </c>
      <c r="KV258" s="24" t="str">
        <f t="shared" si="173"/>
        <v>C-6-NH-55-59</v>
      </c>
      <c r="KW258" s="25">
        <v>3.06</v>
      </c>
      <c r="KX258" s="25">
        <v>4.59</v>
      </c>
      <c r="KY258" s="25">
        <v>6.12</v>
      </c>
      <c r="KZ258" s="25">
        <v>7.65</v>
      </c>
      <c r="LA258" s="25">
        <v>9.18</v>
      </c>
      <c r="LB258" s="25">
        <v>10.71</v>
      </c>
      <c r="LC258" s="25">
        <v>12.24</v>
      </c>
      <c r="LD258" s="25">
        <v>13.77</v>
      </c>
      <c r="LE258" s="25">
        <v>15.3</v>
      </c>
      <c r="LF258" s="25">
        <v>16.829999999999998</v>
      </c>
      <c r="LG258" s="28">
        <v>18.36</v>
      </c>
      <c r="LH258" s="29">
        <v>100</v>
      </c>
      <c r="LI258" s="28">
        <v>19.89</v>
      </c>
      <c r="LJ258" s="28">
        <v>21.42</v>
      </c>
      <c r="LK258" s="28">
        <v>22.95</v>
      </c>
      <c r="LL258" s="28">
        <v>24.48</v>
      </c>
      <c r="LM258" s="28">
        <v>26.01</v>
      </c>
      <c r="LN258" s="28">
        <v>27.54</v>
      </c>
      <c r="LO258" s="28">
        <v>29.07</v>
      </c>
      <c r="LP258" s="25">
        <v>30.6</v>
      </c>
      <c r="LQ258" s="25">
        <v>32.130000000000003</v>
      </c>
      <c r="LR258" s="25">
        <v>33.659999999999997</v>
      </c>
      <c r="LS258" s="49"/>
    </row>
    <row r="259" spans="9:331" ht="14.4">
      <c r="I259" s="24" t="s">
        <v>96</v>
      </c>
      <c r="J259" s="24" t="str">
        <f t="shared" si="167"/>
        <v>C-6-NH-60-64</v>
      </c>
      <c r="K259" s="25">
        <v>7.1</v>
      </c>
      <c r="L259" s="25">
        <v>10.65</v>
      </c>
      <c r="M259" s="25">
        <v>14.2</v>
      </c>
      <c r="N259" s="25">
        <v>17.75</v>
      </c>
      <c r="O259" s="25">
        <v>21.3</v>
      </c>
      <c r="P259" s="25">
        <v>24.85</v>
      </c>
      <c r="Q259" s="25">
        <v>28.4</v>
      </c>
      <c r="R259" s="25">
        <v>31.95</v>
      </c>
      <c r="S259" s="25">
        <v>35.5</v>
      </c>
      <c r="T259" s="25">
        <v>39.049999999999997</v>
      </c>
      <c r="U259" s="28">
        <v>42.6</v>
      </c>
      <c r="V259" s="29">
        <v>1.25</v>
      </c>
      <c r="W259" s="28">
        <v>46.15</v>
      </c>
      <c r="X259" s="28">
        <v>49.7</v>
      </c>
      <c r="Y259" s="28">
        <v>53.25</v>
      </c>
      <c r="Z259" s="28">
        <v>56.8</v>
      </c>
      <c r="AA259" s="28">
        <v>60.35</v>
      </c>
      <c r="AB259" s="28">
        <v>63.9</v>
      </c>
      <c r="AC259" s="28">
        <v>67.45</v>
      </c>
      <c r="AD259" s="25">
        <v>71</v>
      </c>
      <c r="AE259" s="25">
        <v>74.55</v>
      </c>
      <c r="AF259" s="25">
        <v>78.099999999999994</v>
      </c>
      <c r="CV259" s="24" t="s">
        <v>96</v>
      </c>
      <c r="CW259" s="24" t="str">
        <f t="shared" si="168"/>
        <v>C-6-NH-60-64</v>
      </c>
      <c r="CX259" s="25">
        <v>6.44</v>
      </c>
      <c r="CY259" s="25">
        <v>9.66</v>
      </c>
      <c r="CZ259" s="25">
        <v>12.88</v>
      </c>
      <c r="DA259" s="25">
        <v>16.100000000000001</v>
      </c>
      <c r="DB259" s="25">
        <v>19.32</v>
      </c>
      <c r="DC259" s="25">
        <v>22.54</v>
      </c>
      <c r="DD259" s="25">
        <v>25.76</v>
      </c>
      <c r="DE259" s="25">
        <v>28.98</v>
      </c>
      <c r="DF259" s="25">
        <v>32.200000000000003</v>
      </c>
      <c r="DG259" s="25">
        <v>35.42</v>
      </c>
      <c r="DH259" s="28">
        <v>38.64</v>
      </c>
      <c r="DI259" s="29">
        <v>1.25</v>
      </c>
      <c r="DJ259" s="28">
        <v>41.86</v>
      </c>
      <c r="DK259" s="28">
        <v>45.08</v>
      </c>
      <c r="DL259" s="28">
        <v>48.3</v>
      </c>
      <c r="DM259" s="28">
        <v>51.52</v>
      </c>
      <c r="DN259" s="28">
        <v>54.74</v>
      </c>
      <c r="DO259" s="28">
        <v>57.96</v>
      </c>
      <c r="DP259" s="28">
        <v>61.18</v>
      </c>
      <c r="DQ259" s="25">
        <v>64.400000000000006</v>
      </c>
      <c r="DR259" s="25">
        <v>67.62</v>
      </c>
      <c r="DS259" s="25">
        <v>70.84</v>
      </c>
      <c r="DT259" s="49"/>
      <c r="DY259" s="24" t="s">
        <v>96</v>
      </c>
      <c r="DZ259" s="24" t="str">
        <f t="shared" si="169"/>
        <v>C-6-NH-60-64</v>
      </c>
      <c r="EA259" s="25">
        <v>6.52</v>
      </c>
      <c r="EB259" s="25">
        <v>9.7799999999999994</v>
      </c>
      <c r="EC259" s="25">
        <v>13.04</v>
      </c>
      <c r="ED259" s="25">
        <v>16.3</v>
      </c>
      <c r="EE259" s="25">
        <v>19.559999999999999</v>
      </c>
      <c r="EF259" s="25">
        <v>22.82</v>
      </c>
      <c r="EG259" s="25">
        <v>26.08</v>
      </c>
      <c r="EH259" s="25">
        <v>29.34</v>
      </c>
      <c r="EI259" s="25">
        <v>32.6</v>
      </c>
      <c r="EJ259" s="25">
        <v>35.86</v>
      </c>
      <c r="EK259" s="28">
        <v>39.119999999999997</v>
      </c>
      <c r="EL259" s="29">
        <v>1.25</v>
      </c>
      <c r="EM259" s="28">
        <v>42.38</v>
      </c>
      <c r="EN259" s="28">
        <v>45.64</v>
      </c>
      <c r="EO259" s="28">
        <v>48.9</v>
      </c>
      <c r="EP259" s="28">
        <v>52.16</v>
      </c>
      <c r="EQ259" s="28">
        <v>55.42</v>
      </c>
      <c r="ER259" s="28">
        <v>58.68</v>
      </c>
      <c r="ES259" s="28">
        <v>61.94</v>
      </c>
      <c r="ET259" s="25">
        <v>65.2</v>
      </c>
      <c r="EU259" s="25">
        <v>68.459999999999994</v>
      </c>
      <c r="EV259" s="25">
        <v>71.72</v>
      </c>
      <c r="EW259" s="49"/>
      <c r="FB259" s="24" t="s">
        <v>96</v>
      </c>
      <c r="FC259" s="24" t="str">
        <f t="shared" si="170"/>
        <v>C-6-NH-60-64</v>
      </c>
      <c r="FD259" s="25">
        <v>5.42</v>
      </c>
      <c r="FE259" s="25">
        <v>8.1300000000000008</v>
      </c>
      <c r="FF259" s="25">
        <v>10.84</v>
      </c>
      <c r="FG259" s="25">
        <v>13.55</v>
      </c>
      <c r="FH259" s="25">
        <v>16.260000000000002</v>
      </c>
      <c r="FI259" s="25">
        <v>18.97</v>
      </c>
      <c r="FJ259" s="25">
        <v>21.68</v>
      </c>
      <c r="FK259" s="25">
        <v>24.39</v>
      </c>
      <c r="FL259" s="25">
        <v>27.1</v>
      </c>
      <c r="FM259" s="25">
        <v>29.81</v>
      </c>
      <c r="FN259" s="28">
        <v>32.520000000000003</v>
      </c>
      <c r="FO259" s="29">
        <v>1.25</v>
      </c>
      <c r="FP259" s="28">
        <v>35.229999999999997</v>
      </c>
      <c r="FQ259" s="28">
        <v>37.94</v>
      </c>
      <c r="FR259" s="28">
        <v>40.65</v>
      </c>
      <c r="FS259" s="28">
        <v>43.36</v>
      </c>
      <c r="FT259" s="28">
        <v>46.07</v>
      </c>
      <c r="FU259" s="28">
        <v>48.78</v>
      </c>
      <c r="FV259" s="28">
        <v>51.49</v>
      </c>
      <c r="FW259" s="25">
        <v>54.2</v>
      </c>
      <c r="FX259" s="25">
        <v>56.91</v>
      </c>
      <c r="FY259" s="25">
        <v>59.62</v>
      </c>
      <c r="FZ259" s="49"/>
      <c r="HJ259" s="24" t="s">
        <v>96</v>
      </c>
      <c r="HK259" s="24" t="str">
        <f t="shared" si="171"/>
        <v>C-6-NH-60-64</v>
      </c>
      <c r="HL259" s="25">
        <v>5.9</v>
      </c>
      <c r="HM259" s="25">
        <v>8.85</v>
      </c>
      <c r="HN259" s="25">
        <v>11.8</v>
      </c>
      <c r="HO259" s="25">
        <v>14.75</v>
      </c>
      <c r="HP259" s="25">
        <v>17.7</v>
      </c>
      <c r="HQ259" s="25">
        <v>20.65</v>
      </c>
      <c r="HR259" s="25">
        <v>23.6</v>
      </c>
      <c r="HS259" s="25">
        <v>26.55</v>
      </c>
      <c r="HT259" s="25">
        <v>29.5</v>
      </c>
      <c r="HU259" s="25">
        <v>32.450000000000003</v>
      </c>
      <c r="HV259" s="28">
        <v>35.4</v>
      </c>
      <c r="HW259" s="29">
        <v>100</v>
      </c>
      <c r="HX259" s="28">
        <v>38.35</v>
      </c>
      <c r="HY259" s="28">
        <v>41.3</v>
      </c>
      <c r="HZ259" s="28">
        <v>44.25</v>
      </c>
      <c r="IA259" s="28">
        <v>47.2</v>
      </c>
      <c r="IB259" s="28">
        <v>50.15</v>
      </c>
      <c r="IC259" s="28">
        <v>53.1</v>
      </c>
      <c r="ID259" s="28">
        <v>56.05</v>
      </c>
      <c r="IE259" s="25">
        <v>59</v>
      </c>
      <c r="IF259" s="25">
        <v>61.95</v>
      </c>
      <c r="IG259" s="25">
        <v>64.900000000000006</v>
      </c>
      <c r="IH259" s="49"/>
      <c r="IM259" s="24" t="s">
        <v>96</v>
      </c>
      <c r="IN259" s="24" t="str">
        <f t="shared" si="172"/>
        <v>C-6-NH-60-64</v>
      </c>
      <c r="IO259" s="162">
        <v>7.1</v>
      </c>
      <c r="IP259" s="25">
        <v>10.65</v>
      </c>
      <c r="IQ259" s="25">
        <v>14.2</v>
      </c>
      <c r="IR259" s="25">
        <v>17.75</v>
      </c>
      <c r="IS259" s="25">
        <v>21.3</v>
      </c>
      <c r="IT259" s="25">
        <v>24.85</v>
      </c>
      <c r="IU259" s="25">
        <v>28.4</v>
      </c>
      <c r="IV259" s="25">
        <v>31.95</v>
      </c>
      <c r="IW259" s="25">
        <v>35.5</v>
      </c>
      <c r="IX259" s="25">
        <v>39.049999999999997</v>
      </c>
      <c r="IY259" s="28">
        <v>42.6</v>
      </c>
      <c r="IZ259" s="29">
        <v>1.25</v>
      </c>
      <c r="JA259" s="164">
        <v>46.15</v>
      </c>
      <c r="JB259" s="28">
        <v>49.7</v>
      </c>
      <c r="JC259" s="28">
        <v>53.25</v>
      </c>
      <c r="JD259" s="28">
        <v>56.8</v>
      </c>
      <c r="JE259" s="28">
        <v>60.35</v>
      </c>
      <c r="JF259" s="28">
        <v>63.9</v>
      </c>
      <c r="JG259" s="28">
        <v>67.45</v>
      </c>
      <c r="JH259" s="25">
        <v>71</v>
      </c>
      <c r="JI259" s="25">
        <v>74.55</v>
      </c>
      <c r="JJ259" s="25">
        <v>78.099999999999994</v>
      </c>
      <c r="JK259" s="49"/>
      <c r="KU259" s="24" t="s">
        <v>96</v>
      </c>
      <c r="KV259" s="24" t="str">
        <f t="shared" si="173"/>
        <v>C-6-NH-60-64</v>
      </c>
      <c r="KW259" s="25">
        <v>5.9</v>
      </c>
      <c r="KX259" s="25">
        <v>8.85</v>
      </c>
      <c r="KY259" s="25">
        <v>11.8</v>
      </c>
      <c r="KZ259" s="25">
        <v>14.75</v>
      </c>
      <c r="LA259" s="25">
        <v>17.7</v>
      </c>
      <c r="LB259" s="25">
        <v>20.65</v>
      </c>
      <c r="LC259" s="25">
        <v>23.6</v>
      </c>
      <c r="LD259" s="25">
        <v>26.55</v>
      </c>
      <c r="LE259" s="25">
        <v>29.5</v>
      </c>
      <c r="LF259" s="25">
        <v>32.450000000000003</v>
      </c>
      <c r="LG259" s="28">
        <v>35.4</v>
      </c>
      <c r="LH259" s="29">
        <v>100</v>
      </c>
      <c r="LI259" s="28">
        <v>38.35</v>
      </c>
      <c r="LJ259" s="28">
        <v>41.3</v>
      </c>
      <c r="LK259" s="28">
        <v>44.25</v>
      </c>
      <c r="LL259" s="28">
        <v>47.2</v>
      </c>
      <c r="LM259" s="28">
        <v>50.15</v>
      </c>
      <c r="LN259" s="28">
        <v>53.1</v>
      </c>
      <c r="LO259" s="28">
        <v>56.05</v>
      </c>
      <c r="LP259" s="25">
        <v>59</v>
      </c>
      <c r="LQ259" s="25">
        <v>61.95</v>
      </c>
      <c r="LR259" s="25">
        <v>64.900000000000006</v>
      </c>
      <c r="LS259" s="49"/>
    </row>
    <row r="260" spans="9:331" ht="14.4">
      <c r="I260" s="24" t="s">
        <v>97</v>
      </c>
      <c r="J260" s="24" t="str">
        <f t="shared" si="167"/>
        <v>C-6-NH-65-69</v>
      </c>
      <c r="K260" s="25">
        <v>13.16</v>
      </c>
      <c r="L260" s="25">
        <v>19.739999999999998</v>
      </c>
      <c r="M260" s="25">
        <v>26.32</v>
      </c>
      <c r="N260" s="25">
        <v>32.9</v>
      </c>
      <c r="O260" s="25">
        <v>39.479999999999997</v>
      </c>
      <c r="P260" s="25">
        <v>46.06</v>
      </c>
      <c r="Q260" s="25">
        <v>52.64</v>
      </c>
      <c r="R260" s="25">
        <v>59.22</v>
      </c>
      <c r="S260" s="25">
        <v>65.8</v>
      </c>
      <c r="T260" s="25">
        <v>72.38</v>
      </c>
      <c r="U260" s="28">
        <v>78.959999999999994</v>
      </c>
      <c r="V260" s="29">
        <v>1.25</v>
      </c>
      <c r="W260" s="28">
        <v>85.54</v>
      </c>
      <c r="X260" s="28">
        <v>92.12</v>
      </c>
      <c r="Y260" s="28">
        <v>98.7</v>
      </c>
      <c r="Z260" s="28">
        <v>105.28</v>
      </c>
      <c r="AA260" s="28">
        <v>111.86</v>
      </c>
      <c r="AB260" s="28">
        <v>118.44</v>
      </c>
      <c r="AC260" s="28">
        <v>125.02</v>
      </c>
      <c r="AD260" s="25">
        <v>131.6</v>
      </c>
      <c r="AE260" s="25">
        <v>138.18</v>
      </c>
      <c r="AF260" s="25">
        <v>144.76</v>
      </c>
      <c r="CV260" s="24" t="s">
        <v>97</v>
      </c>
      <c r="CW260" s="24" t="str">
        <f t="shared" si="168"/>
        <v>C-6-NH-65-69</v>
      </c>
      <c r="CX260" s="25">
        <v>11.94</v>
      </c>
      <c r="CY260" s="25">
        <v>17.91</v>
      </c>
      <c r="CZ260" s="25">
        <v>23.88</v>
      </c>
      <c r="DA260" s="25">
        <v>29.85</v>
      </c>
      <c r="DB260" s="25">
        <v>35.82</v>
      </c>
      <c r="DC260" s="25">
        <v>41.79</v>
      </c>
      <c r="DD260" s="25">
        <v>47.76</v>
      </c>
      <c r="DE260" s="25">
        <v>53.73</v>
      </c>
      <c r="DF260" s="25">
        <v>59.7</v>
      </c>
      <c r="DG260" s="25">
        <v>65.67</v>
      </c>
      <c r="DH260" s="28">
        <v>71.64</v>
      </c>
      <c r="DI260" s="29">
        <v>1.25</v>
      </c>
      <c r="DJ260" s="28">
        <v>77.61</v>
      </c>
      <c r="DK260" s="28">
        <v>83.58</v>
      </c>
      <c r="DL260" s="28">
        <v>89.55</v>
      </c>
      <c r="DM260" s="28">
        <v>95.52</v>
      </c>
      <c r="DN260" s="28">
        <v>101.49</v>
      </c>
      <c r="DO260" s="28">
        <v>107.46</v>
      </c>
      <c r="DP260" s="28">
        <v>113.43</v>
      </c>
      <c r="DQ260" s="25">
        <v>119.4</v>
      </c>
      <c r="DR260" s="25">
        <v>125.37</v>
      </c>
      <c r="DS260" s="25">
        <v>131.34</v>
      </c>
      <c r="DT260" s="49"/>
      <c r="DY260" s="24" t="s">
        <v>97</v>
      </c>
      <c r="DZ260" s="24" t="str">
        <f t="shared" si="169"/>
        <v>C-6-NH-65-69</v>
      </c>
      <c r="EA260" s="25">
        <v>12.08</v>
      </c>
      <c r="EB260" s="25">
        <v>18.12</v>
      </c>
      <c r="EC260" s="25">
        <v>24.16</v>
      </c>
      <c r="ED260" s="25">
        <v>30.2</v>
      </c>
      <c r="EE260" s="25">
        <v>36.24</v>
      </c>
      <c r="EF260" s="25">
        <v>42.28</v>
      </c>
      <c r="EG260" s="25">
        <v>48.32</v>
      </c>
      <c r="EH260" s="25">
        <v>54.36</v>
      </c>
      <c r="EI260" s="25">
        <v>60.4</v>
      </c>
      <c r="EJ260" s="25">
        <v>66.44</v>
      </c>
      <c r="EK260" s="28">
        <v>72.48</v>
      </c>
      <c r="EL260" s="29">
        <v>1.25</v>
      </c>
      <c r="EM260" s="28">
        <v>78.52</v>
      </c>
      <c r="EN260" s="28">
        <v>84.56</v>
      </c>
      <c r="EO260" s="28">
        <v>90.6</v>
      </c>
      <c r="EP260" s="28">
        <v>96.64</v>
      </c>
      <c r="EQ260" s="28">
        <v>102.68</v>
      </c>
      <c r="ER260" s="28">
        <v>108.72</v>
      </c>
      <c r="ES260" s="28">
        <v>114.76</v>
      </c>
      <c r="ET260" s="25">
        <v>120.8</v>
      </c>
      <c r="EU260" s="25">
        <v>126.84</v>
      </c>
      <c r="EV260" s="25">
        <v>132.88</v>
      </c>
      <c r="EW260" s="49"/>
      <c r="FB260" s="24" t="s">
        <v>97</v>
      </c>
      <c r="FC260" s="24" t="str">
        <f t="shared" si="170"/>
        <v>C-6-NH-65-69</v>
      </c>
      <c r="FD260" s="25">
        <v>10.039999999999999</v>
      </c>
      <c r="FE260" s="25">
        <v>15.06</v>
      </c>
      <c r="FF260" s="25">
        <v>20.079999999999998</v>
      </c>
      <c r="FG260" s="25">
        <v>25.1</v>
      </c>
      <c r="FH260" s="25">
        <v>30.12</v>
      </c>
      <c r="FI260" s="25">
        <v>35.14</v>
      </c>
      <c r="FJ260" s="25">
        <v>40.159999999999997</v>
      </c>
      <c r="FK260" s="25">
        <v>45.18</v>
      </c>
      <c r="FL260" s="25">
        <v>50.2</v>
      </c>
      <c r="FM260" s="25">
        <v>55.22</v>
      </c>
      <c r="FN260" s="28">
        <v>60.24</v>
      </c>
      <c r="FO260" s="29">
        <v>1.25</v>
      </c>
      <c r="FP260" s="28">
        <v>65.260000000000005</v>
      </c>
      <c r="FQ260" s="28">
        <v>70.28</v>
      </c>
      <c r="FR260" s="28">
        <v>75.3</v>
      </c>
      <c r="FS260" s="28">
        <v>80.319999999999993</v>
      </c>
      <c r="FT260" s="28">
        <v>85.34</v>
      </c>
      <c r="FU260" s="28">
        <v>90.36</v>
      </c>
      <c r="FV260" s="28">
        <v>95.38</v>
      </c>
      <c r="FW260" s="25">
        <v>100.4</v>
      </c>
      <c r="FX260" s="25">
        <v>105.42</v>
      </c>
      <c r="FY260" s="25">
        <v>110.44</v>
      </c>
      <c r="FZ260" s="49"/>
      <c r="HJ260" s="24" t="s">
        <v>97</v>
      </c>
      <c r="HK260" s="24" t="str">
        <f t="shared" si="171"/>
        <v>C-6-NH-65-69</v>
      </c>
      <c r="HL260" s="25">
        <v>10.94</v>
      </c>
      <c r="HM260" s="25">
        <v>16.41</v>
      </c>
      <c r="HN260" s="25">
        <v>21.88</v>
      </c>
      <c r="HO260" s="25">
        <v>27.35</v>
      </c>
      <c r="HP260" s="25">
        <v>32.82</v>
      </c>
      <c r="HQ260" s="25">
        <v>38.29</v>
      </c>
      <c r="HR260" s="25">
        <v>43.76</v>
      </c>
      <c r="HS260" s="25">
        <v>49.23</v>
      </c>
      <c r="HT260" s="25">
        <v>54.7</v>
      </c>
      <c r="HU260" s="25">
        <v>60.17</v>
      </c>
      <c r="HV260" s="28">
        <v>65.64</v>
      </c>
      <c r="HW260" s="29">
        <v>100</v>
      </c>
      <c r="HX260" s="28">
        <v>71.11</v>
      </c>
      <c r="HY260" s="28">
        <v>76.58</v>
      </c>
      <c r="HZ260" s="28">
        <v>82.05</v>
      </c>
      <c r="IA260" s="28">
        <v>87.52</v>
      </c>
      <c r="IB260" s="28">
        <v>92.99</v>
      </c>
      <c r="IC260" s="28">
        <v>98.46</v>
      </c>
      <c r="ID260" s="28">
        <v>103.93</v>
      </c>
      <c r="IE260" s="25">
        <v>109.4</v>
      </c>
      <c r="IF260" s="25">
        <v>114.87</v>
      </c>
      <c r="IG260" s="25">
        <v>120.34</v>
      </c>
      <c r="IH260" s="49"/>
      <c r="IM260" s="24" t="s">
        <v>97</v>
      </c>
      <c r="IN260" s="24" t="str">
        <f t="shared" si="172"/>
        <v>C-6-NH-65-69</v>
      </c>
      <c r="IO260" s="25">
        <v>13.16</v>
      </c>
      <c r="IP260" s="25">
        <v>19.739999999999998</v>
      </c>
      <c r="IQ260" s="25">
        <v>26.32</v>
      </c>
      <c r="IR260" s="25">
        <v>32.9</v>
      </c>
      <c r="IS260" s="25">
        <v>39.479999999999997</v>
      </c>
      <c r="IT260" s="25">
        <v>46.06</v>
      </c>
      <c r="IU260" s="25">
        <v>52.64</v>
      </c>
      <c r="IV260" s="25">
        <v>59.22</v>
      </c>
      <c r="IW260" s="25">
        <v>65.8</v>
      </c>
      <c r="IX260" s="25">
        <v>72.38</v>
      </c>
      <c r="IY260" s="28">
        <v>78.959999999999994</v>
      </c>
      <c r="IZ260" s="29">
        <v>1.25</v>
      </c>
      <c r="JA260" s="28">
        <v>85.54</v>
      </c>
      <c r="JB260" s="28">
        <v>92.12</v>
      </c>
      <c r="JC260" s="28">
        <v>98.7</v>
      </c>
      <c r="JD260" s="28">
        <v>105.28</v>
      </c>
      <c r="JE260" s="28">
        <v>111.86</v>
      </c>
      <c r="JF260" s="28">
        <v>118.44</v>
      </c>
      <c r="JG260" s="28">
        <v>125.02</v>
      </c>
      <c r="JH260" s="25">
        <v>131.6</v>
      </c>
      <c r="JI260" s="25">
        <v>138.18</v>
      </c>
      <c r="JJ260" s="25">
        <v>144.76</v>
      </c>
      <c r="JK260" s="49"/>
      <c r="KU260" s="24" t="s">
        <v>97</v>
      </c>
      <c r="KV260" s="24" t="str">
        <f t="shared" si="173"/>
        <v>C-6-NH-65-69</v>
      </c>
      <c r="KW260" s="25">
        <v>10.94</v>
      </c>
      <c r="KX260" s="25">
        <v>16.41</v>
      </c>
      <c r="KY260" s="25">
        <v>21.88</v>
      </c>
      <c r="KZ260" s="25">
        <v>27.35</v>
      </c>
      <c r="LA260" s="25">
        <v>32.82</v>
      </c>
      <c r="LB260" s="25">
        <v>38.29</v>
      </c>
      <c r="LC260" s="25">
        <v>43.76</v>
      </c>
      <c r="LD260" s="25">
        <v>49.23</v>
      </c>
      <c r="LE260" s="25">
        <v>54.7</v>
      </c>
      <c r="LF260" s="25">
        <v>60.17</v>
      </c>
      <c r="LG260" s="28">
        <v>65.64</v>
      </c>
      <c r="LH260" s="29">
        <v>100</v>
      </c>
      <c r="LI260" s="28">
        <v>71.11</v>
      </c>
      <c r="LJ260" s="28">
        <v>76.58</v>
      </c>
      <c r="LK260" s="28">
        <v>82.05</v>
      </c>
      <c r="LL260" s="28">
        <v>87.52</v>
      </c>
      <c r="LM260" s="28">
        <v>92.99</v>
      </c>
      <c r="LN260" s="28">
        <v>98.46</v>
      </c>
      <c r="LO260" s="28">
        <v>103.93</v>
      </c>
      <c r="LP260" s="25">
        <v>109.4</v>
      </c>
      <c r="LQ260" s="25">
        <v>114.87</v>
      </c>
      <c r="LR260" s="25">
        <v>120.34</v>
      </c>
      <c r="LS260" s="49"/>
    </row>
    <row r="261" spans="9:331">
      <c r="I261" s="24" t="s">
        <v>98</v>
      </c>
      <c r="J261" s="24" t="str">
        <f t="shared" si="167"/>
        <v>C-6-NH-70-74</v>
      </c>
      <c r="K261" s="25">
        <v>22.78</v>
      </c>
      <c r="L261" s="25">
        <v>34.17</v>
      </c>
      <c r="M261" s="25">
        <v>45.56</v>
      </c>
      <c r="N261" s="25">
        <v>56.95</v>
      </c>
      <c r="O261" s="25">
        <v>68.34</v>
      </c>
      <c r="P261" s="25">
        <v>79.73</v>
      </c>
      <c r="Q261" s="25">
        <v>91.12</v>
      </c>
      <c r="R261" s="25">
        <v>102.51</v>
      </c>
      <c r="S261" s="25">
        <v>113.9</v>
      </c>
      <c r="T261" s="25">
        <v>125.29</v>
      </c>
      <c r="U261" s="28">
        <v>136.68</v>
      </c>
      <c r="V261" s="30" t="s">
        <v>265</v>
      </c>
      <c r="W261" s="28">
        <v>148.07</v>
      </c>
      <c r="X261" s="28">
        <v>159.46</v>
      </c>
      <c r="Y261" s="28">
        <v>170.85</v>
      </c>
      <c r="Z261" s="28">
        <v>182.24</v>
      </c>
      <c r="AA261" s="28">
        <v>193.63</v>
      </c>
      <c r="AB261" s="28">
        <v>205.02</v>
      </c>
      <c r="AC261" s="28">
        <v>216.41</v>
      </c>
      <c r="AD261" s="25">
        <v>227.8</v>
      </c>
      <c r="AE261" s="25">
        <v>239.19</v>
      </c>
      <c r="AF261" s="25">
        <v>250.58</v>
      </c>
      <c r="CV261" s="24" t="s">
        <v>98</v>
      </c>
      <c r="CW261" s="24" t="str">
        <f t="shared" si="168"/>
        <v>C-6-NH-70-74</v>
      </c>
      <c r="CX261" s="25">
        <v>20.64</v>
      </c>
      <c r="CY261" s="25">
        <v>30.96</v>
      </c>
      <c r="CZ261" s="25">
        <v>41.28</v>
      </c>
      <c r="DA261" s="25">
        <v>51.6</v>
      </c>
      <c r="DB261" s="25">
        <v>61.92</v>
      </c>
      <c r="DC261" s="25">
        <v>72.239999999999995</v>
      </c>
      <c r="DD261" s="25">
        <v>82.56</v>
      </c>
      <c r="DE261" s="25">
        <v>92.88</v>
      </c>
      <c r="DF261" s="25">
        <v>103.2</v>
      </c>
      <c r="DG261" s="25">
        <v>113.52</v>
      </c>
      <c r="DH261" s="28">
        <v>123.84</v>
      </c>
      <c r="DI261" s="30" t="s">
        <v>265</v>
      </c>
      <c r="DJ261" s="28">
        <v>134.16</v>
      </c>
      <c r="DK261" s="28">
        <v>144.47999999999999</v>
      </c>
      <c r="DL261" s="28">
        <v>154.80000000000001</v>
      </c>
      <c r="DM261" s="28">
        <v>165.12</v>
      </c>
      <c r="DN261" s="28">
        <v>175.44</v>
      </c>
      <c r="DO261" s="28">
        <v>185.76</v>
      </c>
      <c r="DP261" s="28">
        <v>196.08</v>
      </c>
      <c r="DQ261" s="25">
        <v>206.4</v>
      </c>
      <c r="DR261" s="25">
        <v>216.72</v>
      </c>
      <c r="DS261" s="25">
        <v>227.04</v>
      </c>
      <c r="DT261" s="49"/>
      <c r="DY261" s="24" t="s">
        <v>98</v>
      </c>
      <c r="DZ261" s="24" t="str">
        <f t="shared" si="169"/>
        <v>C-6-NH-70-74</v>
      </c>
      <c r="EA261" s="25">
        <v>20.9</v>
      </c>
      <c r="EB261" s="25">
        <v>31.35</v>
      </c>
      <c r="EC261" s="25">
        <v>41.8</v>
      </c>
      <c r="ED261" s="25">
        <v>52.25</v>
      </c>
      <c r="EE261" s="25">
        <v>62.7</v>
      </c>
      <c r="EF261" s="25">
        <v>73.150000000000006</v>
      </c>
      <c r="EG261" s="25">
        <v>83.6</v>
      </c>
      <c r="EH261" s="25">
        <v>94.05</v>
      </c>
      <c r="EI261" s="25">
        <v>104.5</v>
      </c>
      <c r="EJ261" s="25">
        <v>114.95</v>
      </c>
      <c r="EK261" s="28">
        <v>125.4</v>
      </c>
      <c r="EL261" s="30" t="s">
        <v>265</v>
      </c>
      <c r="EM261" s="28">
        <v>135.85</v>
      </c>
      <c r="EN261" s="28">
        <v>146.30000000000001</v>
      </c>
      <c r="EO261" s="28">
        <v>156.75</v>
      </c>
      <c r="EP261" s="28">
        <v>167.2</v>
      </c>
      <c r="EQ261" s="28">
        <v>177.65</v>
      </c>
      <c r="ER261" s="28">
        <v>188.1</v>
      </c>
      <c r="ES261" s="28">
        <v>198.55</v>
      </c>
      <c r="ET261" s="25">
        <v>209</v>
      </c>
      <c r="EU261" s="25">
        <v>219.45</v>
      </c>
      <c r="EV261" s="25">
        <v>229.9</v>
      </c>
      <c r="EW261" s="49"/>
      <c r="FB261" s="24" t="s">
        <v>98</v>
      </c>
      <c r="FC261" s="24" t="str">
        <f t="shared" si="170"/>
        <v>C-6-NH-70-74</v>
      </c>
      <c r="FD261" s="25">
        <v>17.38</v>
      </c>
      <c r="FE261" s="25">
        <v>26.07</v>
      </c>
      <c r="FF261" s="25">
        <v>34.76</v>
      </c>
      <c r="FG261" s="25">
        <v>43.45</v>
      </c>
      <c r="FH261" s="25">
        <v>52.14</v>
      </c>
      <c r="FI261" s="25">
        <v>60.83</v>
      </c>
      <c r="FJ261" s="25">
        <v>69.52</v>
      </c>
      <c r="FK261" s="25">
        <v>78.209999999999994</v>
      </c>
      <c r="FL261" s="25">
        <v>86.9</v>
      </c>
      <c r="FM261" s="25">
        <v>95.59</v>
      </c>
      <c r="FN261" s="28">
        <v>104.28</v>
      </c>
      <c r="FO261" s="30" t="s">
        <v>265</v>
      </c>
      <c r="FP261" s="28">
        <v>112.97</v>
      </c>
      <c r="FQ261" s="28">
        <v>121.66</v>
      </c>
      <c r="FR261" s="28">
        <v>130.35</v>
      </c>
      <c r="FS261" s="28">
        <v>139.04</v>
      </c>
      <c r="FT261" s="28">
        <v>147.72999999999999</v>
      </c>
      <c r="FU261" s="28">
        <v>156.41999999999999</v>
      </c>
      <c r="FV261" s="28">
        <v>165.11</v>
      </c>
      <c r="FW261" s="25">
        <v>173.8</v>
      </c>
      <c r="FX261" s="25">
        <v>182.49</v>
      </c>
      <c r="FY261" s="25">
        <v>191.18</v>
      </c>
      <c r="FZ261" s="49"/>
      <c r="HJ261" s="24" t="s">
        <v>98</v>
      </c>
      <c r="HK261" s="24" t="str">
        <f t="shared" si="171"/>
        <v>C-6-NH-70-74</v>
      </c>
      <c r="HL261" s="25">
        <v>18.899999999999999</v>
      </c>
      <c r="HM261" s="25">
        <v>28.35</v>
      </c>
      <c r="HN261" s="25">
        <v>37.799999999999997</v>
      </c>
      <c r="HO261" s="25">
        <v>47.25</v>
      </c>
      <c r="HP261" s="25">
        <v>56.7</v>
      </c>
      <c r="HQ261" s="25">
        <v>66.150000000000006</v>
      </c>
      <c r="HR261" s="25">
        <v>75.599999999999994</v>
      </c>
      <c r="HS261" s="25">
        <v>85.05</v>
      </c>
      <c r="HT261" s="25">
        <v>94.5</v>
      </c>
      <c r="HU261" s="25">
        <v>103.95</v>
      </c>
      <c r="HV261" s="28">
        <v>113.4</v>
      </c>
      <c r="HW261" s="30" t="s">
        <v>265</v>
      </c>
      <c r="HX261" s="28">
        <v>122.85</v>
      </c>
      <c r="HY261" s="28">
        <v>132.30000000000001</v>
      </c>
      <c r="HZ261" s="28">
        <v>141.75</v>
      </c>
      <c r="IA261" s="28">
        <v>151.19999999999999</v>
      </c>
      <c r="IB261" s="28">
        <v>160.65</v>
      </c>
      <c r="IC261" s="28">
        <v>170.1</v>
      </c>
      <c r="ID261" s="28">
        <v>179.55</v>
      </c>
      <c r="IE261" s="25">
        <v>189</v>
      </c>
      <c r="IF261" s="25">
        <v>198.45</v>
      </c>
      <c r="IG261" s="25">
        <v>207.9</v>
      </c>
      <c r="IH261" s="49"/>
      <c r="IM261" s="24" t="s">
        <v>98</v>
      </c>
      <c r="IN261" s="24" t="str">
        <f t="shared" si="172"/>
        <v>C-6-NH-70-74</v>
      </c>
      <c r="IO261" s="25">
        <v>22.78</v>
      </c>
      <c r="IP261" s="25">
        <v>34.17</v>
      </c>
      <c r="IQ261" s="25">
        <v>45.56</v>
      </c>
      <c r="IR261" s="25">
        <v>56.95</v>
      </c>
      <c r="IS261" s="25">
        <v>68.34</v>
      </c>
      <c r="IT261" s="25">
        <v>79.73</v>
      </c>
      <c r="IU261" s="25">
        <v>91.12</v>
      </c>
      <c r="IV261" s="25">
        <v>102.51</v>
      </c>
      <c r="IW261" s="25">
        <v>113.9</v>
      </c>
      <c r="IX261" s="25">
        <v>125.29</v>
      </c>
      <c r="IY261" s="28">
        <v>136.68</v>
      </c>
      <c r="IZ261" s="30" t="s">
        <v>265</v>
      </c>
      <c r="JA261" s="28">
        <v>148.07</v>
      </c>
      <c r="JB261" s="28">
        <v>159.46</v>
      </c>
      <c r="JC261" s="28">
        <v>170.85</v>
      </c>
      <c r="JD261" s="28">
        <v>182.24</v>
      </c>
      <c r="JE261" s="28">
        <v>193.63</v>
      </c>
      <c r="JF261" s="28">
        <v>205.02</v>
      </c>
      <c r="JG261" s="28">
        <v>216.41</v>
      </c>
      <c r="JH261" s="25">
        <v>227.8</v>
      </c>
      <c r="JI261" s="25">
        <v>239.19</v>
      </c>
      <c r="JJ261" s="25">
        <v>250.58</v>
      </c>
      <c r="JK261" s="49"/>
      <c r="KU261" s="24" t="s">
        <v>98</v>
      </c>
      <c r="KV261" s="24" t="str">
        <f t="shared" si="173"/>
        <v>C-6-NH-70-74</v>
      </c>
      <c r="KW261" s="25">
        <v>18.899999999999999</v>
      </c>
      <c r="KX261" s="25">
        <v>28.35</v>
      </c>
      <c r="KY261" s="25">
        <v>37.799999999999997</v>
      </c>
      <c r="KZ261" s="25">
        <v>47.25</v>
      </c>
      <c r="LA261" s="25">
        <v>56.7</v>
      </c>
      <c r="LB261" s="25">
        <v>66.150000000000006</v>
      </c>
      <c r="LC261" s="25">
        <v>75.599999999999994</v>
      </c>
      <c r="LD261" s="25">
        <v>85.05</v>
      </c>
      <c r="LE261" s="25">
        <v>94.5</v>
      </c>
      <c r="LF261" s="25">
        <v>103.95</v>
      </c>
      <c r="LG261" s="28">
        <v>113.4</v>
      </c>
      <c r="LH261" s="30" t="s">
        <v>265</v>
      </c>
      <c r="LI261" s="28">
        <v>122.85</v>
      </c>
      <c r="LJ261" s="28">
        <v>132.30000000000001</v>
      </c>
      <c r="LK261" s="28">
        <v>141.75</v>
      </c>
      <c r="LL261" s="28">
        <v>151.19999999999999</v>
      </c>
      <c r="LM261" s="28">
        <v>160.65</v>
      </c>
      <c r="LN261" s="28">
        <v>170.1</v>
      </c>
      <c r="LO261" s="28">
        <v>179.55</v>
      </c>
      <c r="LP261" s="25">
        <v>189</v>
      </c>
      <c r="LQ261" s="25">
        <v>198.45</v>
      </c>
      <c r="LR261" s="25">
        <v>207.9</v>
      </c>
      <c r="LS261" s="49"/>
    </row>
    <row r="262" spans="9:331">
      <c r="I262" s="24" t="s">
        <v>99</v>
      </c>
      <c r="J262" s="24" t="str">
        <f t="shared" si="167"/>
        <v>C-6-NH-75-79</v>
      </c>
      <c r="K262" s="25">
        <v>38.32</v>
      </c>
      <c r="L262" s="25">
        <v>57.48</v>
      </c>
      <c r="M262" s="25">
        <v>76.64</v>
      </c>
      <c r="N262" s="25">
        <v>95.8</v>
      </c>
      <c r="O262" s="25">
        <v>114.96</v>
      </c>
      <c r="P262" s="25">
        <v>134.12</v>
      </c>
      <c r="Q262" s="25">
        <v>153.28</v>
      </c>
      <c r="R262" s="25">
        <v>172.44</v>
      </c>
      <c r="S262" s="25">
        <v>191.6</v>
      </c>
      <c r="T262" s="25">
        <v>210.76</v>
      </c>
      <c r="U262" s="28">
        <v>229.92</v>
      </c>
      <c r="V262" s="30" t="s">
        <v>265</v>
      </c>
      <c r="W262" s="28">
        <v>249.08</v>
      </c>
      <c r="X262" s="28">
        <v>268.24</v>
      </c>
      <c r="Y262" s="28">
        <v>287.39999999999998</v>
      </c>
      <c r="Z262" s="28">
        <v>306.56</v>
      </c>
      <c r="AA262" s="28">
        <v>325.72000000000003</v>
      </c>
      <c r="AB262" s="28">
        <v>344.88</v>
      </c>
      <c r="AC262" s="28">
        <v>364.04</v>
      </c>
      <c r="AD262" s="25">
        <v>383.2</v>
      </c>
      <c r="AE262" s="25">
        <v>402.36</v>
      </c>
      <c r="AF262" s="25">
        <v>421.52</v>
      </c>
      <c r="CV262" s="24" t="s">
        <v>99</v>
      </c>
      <c r="CW262" s="24" t="str">
        <f t="shared" si="168"/>
        <v>C-6-NH-75-79</v>
      </c>
      <c r="CX262" s="25">
        <v>34.72</v>
      </c>
      <c r="CY262" s="25">
        <v>52.08</v>
      </c>
      <c r="CZ262" s="25">
        <v>69.44</v>
      </c>
      <c r="DA262" s="25">
        <v>86.8</v>
      </c>
      <c r="DB262" s="25">
        <v>104.16</v>
      </c>
      <c r="DC262" s="25">
        <v>121.52</v>
      </c>
      <c r="DD262" s="25">
        <v>138.88</v>
      </c>
      <c r="DE262" s="25">
        <v>156.24</v>
      </c>
      <c r="DF262" s="25">
        <v>173.6</v>
      </c>
      <c r="DG262" s="25">
        <v>190.96</v>
      </c>
      <c r="DH262" s="28">
        <v>208.32</v>
      </c>
      <c r="DI262" s="30" t="s">
        <v>265</v>
      </c>
      <c r="DJ262" s="28">
        <v>225.68</v>
      </c>
      <c r="DK262" s="28">
        <v>243.04</v>
      </c>
      <c r="DL262" s="28">
        <v>260.39999999999998</v>
      </c>
      <c r="DM262" s="28">
        <v>277.76</v>
      </c>
      <c r="DN262" s="28">
        <v>295.12</v>
      </c>
      <c r="DO262" s="28">
        <v>312.48</v>
      </c>
      <c r="DP262" s="28">
        <v>329.84</v>
      </c>
      <c r="DQ262" s="25">
        <v>347.2</v>
      </c>
      <c r="DR262" s="25">
        <v>364.56</v>
      </c>
      <c r="DS262" s="25">
        <v>381.92</v>
      </c>
      <c r="DT262" s="49"/>
      <c r="DY262" s="24" t="s">
        <v>99</v>
      </c>
      <c r="DZ262" s="24" t="str">
        <f t="shared" si="169"/>
        <v>C-6-NH-75-79</v>
      </c>
      <c r="EA262" s="25">
        <v>35.159999999999997</v>
      </c>
      <c r="EB262" s="25">
        <v>52.74</v>
      </c>
      <c r="EC262" s="25">
        <v>70.319999999999993</v>
      </c>
      <c r="ED262" s="25">
        <v>87.9</v>
      </c>
      <c r="EE262" s="25">
        <v>105.48</v>
      </c>
      <c r="EF262" s="25">
        <v>123.06</v>
      </c>
      <c r="EG262" s="25">
        <v>140.63999999999999</v>
      </c>
      <c r="EH262" s="25">
        <v>158.22</v>
      </c>
      <c r="EI262" s="25">
        <v>175.8</v>
      </c>
      <c r="EJ262" s="25">
        <v>193.38</v>
      </c>
      <c r="EK262" s="28">
        <v>210.96</v>
      </c>
      <c r="EL262" s="30" t="s">
        <v>265</v>
      </c>
      <c r="EM262" s="28">
        <v>228.54</v>
      </c>
      <c r="EN262" s="28">
        <v>246.12</v>
      </c>
      <c r="EO262" s="28">
        <v>263.7</v>
      </c>
      <c r="EP262" s="28">
        <v>281.27999999999997</v>
      </c>
      <c r="EQ262" s="28">
        <v>298.86</v>
      </c>
      <c r="ER262" s="28">
        <v>316.44</v>
      </c>
      <c r="ES262" s="28">
        <v>334.02</v>
      </c>
      <c r="ET262" s="25">
        <v>351.6</v>
      </c>
      <c r="EU262" s="25">
        <v>369.18</v>
      </c>
      <c r="EV262" s="25">
        <v>386.76</v>
      </c>
      <c r="EW262" s="49"/>
      <c r="FB262" s="24" t="s">
        <v>99</v>
      </c>
      <c r="FC262" s="24" t="str">
        <f t="shared" si="170"/>
        <v>C-6-NH-75-79</v>
      </c>
      <c r="FD262" s="25">
        <v>29.22</v>
      </c>
      <c r="FE262" s="25">
        <v>43.83</v>
      </c>
      <c r="FF262" s="25">
        <v>58.44</v>
      </c>
      <c r="FG262" s="25">
        <v>73.05</v>
      </c>
      <c r="FH262" s="25">
        <v>87.66</v>
      </c>
      <c r="FI262" s="25">
        <v>102.27</v>
      </c>
      <c r="FJ262" s="25">
        <v>116.88</v>
      </c>
      <c r="FK262" s="25">
        <v>131.49</v>
      </c>
      <c r="FL262" s="25">
        <v>146.1</v>
      </c>
      <c r="FM262" s="25">
        <v>160.71</v>
      </c>
      <c r="FN262" s="28">
        <v>175.32</v>
      </c>
      <c r="FO262" s="30" t="s">
        <v>265</v>
      </c>
      <c r="FP262" s="28">
        <v>189.93</v>
      </c>
      <c r="FQ262" s="28">
        <v>204.54</v>
      </c>
      <c r="FR262" s="28">
        <v>219.15</v>
      </c>
      <c r="FS262" s="28">
        <v>233.76</v>
      </c>
      <c r="FT262" s="28">
        <v>248.37</v>
      </c>
      <c r="FU262" s="28">
        <v>262.98</v>
      </c>
      <c r="FV262" s="28">
        <v>277.58999999999997</v>
      </c>
      <c r="FW262" s="25">
        <v>292.2</v>
      </c>
      <c r="FX262" s="25">
        <v>306.81</v>
      </c>
      <c r="FY262" s="25">
        <v>321.42</v>
      </c>
      <c r="FZ262" s="49"/>
      <c r="HJ262" s="24" t="s">
        <v>99</v>
      </c>
      <c r="HK262" s="24" t="str">
        <f t="shared" si="171"/>
        <v>C-6-NH-75-79</v>
      </c>
      <c r="HL262" s="25">
        <v>31.8</v>
      </c>
      <c r="HM262" s="25">
        <v>47.7</v>
      </c>
      <c r="HN262" s="25">
        <v>63.6</v>
      </c>
      <c r="HO262" s="25">
        <v>79.5</v>
      </c>
      <c r="HP262" s="25">
        <v>95.4</v>
      </c>
      <c r="HQ262" s="25">
        <v>111.3</v>
      </c>
      <c r="HR262" s="25">
        <v>127.2</v>
      </c>
      <c r="HS262" s="25">
        <v>143.1</v>
      </c>
      <c r="HT262" s="25">
        <v>159</v>
      </c>
      <c r="HU262" s="25">
        <v>174.9</v>
      </c>
      <c r="HV262" s="28">
        <v>190.8</v>
      </c>
      <c r="HW262" s="30" t="s">
        <v>265</v>
      </c>
      <c r="HX262" s="28">
        <v>206.7</v>
      </c>
      <c r="HY262" s="28">
        <v>222.6</v>
      </c>
      <c r="HZ262" s="28">
        <v>238.5</v>
      </c>
      <c r="IA262" s="28">
        <v>254.4</v>
      </c>
      <c r="IB262" s="28">
        <v>270.3</v>
      </c>
      <c r="IC262" s="28">
        <v>286.2</v>
      </c>
      <c r="ID262" s="28">
        <v>302.10000000000002</v>
      </c>
      <c r="IE262" s="25">
        <v>318</v>
      </c>
      <c r="IF262" s="25">
        <v>333.9</v>
      </c>
      <c r="IG262" s="25">
        <v>349.8</v>
      </c>
      <c r="IH262" s="49"/>
      <c r="IM262" s="24" t="s">
        <v>99</v>
      </c>
      <c r="IN262" s="24" t="str">
        <f t="shared" si="172"/>
        <v>C-6-NH-75-79</v>
      </c>
      <c r="IO262" s="25">
        <v>38.32</v>
      </c>
      <c r="IP262" s="25">
        <v>57.48</v>
      </c>
      <c r="IQ262" s="25">
        <v>76.64</v>
      </c>
      <c r="IR262" s="25">
        <v>95.8</v>
      </c>
      <c r="IS262" s="25">
        <v>114.96</v>
      </c>
      <c r="IT262" s="25">
        <v>134.12</v>
      </c>
      <c r="IU262" s="25">
        <v>153.28</v>
      </c>
      <c r="IV262" s="25">
        <v>172.44</v>
      </c>
      <c r="IW262" s="25">
        <v>191.6</v>
      </c>
      <c r="IX262" s="25">
        <v>210.76</v>
      </c>
      <c r="IY262" s="28">
        <v>229.92</v>
      </c>
      <c r="IZ262" s="30" t="s">
        <v>265</v>
      </c>
      <c r="JA262" s="28">
        <v>249.08</v>
      </c>
      <c r="JB262" s="28">
        <v>268.24</v>
      </c>
      <c r="JC262" s="28">
        <v>287.39999999999998</v>
      </c>
      <c r="JD262" s="28">
        <v>306.56</v>
      </c>
      <c r="JE262" s="28">
        <v>325.72000000000003</v>
      </c>
      <c r="JF262" s="28">
        <v>344.88</v>
      </c>
      <c r="JG262" s="28">
        <v>364.04</v>
      </c>
      <c r="JH262" s="25">
        <v>383.2</v>
      </c>
      <c r="JI262" s="25">
        <v>402.36</v>
      </c>
      <c r="JJ262" s="25">
        <v>421.52</v>
      </c>
      <c r="JK262" s="49"/>
      <c r="KU262" s="24" t="s">
        <v>99</v>
      </c>
      <c r="KV262" s="24" t="str">
        <f t="shared" si="173"/>
        <v>C-6-NH-75-79</v>
      </c>
      <c r="KW262" s="25">
        <v>31.8</v>
      </c>
      <c r="KX262" s="25">
        <v>47.7</v>
      </c>
      <c r="KY262" s="25">
        <v>63.6</v>
      </c>
      <c r="KZ262" s="25">
        <v>79.5</v>
      </c>
      <c r="LA262" s="25">
        <v>95.4</v>
      </c>
      <c r="LB262" s="25">
        <v>111.3</v>
      </c>
      <c r="LC262" s="25">
        <v>127.2</v>
      </c>
      <c r="LD262" s="25">
        <v>143.1</v>
      </c>
      <c r="LE262" s="25">
        <v>159</v>
      </c>
      <c r="LF262" s="25">
        <v>174.9</v>
      </c>
      <c r="LG262" s="28">
        <v>190.8</v>
      </c>
      <c r="LH262" s="30" t="s">
        <v>265</v>
      </c>
      <c r="LI262" s="28">
        <v>206.7</v>
      </c>
      <c r="LJ262" s="28">
        <v>222.6</v>
      </c>
      <c r="LK262" s="28">
        <v>238.5</v>
      </c>
      <c r="LL262" s="28">
        <v>254.4</v>
      </c>
      <c r="LM262" s="28">
        <v>270.3</v>
      </c>
      <c r="LN262" s="28">
        <v>286.2</v>
      </c>
      <c r="LO262" s="28">
        <v>302.10000000000002</v>
      </c>
      <c r="LP262" s="25">
        <v>318</v>
      </c>
      <c r="LQ262" s="25">
        <v>333.9</v>
      </c>
      <c r="LR262" s="25">
        <v>349.8</v>
      </c>
      <c r="LS262" s="49"/>
    </row>
    <row r="263" spans="9:331" ht="13.8" thickBot="1">
      <c r="I263" s="33" t="s">
        <v>100</v>
      </c>
      <c r="J263" s="24" t="str">
        <f t="shared" si="167"/>
        <v>C-6-NH-80-84</v>
      </c>
      <c r="K263" s="34">
        <v>57.34</v>
      </c>
      <c r="L263" s="34">
        <v>86.01</v>
      </c>
      <c r="M263" s="34">
        <v>114.68</v>
      </c>
      <c r="N263" s="34">
        <v>143.35</v>
      </c>
      <c r="O263" s="34">
        <v>172.02</v>
      </c>
      <c r="P263" s="34">
        <v>200.69</v>
      </c>
      <c r="Q263" s="34">
        <v>229.36</v>
      </c>
      <c r="R263" s="34">
        <v>258.02999999999997</v>
      </c>
      <c r="S263" s="34">
        <v>286.7</v>
      </c>
      <c r="T263" s="34">
        <v>315.37</v>
      </c>
      <c r="U263" s="35">
        <v>344.04</v>
      </c>
      <c r="V263" s="36" t="s">
        <v>265</v>
      </c>
      <c r="W263" s="35">
        <v>372.71</v>
      </c>
      <c r="X263" s="35">
        <v>401.38</v>
      </c>
      <c r="Y263" s="35">
        <v>430.05</v>
      </c>
      <c r="Z263" s="35">
        <v>458.72</v>
      </c>
      <c r="AA263" s="35">
        <v>487.39</v>
      </c>
      <c r="AB263" s="35">
        <v>516.05999999999995</v>
      </c>
      <c r="AC263" s="35">
        <v>544.73</v>
      </c>
      <c r="AD263" s="34">
        <v>573.4</v>
      </c>
      <c r="AE263" s="34">
        <v>602.07000000000005</v>
      </c>
      <c r="AF263" s="34">
        <v>630.74</v>
      </c>
      <c r="CV263" s="33" t="s">
        <v>100</v>
      </c>
      <c r="CW263" s="24" t="str">
        <f t="shared" si="168"/>
        <v>C-6-NH-80-84</v>
      </c>
      <c r="CX263" s="34">
        <v>51.96</v>
      </c>
      <c r="CY263" s="34">
        <v>77.94</v>
      </c>
      <c r="CZ263" s="34">
        <v>103.92</v>
      </c>
      <c r="DA263" s="34">
        <v>129.9</v>
      </c>
      <c r="DB263" s="34">
        <v>155.88</v>
      </c>
      <c r="DC263" s="34">
        <v>181.86</v>
      </c>
      <c r="DD263" s="34">
        <v>207.84</v>
      </c>
      <c r="DE263" s="34">
        <v>233.82</v>
      </c>
      <c r="DF263" s="34">
        <v>259.8</v>
      </c>
      <c r="DG263" s="34">
        <v>285.77999999999997</v>
      </c>
      <c r="DH263" s="35">
        <v>311.76</v>
      </c>
      <c r="DI263" s="36" t="s">
        <v>265</v>
      </c>
      <c r="DJ263" s="35">
        <v>337.74</v>
      </c>
      <c r="DK263" s="35">
        <v>363.72</v>
      </c>
      <c r="DL263" s="35">
        <v>389.7</v>
      </c>
      <c r="DM263" s="35">
        <v>415.68</v>
      </c>
      <c r="DN263" s="35">
        <v>441.66</v>
      </c>
      <c r="DO263" s="35">
        <v>467.64</v>
      </c>
      <c r="DP263" s="35">
        <v>493.62</v>
      </c>
      <c r="DQ263" s="34">
        <v>519.6</v>
      </c>
      <c r="DR263" s="34">
        <v>545.58000000000004</v>
      </c>
      <c r="DS263" s="34">
        <v>571.55999999999995</v>
      </c>
      <c r="DT263" s="49"/>
      <c r="DY263" s="33" t="s">
        <v>100</v>
      </c>
      <c r="DZ263" s="24" t="str">
        <f t="shared" si="169"/>
        <v>C-6-NH-80-84</v>
      </c>
      <c r="EA263" s="34">
        <v>52.6</v>
      </c>
      <c r="EB263" s="34">
        <v>78.900000000000006</v>
      </c>
      <c r="EC263" s="34">
        <v>105.2</v>
      </c>
      <c r="ED263" s="34">
        <v>131.5</v>
      </c>
      <c r="EE263" s="34">
        <v>157.80000000000001</v>
      </c>
      <c r="EF263" s="34">
        <v>184.1</v>
      </c>
      <c r="EG263" s="34">
        <v>210.4</v>
      </c>
      <c r="EH263" s="34">
        <v>236.7</v>
      </c>
      <c r="EI263" s="34">
        <v>263</v>
      </c>
      <c r="EJ263" s="34">
        <v>289.3</v>
      </c>
      <c r="EK263" s="35">
        <v>315.60000000000002</v>
      </c>
      <c r="EL263" s="36" t="s">
        <v>265</v>
      </c>
      <c r="EM263" s="35">
        <v>341.9</v>
      </c>
      <c r="EN263" s="35">
        <v>368.2</v>
      </c>
      <c r="EO263" s="35">
        <v>394.5</v>
      </c>
      <c r="EP263" s="35">
        <v>420.8</v>
      </c>
      <c r="EQ263" s="35">
        <v>447.1</v>
      </c>
      <c r="ER263" s="35">
        <v>473.4</v>
      </c>
      <c r="ES263" s="35">
        <v>499.7</v>
      </c>
      <c r="ET263" s="34">
        <v>526</v>
      </c>
      <c r="EU263" s="34">
        <v>552.29999999999995</v>
      </c>
      <c r="EV263" s="34">
        <v>578.6</v>
      </c>
      <c r="EW263" s="49"/>
      <c r="FB263" s="33" t="s">
        <v>100</v>
      </c>
      <c r="FC263" s="24" t="str">
        <f t="shared" si="170"/>
        <v>C-6-NH-80-84</v>
      </c>
      <c r="FD263" s="34">
        <v>43.76</v>
      </c>
      <c r="FE263" s="34">
        <v>65.64</v>
      </c>
      <c r="FF263" s="34">
        <v>87.52</v>
      </c>
      <c r="FG263" s="34">
        <v>109.4</v>
      </c>
      <c r="FH263" s="34">
        <v>131.28</v>
      </c>
      <c r="FI263" s="34">
        <v>153.16</v>
      </c>
      <c r="FJ263" s="34">
        <v>175.04</v>
      </c>
      <c r="FK263" s="34">
        <v>196.92</v>
      </c>
      <c r="FL263" s="34">
        <v>218.8</v>
      </c>
      <c r="FM263" s="34">
        <v>240.68</v>
      </c>
      <c r="FN263" s="35">
        <v>262.56</v>
      </c>
      <c r="FO263" s="36" t="s">
        <v>265</v>
      </c>
      <c r="FP263" s="35">
        <v>284.44</v>
      </c>
      <c r="FQ263" s="35">
        <v>306.32</v>
      </c>
      <c r="FR263" s="35">
        <v>328.2</v>
      </c>
      <c r="FS263" s="35">
        <v>350.08</v>
      </c>
      <c r="FT263" s="35">
        <v>371.96</v>
      </c>
      <c r="FU263" s="35">
        <v>393.84</v>
      </c>
      <c r="FV263" s="35">
        <v>415.72</v>
      </c>
      <c r="FW263" s="34">
        <v>437.6</v>
      </c>
      <c r="FX263" s="34">
        <v>459.48</v>
      </c>
      <c r="FY263" s="34">
        <v>481.36</v>
      </c>
      <c r="FZ263" s="49"/>
      <c r="HJ263" s="33" t="s">
        <v>100</v>
      </c>
      <c r="HK263" s="24" t="str">
        <f t="shared" si="171"/>
        <v>C-6-NH-80-84</v>
      </c>
      <c r="HL263" s="34">
        <v>47.6</v>
      </c>
      <c r="HM263" s="34">
        <v>71.400000000000006</v>
      </c>
      <c r="HN263" s="34">
        <v>95.2</v>
      </c>
      <c r="HO263" s="34">
        <v>119</v>
      </c>
      <c r="HP263" s="34">
        <v>142.80000000000001</v>
      </c>
      <c r="HQ263" s="34">
        <v>166.6</v>
      </c>
      <c r="HR263" s="34">
        <v>190.4</v>
      </c>
      <c r="HS263" s="34">
        <v>214.2</v>
      </c>
      <c r="HT263" s="34">
        <v>238</v>
      </c>
      <c r="HU263" s="34">
        <v>261.8</v>
      </c>
      <c r="HV263" s="35">
        <v>285.60000000000002</v>
      </c>
      <c r="HW263" s="36" t="s">
        <v>265</v>
      </c>
      <c r="HX263" s="35">
        <v>309.39999999999998</v>
      </c>
      <c r="HY263" s="35">
        <v>333.2</v>
      </c>
      <c r="HZ263" s="35">
        <v>357</v>
      </c>
      <c r="IA263" s="35">
        <v>380.8</v>
      </c>
      <c r="IB263" s="35">
        <v>404.6</v>
      </c>
      <c r="IC263" s="35">
        <v>428.4</v>
      </c>
      <c r="ID263" s="35">
        <v>452.2</v>
      </c>
      <c r="IE263" s="34">
        <v>476</v>
      </c>
      <c r="IF263" s="34">
        <v>499.8</v>
      </c>
      <c r="IG263" s="34">
        <v>523.6</v>
      </c>
      <c r="IH263" s="49"/>
      <c r="IM263" s="33" t="s">
        <v>100</v>
      </c>
      <c r="IN263" s="24" t="str">
        <f t="shared" si="172"/>
        <v>C-6-NH-80-84</v>
      </c>
      <c r="IO263" s="34">
        <v>57.34</v>
      </c>
      <c r="IP263" s="34">
        <v>86.01</v>
      </c>
      <c r="IQ263" s="34">
        <v>114.68</v>
      </c>
      <c r="IR263" s="34">
        <v>143.35</v>
      </c>
      <c r="IS263" s="34">
        <v>172.02</v>
      </c>
      <c r="IT263" s="34">
        <v>200.69</v>
      </c>
      <c r="IU263" s="34">
        <v>229.36</v>
      </c>
      <c r="IV263" s="34">
        <v>258.02999999999997</v>
      </c>
      <c r="IW263" s="34">
        <v>286.7</v>
      </c>
      <c r="IX263" s="34">
        <v>315.37</v>
      </c>
      <c r="IY263" s="35">
        <v>344.04</v>
      </c>
      <c r="IZ263" s="36" t="s">
        <v>265</v>
      </c>
      <c r="JA263" s="35">
        <v>372.71</v>
      </c>
      <c r="JB263" s="35">
        <v>401.38</v>
      </c>
      <c r="JC263" s="35">
        <v>430.05</v>
      </c>
      <c r="JD263" s="35">
        <v>458.72</v>
      </c>
      <c r="JE263" s="35">
        <v>487.39</v>
      </c>
      <c r="JF263" s="35">
        <v>516.05999999999995</v>
      </c>
      <c r="JG263" s="35">
        <v>544.73</v>
      </c>
      <c r="JH263" s="34">
        <v>573.4</v>
      </c>
      <c r="JI263" s="34">
        <v>602.07000000000005</v>
      </c>
      <c r="JJ263" s="34">
        <v>630.74</v>
      </c>
      <c r="JK263" s="49"/>
      <c r="KU263" s="33" t="s">
        <v>100</v>
      </c>
      <c r="KV263" s="24" t="str">
        <f t="shared" si="173"/>
        <v>C-6-NH-80-84</v>
      </c>
      <c r="KW263" s="34">
        <v>47.6</v>
      </c>
      <c r="KX263" s="34">
        <v>71.400000000000006</v>
      </c>
      <c r="KY263" s="34">
        <v>95.2</v>
      </c>
      <c r="KZ263" s="34">
        <v>119</v>
      </c>
      <c r="LA263" s="34">
        <v>142.80000000000001</v>
      </c>
      <c r="LB263" s="34">
        <v>166.6</v>
      </c>
      <c r="LC263" s="34">
        <v>190.4</v>
      </c>
      <c r="LD263" s="34">
        <v>214.2</v>
      </c>
      <c r="LE263" s="34">
        <v>238</v>
      </c>
      <c r="LF263" s="34">
        <v>261.8</v>
      </c>
      <c r="LG263" s="35">
        <v>285.60000000000002</v>
      </c>
      <c r="LH263" s="36" t="s">
        <v>265</v>
      </c>
      <c r="LI263" s="35">
        <v>309.39999999999998</v>
      </c>
      <c r="LJ263" s="35">
        <v>333.2</v>
      </c>
      <c r="LK263" s="35">
        <v>357</v>
      </c>
      <c r="LL263" s="35">
        <v>380.8</v>
      </c>
      <c r="LM263" s="35">
        <v>404.6</v>
      </c>
      <c r="LN263" s="35">
        <v>428.4</v>
      </c>
      <c r="LO263" s="35">
        <v>452.2</v>
      </c>
      <c r="LP263" s="34">
        <v>476</v>
      </c>
      <c r="LQ263" s="34">
        <v>499.8</v>
      </c>
      <c r="LR263" s="34">
        <v>523.6</v>
      </c>
      <c r="LS263" s="49"/>
    </row>
    <row r="264" spans="9:331" ht="13.8" thickBot="1">
      <c r="DT264" s="49"/>
      <c r="EW264" s="49"/>
      <c r="FZ264" s="49"/>
      <c r="IH264" s="49"/>
      <c r="JK264" s="49"/>
      <c r="LS264" s="49"/>
    </row>
    <row r="265" spans="9:331">
      <c r="K265" s="11">
        <v>500</v>
      </c>
      <c r="L265" s="12">
        <v>750</v>
      </c>
      <c r="M265" s="11">
        <v>1000</v>
      </c>
      <c r="N265" s="11">
        <v>1250</v>
      </c>
      <c r="O265" s="11">
        <v>1500</v>
      </c>
      <c r="P265" s="11">
        <v>1750</v>
      </c>
      <c r="Q265" s="11">
        <v>2000</v>
      </c>
      <c r="R265" s="11">
        <v>2250</v>
      </c>
      <c r="S265" s="11">
        <v>2500</v>
      </c>
      <c r="T265" s="11">
        <v>2750</v>
      </c>
      <c r="U265" s="14">
        <v>3000</v>
      </c>
      <c r="V265" s="15" t="s">
        <v>74</v>
      </c>
      <c r="W265" s="11">
        <v>3250</v>
      </c>
      <c r="X265" s="12">
        <v>3500</v>
      </c>
      <c r="Y265" s="11">
        <v>3750</v>
      </c>
      <c r="Z265" s="11">
        <v>4000</v>
      </c>
      <c r="AA265" s="11">
        <v>4250</v>
      </c>
      <c r="AB265" s="11">
        <v>4500</v>
      </c>
      <c r="AC265" s="11">
        <v>4750</v>
      </c>
      <c r="AD265" s="11">
        <v>5000</v>
      </c>
      <c r="AE265" s="11">
        <v>5250</v>
      </c>
      <c r="AF265" s="11">
        <v>5500</v>
      </c>
      <c r="CX265" s="11">
        <v>500</v>
      </c>
      <c r="CY265" s="12">
        <v>750</v>
      </c>
      <c r="CZ265" s="11">
        <v>1000</v>
      </c>
      <c r="DA265" s="11">
        <v>1250</v>
      </c>
      <c r="DB265" s="11">
        <v>1500</v>
      </c>
      <c r="DC265" s="11">
        <v>1750</v>
      </c>
      <c r="DD265" s="11">
        <v>2000</v>
      </c>
      <c r="DE265" s="11">
        <v>2250</v>
      </c>
      <c r="DF265" s="11">
        <v>2500</v>
      </c>
      <c r="DG265" s="11">
        <v>2750</v>
      </c>
      <c r="DH265" s="14">
        <v>3000</v>
      </c>
      <c r="DI265" s="15" t="s">
        <v>74</v>
      </c>
      <c r="DJ265" s="11">
        <v>3250</v>
      </c>
      <c r="DK265" s="12">
        <v>3500</v>
      </c>
      <c r="DL265" s="11">
        <v>3750</v>
      </c>
      <c r="DM265" s="11">
        <v>4000</v>
      </c>
      <c r="DN265" s="11">
        <v>4250</v>
      </c>
      <c r="DO265" s="11">
        <v>4500</v>
      </c>
      <c r="DP265" s="11">
        <v>4750</v>
      </c>
      <c r="DQ265" s="11">
        <v>5000</v>
      </c>
      <c r="DR265" s="11">
        <v>5250</v>
      </c>
      <c r="DS265" s="11">
        <v>5500</v>
      </c>
      <c r="DT265" s="49"/>
      <c r="EA265" s="11">
        <v>500</v>
      </c>
      <c r="EB265" s="12">
        <v>750</v>
      </c>
      <c r="EC265" s="11">
        <v>1000</v>
      </c>
      <c r="ED265" s="11">
        <v>1250</v>
      </c>
      <c r="EE265" s="11">
        <v>1500</v>
      </c>
      <c r="EF265" s="11">
        <v>1750</v>
      </c>
      <c r="EG265" s="11">
        <v>2000</v>
      </c>
      <c r="EH265" s="11">
        <v>2250</v>
      </c>
      <c r="EI265" s="11">
        <v>2500</v>
      </c>
      <c r="EJ265" s="11">
        <v>2750</v>
      </c>
      <c r="EK265" s="14">
        <v>3000</v>
      </c>
      <c r="EL265" s="15" t="s">
        <v>74</v>
      </c>
      <c r="EM265" s="11">
        <v>3250</v>
      </c>
      <c r="EN265" s="12">
        <v>3500</v>
      </c>
      <c r="EO265" s="11">
        <v>3750</v>
      </c>
      <c r="EP265" s="11">
        <v>4000</v>
      </c>
      <c r="EQ265" s="11">
        <v>4250</v>
      </c>
      <c r="ER265" s="11">
        <v>4500</v>
      </c>
      <c r="ES265" s="11">
        <v>4750</v>
      </c>
      <c r="ET265" s="11">
        <v>5000</v>
      </c>
      <c r="EU265" s="11">
        <v>5250</v>
      </c>
      <c r="EV265" s="11">
        <v>5500</v>
      </c>
      <c r="EW265" s="49"/>
      <c r="FD265" s="11">
        <v>500</v>
      </c>
      <c r="FE265" s="12">
        <v>750</v>
      </c>
      <c r="FF265" s="11">
        <v>1000</v>
      </c>
      <c r="FG265" s="11">
        <v>1250</v>
      </c>
      <c r="FH265" s="11">
        <v>1500</v>
      </c>
      <c r="FI265" s="11">
        <v>1750</v>
      </c>
      <c r="FJ265" s="11">
        <v>2000</v>
      </c>
      <c r="FK265" s="11">
        <v>2250</v>
      </c>
      <c r="FL265" s="11">
        <v>2500</v>
      </c>
      <c r="FM265" s="11">
        <v>2750</v>
      </c>
      <c r="FN265" s="14">
        <v>3000</v>
      </c>
      <c r="FO265" s="15" t="s">
        <v>74</v>
      </c>
      <c r="FP265" s="11">
        <v>3250</v>
      </c>
      <c r="FQ265" s="12">
        <v>3500</v>
      </c>
      <c r="FR265" s="11">
        <v>3750</v>
      </c>
      <c r="FS265" s="11">
        <v>4000</v>
      </c>
      <c r="FT265" s="11">
        <v>4250</v>
      </c>
      <c r="FU265" s="11">
        <v>4500</v>
      </c>
      <c r="FV265" s="11">
        <v>4750</v>
      </c>
      <c r="FW265" s="11">
        <v>5000</v>
      </c>
      <c r="FX265" s="11">
        <v>5250</v>
      </c>
      <c r="FY265" s="11">
        <v>5500</v>
      </c>
      <c r="FZ265" s="49"/>
      <c r="HL265" s="11">
        <v>500</v>
      </c>
      <c r="HM265" s="12">
        <v>750</v>
      </c>
      <c r="HN265" s="11">
        <v>1000</v>
      </c>
      <c r="HO265" s="11">
        <v>1250</v>
      </c>
      <c r="HP265" s="11">
        <v>1500</v>
      </c>
      <c r="HQ265" s="11">
        <v>1750</v>
      </c>
      <c r="HR265" s="11">
        <v>2000</v>
      </c>
      <c r="HS265" s="11">
        <v>2250</v>
      </c>
      <c r="HT265" s="11">
        <v>2500</v>
      </c>
      <c r="HU265" s="11">
        <v>2750</v>
      </c>
      <c r="HV265" s="14">
        <v>3000</v>
      </c>
      <c r="HW265" s="15" t="s">
        <v>74</v>
      </c>
      <c r="HX265" s="11">
        <v>3250</v>
      </c>
      <c r="HY265" s="12">
        <v>3500</v>
      </c>
      <c r="HZ265" s="11">
        <v>3750</v>
      </c>
      <c r="IA265" s="11">
        <v>4000</v>
      </c>
      <c r="IB265" s="11">
        <v>4250</v>
      </c>
      <c r="IC265" s="11">
        <v>4500</v>
      </c>
      <c r="ID265" s="11">
        <v>4750</v>
      </c>
      <c r="IE265" s="11">
        <v>5000</v>
      </c>
      <c r="IF265" s="11">
        <v>5250</v>
      </c>
      <c r="IG265" s="11">
        <v>5500</v>
      </c>
      <c r="IH265" s="49"/>
      <c r="IO265" s="11">
        <v>500</v>
      </c>
      <c r="IP265" s="12">
        <v>750</v>
      </c>
      <c r="IQ265" s="11">
        <v>1000</v>
      </c>
      <c r="IR265" s="11">
        <v>1250</v>
      </c>
      <c r="IS265" s="11">
        <v>1500</v>
      </c>
      <c r="IT265" s="11">
        <v>1750</v>
      </c>
      <c r="IU265" s="11">
        <v>2000</v>
      </c>
      <c r="IV265" s="11">
        <v>2250</v>
      </c>
      <c r="IW265" s="11">
        <v>2500</v>
      </c>
      <c r="IX265" s="11">
        <v>2750</v>
      </c>
      <c r="IY265" s="14">
        <v>3000</v>
      </c>
      <c r="IZ265" s="15" t="s">
        <v>74</v>
      </c>
      <c r="JA265" s="11">
        <v>3250</v>
      </c>
      <c r="JB265" s="12">
        <v>3500</v>
      </c>
      <c r="JC265" s="11">
        <v>3750</v>
      </c>
      <c r="JD265" s="11">
        <v>4000</v>
      </c>
      <c r="JE265" s="11">
        <v>4250</v>
      </c>
      <c r="JF265" s="11">
        <v>4500</v>
      </c>
      <c r="JG265" s="11">
        <v>4750</v>
      </c>
      <c r="JH265" s="11">
        <v>5000</v>
      </c>
      <c r="JI265" s="11">
        <v>5250</v>
      </c>
      <c r="JJ265" s="11">
        <v>5500</v>
      </c>
      <c r="JK265" s="49"/>
      <c r="KW265" s="11">
        <v>500</v>
      </c>
      <c r="KX265" s="12">
        <v>750</v>
      </c>
      <c r="KY265" s="11">
        <v>1000</v>
      </c>
      <c r="KZ265" s="11">
        <v>1250</v>
      </c>
      <c r="LA265" s="11">
        <v>1500</v>
      </c>
      <c r="LB265" s="11">
        <v>1750</v>
      </c>
      <c r="LC265" s="11">
        <v>2000</v>
      </c>
      <c r="LD265" s="11">
        <v>2250</v>
      </c>
      <c r="LE265" s="11">
        <v>2500</v>
      </c>
      <c r="LF265" s="11">
        <v>2750</v>
      </c>
      <c r="LG265" s="14">
        <v>3000</v>
      </c>
      <c r="LH265" s="15" t="s">
        <v>74</v>
      </c>
      <c r="LI265" s="11">
        <v>3250</v>
      </c>
      <c r="LJ265" s="12">
        <v>3500</v>
      </c>
      <c r="LK265" s="11">
        <v>3750</v>
      </c>
      <c r="LL265" s="11">
        <v>4000</v>
      </c>
      <c r="LM265" s="11">
        <v>4250</v>
      </c>
      <c r="LN265" s="11">
        <v>4500</v>
      </c>
      <c r="LO265" s="11">
        <v>4750</v>
      </c>
      <c r="LP265" s="11">
        <v>5000</v>
      </c>
      <c r="LQ265" s="11">
        <v>5250</v>
      </c>
      <c r="LR265" s="11">
        <v>5500</v>
      </c>
      <c r="LS265" s="49"/>
    </row>
    <row r="266" spans="9:331">
      <c r="I266" s="17"/>
      <c r="J266" s="141" t="s">
        <v>307</v>
      </c>
      <c r="K266" s="18">
        <v>2</v>
      </c>
      <c r="L266" s="19">
        <v>3</v>
      </c>
      <c r="M266" s="18">
        <v>4</v>
      </c>
      <c r="N266" s="18">
        <v>5</v>
      </c>
      <c r="O266" s="18">
        <v>6</v>
      </c>
      <c r="P266" s="18">
        <v>7</v>
      </c>
      <c r="Q266" s="18">
        <v>8</v>
      </c>
      <c r="R266" s="18">
        <v>9</v>
      </c>
      <c r="S266" s="18">
        <v>10</v>
      </c>
      <c r="T266" s="18">
        <v>11</v>
      </c>
      <c r="U266" s="20">
        <v>12</v>
      </c>
      <c r="V266" s="21"/>
      <c r="W266" s="18">
        <v>13</v>
      </c>
      <c r="X266" s="19">
        <v>14</v>
      </c>
      <c r="Y266" s="18">
        <v>15</v>
      </c>
      <c r="Z266" s="18">
        <v>16</v>
      </c>
      <c r="AA266" s="18">
        <v>17</v>
      </c>
      <c r="AB266" s="18">
        <v>18</v>
      </c>
      <c r="AC266" s="18">
        <v>19</v>
      </c>
      <c r="AD266" s="18">
        <v>20</v>
      </c>
      <c r="AE266" s="18">
        <v>21</v>
      </c>
      <c r="AF266" s="18">
        <v>22</v>
      </c>
      <c r="CV266" s="17"/>
      <c r="CW266" s="157" t="s">
        <v>307</v>
      </c>
      <c r="CX266" s="18">
        <v>2</v>
      </c>
      <c r="CY266" s="19">
        <v>3</v>
      </c>
      <c r="CZ266" s="18">
        <v>4</v>
      </c>
      <c r="DA266" s="18">
        <v>5</v>
      </c>
      <c r="DB266" s="18">
        <v>6</v>
      </c>
      <c r="DC266" s="18">
        <v>7</v>
      </c>
      <c r="DD266" s="18">
        <v>8</v>
      </c>
      <c r="DE266" s="18">
        <v>9</v>
      </c>
      <c r="DF266" s="18">
        <v>10</v>
      </c>
      <c r="DG266" s="18">
        <v>11</v>
      </c>
      <c r="DH266" s="20">
        <v>12</v>
      </c>
      <c r="DI266" s="21"/>
      <c r="DJ266" s="18">
        <v>13</v>
      </c>
      <c r="DK266" s="19">
        <v>14</v>
      </c>
      <c r="DL266" s="18">
        <v>15</v>
      </c>
      <c r="DM266" s="18">
        <v>16</v>
      </c>
      <c r="DN266" s="18">
        <v>17</v>
      </c>
      <c r="DO266" s="18">
        <v>18</v>
      </c>
      <c r="DP266" s="18">
        <v>19</v>
      </c>
      <c r="DQ266" s="18">
        <v>20</v>
      </c>
      <c r="DR266" s="18">
        <v>21</v>
      </c>
      <c r="DS266" s="18">
        <v>22</v>
      </c>
      <c r="DT266" s="49"/>
      <c r="DY266" s="17"/>
      <c r="DZ266" s="157" t="s">
        <v>307</v>
      </c>
      <c r="EA266" s="18">
        <v>2</v>
      </c>
      <c r="EB266" s="19">
        <v>3</v>
      </c>
      <c r="EC266" s="18">
        <v>4</v>
      </c>
      <c r="ED266" s="18">
        <v>5</v>
      </c>
      <c r="EE266" s="18">
        <v>6</v>
      </c>
      <c r="EF266" s="18">
        <v>7</v>
      </c>
      <c r="EG266" s="18">
        <v>8</v>
      </c>
      <c r="EH266" s="18">
        <v>9</v>
      </c>
      <c r="EI266" s="18">
        <v>10</v>
      </c>
      <c r="EJ266" s="18">
        <v>11</v>
      </c>
      <c r="EK266" s="20">
        <v>12</v>
      </c>
      <c r="EL266" s="21"/>
      <c r="EM266" s="18">
        <v>13</v>
      </c>
      <c r="EN266" s="19">
        <v>14</v>
      </c>
      <c r="EO266" s="18">
        <v>15</v>
      </c>
      <c r="EP266" s="18">
        <v>16</v>
      </c>
      <c r="EQ266" s="18">
        <v>17</v>
      </c>
      <c r="ER266" s="18">
        <v>18</v>
      </c>
      <c r="ES266" s="18">
        <v>19</v>
      </c>
      <c r="ET266" s="18">
        <v>20</v>
      </c>
      <c r="EU266" s="18">
        <v>21</v>
      </c>
      <c r="EV266" s="18">
        <v>22</v>
      </c>
      <c r="EW266" s="49"/>
      <c r="FB266" s="17"/>
      <c r="FC266" s="157" t="s">
        <v>307</v>
      </c>
      <c r="FD266" s="18">
        <v>2</v>
      </c>
      <c r="FE266" s="19">
        <v>3</v>
      </c>
      <c r="FF266" s="18">
        <v>4</v>
      </c>
      <c r="FG266" s="18">
        <v>5</v>
      </c>
      <c r="FH266" s="18">
        <v>6</v>
      </c>
      <c r="FI266" s="18">
        <v>7</v>
      </c>
      <c r="FJ266" s="18">
        <v>8</v>
      </c>
      <c r="FK266" s="18">
        <v>9</v>
      </c>
      <c r="FL266" s="18">
        <v>10</v>
      </c>
      <c r="FM266" s="18">
        <v>11</v>
      </c>
      <c r="FN266" s="20">
        <v>12</v>
      </c>
      <c r="FO266" s="21"/>
      <c r="FP266" s="18">
        <v>13</v>
      </c>
      <c r="FQ266" s="19">
        <v>14</v>
      </c>
      <c r="FR266" s="18">
        <v>15</v>
      </c>
      <c r="FS266" s="18">
        <v>16</v>
      </c>
      <c r="FT266" s="18">
        <v>17</v>
      </c>
      <c r="FU266" s="18">
        <v>18</v>
      </c>
      <c r="FV266" s="18">
        <v>19</v>
      </c>
      <c r="FW266" s="18">
        <v>20</v>
      </c>
      <c r="FX266" s="18">
        <v>21</v>
      </c>
      <c r="FY266" s="18">
        <v>22</v>
      </c>
      <c r="FZ266" s="49"/>
      <c r="HJ266" s="17"/>
      <c r="HK266" s="163" t="s">
        <v>307</v>
      </c>
      <c r="HL266" s="18">
        <v>2</v>
      </c>
      <c r="HM266" s="19">
        <v>3</v>
      </c>
      <c r="HN266" s="18">
        <v>4</v>
      </c>
      <c r="HO266" s="18">
        <v>5</v>
      </c>
      <c r="HP266" s="18">
        <v>6</v>
      </c>
      <c r="HQ266" s="18">
        <v>7</v>
      </c>
      <c r="HR266" s="18">
        <v>8</v>
      </c>
      <c r="HS266" s="18">
        <v>9</v>
      </c>
      <c r="HT266" s="18">
        <v>10</v>
      </c>
      <c r="HU266" s="18">
        <v>11</v>
      </c>
      <c r="HV266" s="20">
        <v>12</v>
      </c>
      <c r="HW266" s="21"/>
      <c r="HX266" s="18">
        <v>13</v>
      </c>
      <c r="HY266" s="19">
        <v>14</v>
      </c>
      <c r="HZ266" s="18">
        <v>15</v>
      </c>
      <c r="IA266" s="18">
        <v>16</v>
      </c>
      <c r="IB266" s="18">
        <v>17</v>
      </c>
      <c r="IC266" s="18">
        <v>18</v>
      </c>
      <c r="ID266" s="18">
        <v>19</v>
      </c>
      <c r="IE266" s="18">
        <v>20</v>
      </c>
      <c r="IF266" s="18">
        <v>21</v>
      </c>
      <c r="IG266" s="18">
        <v>22</v>
      </c>
      <c r="IH266" s="49"/>
      <c r="IM266" s="17"/>
      <c r="IN266" s="163" t="s">
        <v>307</v>
      </c>
      <c r="IO266" s="18">
        <v>2</v>
      </c>
      <c r="IP266" s="19">
        <v>3</v>
      </c>
      <c r="IQ266" s="18">
        <v>4</v>
      </c>
      <c r="IR266" s="18">
        <v>5</v>
      </c>
      <c r="IS266" s="18">
        <v>6</v>
      </c>
      <c r="IT266" s="18">
        <v>7</v>
      </c>
      <c r="IU266" s="18">
        <v>8</v>
      </c>
      <c r="IV266" s="18">
        <v>9</v>
      </c>
      <c r="IW266" s="18">
        <v>10</v>
      </c>
      <c r="IX266" s="18">
        <v>11</v>
      </c>
      <c r="IY266" s="20">
        <v>12</v>
      </c>
      <c r="IZ266" s="21"/>
      <c r="JA266" s="18">
        <v>13</v>
      </c>
      <c r="JB266" s="19">
        <v>14</v>
      </c>
      <c r="JC266" s="18">
        <v>15</v>
      </c>
      <c r="JD266" s="18">
        <v>16</v>
      </c>
      <c r="JE266" s="18">
        <v>17</v>
      </c>
      <c r="JF266" s="18">
        <v>18</v>
      </c>
      <c r="JG266" s="18">
        <v>19</v>
      </c>
      <c r="JH266" s="18">
        <v>20</v>
      </c>
      <c r="JI266" s="18">
        <v>21</v>
      </c>
      <c r="JJ266" s="18">
        <v>22</v>
      </c>
      <c r="JK266" s="49"/>
      <c r="KU266" s="17"/>
      <c r="KV266" s="163" t="s">
        <v>307</v>
      </c>
      <c r="KW266" s="18">
        <v>2</v>
      </c>
      <c r="KX266" s="19">
        <v>3</v>
      </c>
      <c r="KY266" s="18">
        <v>4</v>
      </c>
      <c r="KZ266" s="18">
        <v>5</v>
      </c>
      <c r="LA266" s="18">
        <v>6</v>
      </c>
      <c r="LB266" s="18">
        <v>7</v>
      </c>
      <c r="LC266" s="18">
        <v>8</v>
      </c>
      <c r="LD266" s="18">
        <v>9</v>
      </c>
      <c r="LE266" s="18">
        <v>10</v>
      </c>
      <c r="LF266" s="18">
        <v>11</v>
      </c>
      <c r="LG266" s="20">
        <v>12</v>
      </c>
      <c r="LH266" s="21"/>
      <c r="LI266" s="18">
        <v>13</v>
      </c>
      <c r="LJ266" s="19">
        <v>14</v>
      </c>
      <c r="LK266" s="18">
        <v>15</v>
      </c>
      <c r="LL266" s="18">
        <v>16</v>
      </c>
      <c r="LM266" s="18">
        <v>17</v>
      </c>
      <c r="LN266" s="18">
        <v>18</v>
      </c>
      <c r="LO266" s="18">
        <v>19</v>
      </c>
      <c r="LP266" s="18">
        <v>20</v>
      </c>
      <c r="LQ266" s="18">
        <v>21</v>
      </c>
      <c r="LR266" s="18">
        <v>22</v>
      </c>
      <c r="LS266" s="49"/>
    </row>
    <row r="267" spans="9:331">
      <c r="I267" s="43" t="s">
        <v>110</v>
      </c>
      <c r="J267" s="24" t="str">
        <f>CONCATENATE(J$266,"-",I267)</f>
        <v>C-12-BASE-D</v>
      </c>
      <c r="K267" s="25">
        <v>6.4</v>
      </c>
      <c r="L267" s="252" t="s">
        <v>84</v>
      </c>
      <c r="M267" s="252"/>
      <c r="N267" s="252"/>
      <c r="O267" s="252"/>
      <c r="P267" s="252"/>
      <c r="Q267" s="252"/>
      <c r="R267" s="252"/>
      <c r="S267" s="252"/>
      <c r="T267" s="252"/>
      <c r="U267" s="253"/>
      <c r="V267" s="27">
        <v>1.1000000000000001</v>
      </c>
      <c r="W267" s="25"/>
      <c r="X267" s="252" t="s">
        <v>84</v>
      </c>
      <c r="Y267" s="252"/>
      <c r="Z267" s="252"/>
      <c r="AA267" s="252"/>
      <c r="AB267" s="252"/>
      <c r="AC267" s="252"/>
      <c r="AD267" s="252"/>
      <c r="AE267" s="252"/>
      <c r="AF267" s="252"/>
      <c r="CV267" s="43" t="s">
        <v>110</v>
      </c>
      <c r="CW267" s="24" t="str">
        <f>CONCATENATE(CW$266,"-",CV267)</f>
        <v>C-12-BASE-D</v>
      </c>
      <c r="CX267" s="25">
        <v>5.8</v>
      </c>
      <c r="CY267" s="252" t="s">
        <v>84</v>
      </c>
      <c r="CZ267" s="252"/>
      <c r="DA267" s="252"/>
      <c r="DB267" s="252"/>
      <c r="DC267" s="252"/>
      <c r="DD267" s="252"/>
      <c r="DE267" s="252"/>
      <c r="DF267" s="252"/>
      <c r="DG267" s="252"/>
      <c r="DH267" s="253"/>
      <c r="DI267" s="27">
        <v>1.1000000000000001</v>
      </c>
      <c r="DJ267" s="25"/>
      <c r="DK267" s="252" t="s">
        <v>84</v>
      </c>
      <c r="DL267" s="252"/>
      <c r="DM267" s="252"/>
      <c r="DN267" s="252"/>
      <c r="DO267" s="252"/>
      <c r="DP267" s="252"/>
      <c r="DQ267" s="252"/>
      <c r="DR267" s="252"/>
      <c r="DS267" s="252"/>
      <c r="DT267" s="49"/>
      <c r="DY267" s="43" t="s">
        <v>110</v>
      </c>
      <c r="DZ267" s="24" t="str">
        <f>CONCATENATE(DZ$266,"-",DY267)</f>
        <v>C-12-BASE-D</v>
      </c>
      <c r="EA267" s="25">
        <v>5.88</v>
      </c>
      <c r="EB267" s="252" t="s">
        <v>84</v>
      </c>
      <c r="EC267" s="252"/>
      <c r="ED267" s="252"/>
      <c r="EE267" s="252"/>
      <c r="EF267" s="252"/>
      <c r="EG267" s="252"/>
      <c r="EH267" s="252"/>
      <c r="EI267" s="252"/>
      <c r="EJ267" s="252"/>
      <c r="EK267" s="253"/>
      <c r="EL267" s="27">
        <v>1.1000000000000001</v>
      </c>
      <c r="EM267" s="25"/>
      <c r="EN267" s="252" t="s">
        <v>84</v>
      </c>
      <c r="EO267" s="252"/>
      <c r="EP267" s="252"/>
      <c r="EQ267" s="252"/>
      <c r="ER267" s="252"/>
      <c r="ES267" s="252"/>
      <c r="ET267" s="252"/>
      <c r="EU267" s="252"/>
      <c r="EV267" s="252"/>
      <c r="EW267" s="49"/>
      <c r="FB267" s="43" t="s">
        <v>110</v>
      </c>
      <c r="FC267" s="24" t="str">
        <f>CONCATENATE(FC$266,"-",FB267)</f>
        <v>C-12-BASE-D</v>
      </c>
      <c r="FD267" s="25">
        <v>4.88</v>
      </c>
      <c r="FE267" s="252" t="s">
        <v>84</v>
      </c>
      <c r="FF267" s="252"/>
      <c r="FG267" s="252"/>
      <c r="FH267" s="252"/>
      <c r="FI267" s="252"/>
      <c r="FJ267" s="252"/>
      <c r="FK267" s="252"/>
      <c r="FL267" s="252"/>
      <c r="FM267" s="252"/>
      <c r="FN267" s="253"/>
      <c r="FO267" s="27">
        <v>1.1000000000000001</v>
      </c>
      <c r="FP267" s="25"/>
      <c r="FQ267" s="252" t="s">
        <v>84</v>
      </c>
      <c r="FR267" s="252"/>
      <c r="FS267" s="252"/>
      <c r="FT267" s="252"/>
      <c r="FU267" s="252"/>
      <c r="FV267" s="252"/>
      <c r="FW267" s="252"/>
      <c r="FX267" s="252"/>
      <c r="FY267" s="252"/>
      <c r="FZ267" s="49"/>
      <c r="HJ267" s="43" t="s">
        <v>110</v>
      </c>
      <c r="HK267" s="24" t="str">
        <f>CONCATENATE(HK$266,"-",HJ267)</f>
        <v>C-12-BASE-D</v>
      </c>
      <c r="HL267" s="25">
        <v>5.32</v>
      </c>
      <c r="HM267" s="252" t="s">
        <v>84</v>
      </c>
      <c r="HN267" s="252"/>
      <c r="HO267" s="252"/>
      <c r="HP267" s="252"/>
      <c r="HQ267" s="252"/>
      <c r="HR267" s="252"/>
      <c r="HS267" s="252"/>
      <c r="HT267" s="252"/>
      <c r="HU267" s="252"/>
      <c r="HV267" s="253"/>
      <c r="HW267" s="27">
        <v>100</v>
      </c>
      <c r="HX267" s="25"/>
      <c r="HY267" s="252" t="s">
        <v>84</v>
      </c>
      <c r="HZ267" s="252"/>
      <c r="IA267" s="252"/>
      <c r="IB267" s="252"/>
      <c r="IC267" s="252"/>
      <c r="ID267" s="252"/>
      <c r="IE267" s="252"/>
      <c r="IF267" s="252"/>
      <c r="IG267" s="252"/>
      <c r="IH267" s="49"/>
      <c r="IM267" s="43" t="s">
        <v>110</v>
      </c>
      <c r="IN267" s="24" t="str">
        <f>CONCATENATE(IN$266,"-",IM267)</f>
        <v>C-12-BASE-D</v>
      </c>
      <c r="IO267" s="25">
        <v>99999</v>
      </c>
      <c r="IP267" s="252" t="s">
        <v>84</v>
      </c>
      <c r="IQ267" s="252"/>
      <c r="IR267" s="252"/>
      <c r="IS267" s="252"/>
      <c r="IT267" s="252"/>
      <c r="IU267" s="252"/>
      <c r="IV267" s="252"/>
      <c r="IW267" s="252"/>
      <c r="IX267" s="252"/>
      <c r="IY267" s="253"/>
      <c r="IZ267" s="27">
        <v>100</v>
      </c>
      <c r="JA267" s="25"/>
      <c r="JB267" s="252" t="s">
        <v>84</v>
      </c>
      <c r="JC267" s="252"/>
      <c r="JD267" s="252"/>
      <c r="JE267" s="252"/>
      <c r="JF267" s="252"/>
      <c r="JG267" s="252"/>
      <c r="JH267" s="252"/>
      <c r="JI267" s="252"/>
      <c r="JJ267" s="252"/>
      <c r="JK267" s="49"/>
      <c r="KU267" s="43" t="s">
        <v>110</v>
      </c>
      <c r="KV267" s="24" t="str">
        <f>CONCATENATE(KV$266,"-",KU267)</f>
        <v>C-12-BASE-D</v>
      </c>
      <c r="KW267" s="25">
        <v>5.32</v>
      </c>
      <c r="KX267" s="252" t="s">
        <v>84</v>
      </c>
      <c r="KY267" s="252"/>
      <c r="KZ267" s="252"/>
      <c r="LA267" s="252"/>
      <c r="LB267" s="252"/>
      <c r="LC267" s="252"/>
      <c r="LD267" s="252"/>
      <c r="LE267" s="252"/>
      <c r="LF267" s="252"/>
      <c r="LG267" s="253"/>
      <c r="LH267" s="27">
        <v>100</v>
      </c>
      <c r="LI267" s="25"/>
      <c r="LJ267" s="252" t="s">
        <v>84</v>
      </c>
      <c r="LK267" s="252"/>
      <c r="LL267" s="252"/>
      <c r="LM267" s="252"/>
      <c r="LN267" s="252"/>
      <c r="LO267" s="252"/>
      <c r="LP267" s="252"/>
      <c r="LQ267" s="252"/>
      <c r="LR267" s="252"/>
      <c r="LS267" s="49"/>
    </row>
    <row r="268" spans="9:331" ht="14.4">
      <c r="I268" s="24" t="s">
        <v>91</v>
      </c>
      <c r="J268" s="24" t="str">
        <f t="shared" ref="J268:J277" si="174">CONCATENATE(J$266,"-",I268)</f>
        <v>C-12-BASE-18-29</v>
      </c>
      <c r="K268" s="140">
        <v>14</v>
      </c>
      <c r="L268" s="25">
        <v>21</v>
      </c>
      <c r="M268" s="25">
        <v>28</v>
      </c>
      <c r="N268" s="25">
        <v>35</v>
      </c>
      <c r="O268" s="25">
        <v>42</v>
      </c>
      <c r="P268" s="25">
        <v>49</v>
      </c>
      <c r="Q268" s="25">
        <v>53.2</v>
      </c>
      <c r="R268" s="25">
        <v>59.85</v>
      </c>
      <c r="S268" s="25">
        <v>66.5</v>
      </c>
      <c r="T268" s="25">
        <v>73.150000000000006</v>
      </c>
      <c r="U268" s="28">
        <v>79.8</v>
      </c>
      <c r="V268" s="29">
        <v>1.1000000000000001</v>
      </c>
      <c r="W268" s="142">
        <v>86.45</v>
      </c>
      <c r="X268" s="28">
        <v>93.1</v>
      </c>
      <c r="Y268" s="28">
        <v>99.75</v>
      </c>
      <c r="Z268" s="28">
        <v>106.4</v>
      </c>
      <c r="AA268" s="28">
        <v>113.05</v>
      </c>
      <c r="AB268" s="28">
        <v>119.7</v>
      </c>
      <c r="AC268" s="28">
        <v>126.35</v>
      </c>
      <c r="AD268" s="25">
        <v>133</v>
      </c>
      <c r="AE268" s="25">
        <v>139.65</v>
      </c>
      <c r="AF268" s="25">
        <v>146.30000000000001</v>
      </c>
      <c r="CV268" s="24" t="s">
        <v>91</v>
      </c>
      <c r="CW268" s="24" t="str">
        <f t="shared" ref="CW268:CW277" si="175">CONCATENATE(CW$266,"-",CV268)</f>
        <v>C-12-BASE-18-29</v>
      </c>
      <c r="CX268" s="156">
        <v>14</v>
      </c>
      <c r="CY268" s="25">
        <v>21</v>
      </c>
      <c r="CZ268" s="25">
        <v>28</v>
      </c>
      <c r="DA268" s="25">
        <v>35</v>
      </c>
      <c r="DB268" s="25">
        <v>42</v>
      </c>
      <c r="DC268" s="25">
        <v>49</v>
      </c>
      <c r="DD268" s="25">
        <v>53.2</v>
      </c>
      <c r="DE268" s="25">
        <v>59.85</v>
      </c>
      <c r="DF268" s="25">
        <v>66.5</v>
      </c>
      <c r="DG268" s="25">
        <v>73.150000000000006</v>
      </c>
      <c r="DH268" s="28">
        <v>79.8</v>
      </c>
      <c r="DI268" s="29">
        <v>1.1000000000000001</v>
      </c>
      <c r="DJ268" s="158">
        <v>86.45</v>
      </c>
      <c r="DK268" s="28">
        <v>93.1</v>
      </c>
      <c r="DL268" s="28">
        <v>99.75</v>
      </c>
      <c r="DM268" s="28">
        <v>106.4</v>
      </c>
      <c r="DN268" s="28">
        <v>113.05</v>
      </c>
      <c r="DO268" s="28">
        <v>119.7</v>
      </c>
      <c r="DP268" s="28">
        <v>126.35</v>
      </c>
      <c r="DQ268" s="25">
        <v>133</v>
      </c>
      <c r="DR268" s="25">
        <v>139.65</v>
      </c>
      <c r="DS268" s="25">
        <v>146.30000000000001</v>
      </c>
      <c r="DT268" s="49"/>
      <c r="DY268" s="24" t="s">
        <v>91</v>
      </c>
      <c r="DZ268" s="24" t="str">
        <f t="shared" ref="DZ268:DZ277" si="176">CONCATENATE(DZ$266,"-",DY268)</f>
        <v>C-12-BASE-18-29</v>
      </c>
      <c r="EA268" s="156">
        <v>14.18</v>
      </c>
      <c r="EB268" s="25">
        <v>21.27</v>
      </c>
      <c r="EC268" s="25">
        <v>28.36</v>
      </c>
      <c r="ED268" s="25">
        <v>35.450000000000003</v>
      </c>
      <c r="EE268" s="25">
        <v>42.54</v>
      </c>
      <c r="EF268" s="25">
        <v>49.63</v>
      </c>
      <c r="EG268" s="25">
        <v>53.92</v>
      </c>
      <c r="EH268" s="25">
        <v>60.66</v>
      </c>
      <c r="EI268" s="25">
        <v>67.400000000000006</v>
      </c>
      <c r="EJ268" s="25">
        <v>74.14</v>
      </c>
      <c r="EK268" s="28">
        <v>80.88</v>
      </c>
      <c r="EL268" s="29">
        <v>1.1000000000000001</v>
      </c>
      <c r="EM268" s="158">
        <v>87.62</v>
      </c>
      <c r="EN268" s="28">
        <v>94.36</v>
      </c>
      <c r="EO268" s="28">
        <v>101.1</v>
      </c>
      <c r="EP268" s="28">
        <v>107.84</v>
      </c>
      <c r="EQ268" s="28">
        <v>114.58</v>
      </c>
      <c r="ER268" s="28">
        <v>121.32</v>
      </c>
      <c r="ES268" s="28">
        <v>128.06</v>
      </c>
      <c r="ET268" s="25">
        <v>134.80000000000001</v>
      </c>
      <c r="EU268" s="25">
        <v>141.54</v>
      </c>
      <c r="EV268" s="25">
        <v>148.28</v>
      </c>
      <c r="EW268" s="49"/>
      <c r="FB268" s="24" t="s">
        <v>91</v>
      </c>
      <c r="FC268" s="24" t="str">
        <f t="shared" ref="FC268:FC277" si="177">CONCATENATE(FC$266,"-",FB268)</f>
        <v>C-12-BASE-18-29</v>
      </c>
      <c r="FD268" s="156">
        <v>12</v>
      </c>
      <c r="FE268" s="25">
        <v>18</v>
      </c>
      <c r="FF268" s="25">
        <v>24</v>
      </c>
      <c r="FG268" s="25">
        <v>30</v>
      </c>
      <c r="FH268" s="25">
        <v>36</v>
      </c>
      <c r="FI268" s="25">
        <v>42</v>
      </c>
      <c r="FJ268" s="25">
        <v>45.6</v>
      </c>
      <c r="FK268" s="25">
        <v>51.3</v>
      </c>
      <c r="FL268" s="25">
        <v>57</v>
      </c>
      <c r="FM268" s="25">
        <v>62.7</v>
      </c>
      <c r="FN268" s="28">
        <v>68.400000000000006</v>
      </c>
      <c r="FO268" s="29">
        <v>1.1000000000000001</v>
      </c>
      <c r="FP268" s="158">
        <v>74.099999999999994</v>
      </c>
      <c r="FQ268" s="28">
        <v>79.8</v>
      </c>
      <c r="FR268" s="28">
        <v>85.5</v>
      </c>
      <c r="FS268" s="28">
        <v>91.2</v>
      </c>
      <c r="FT268" s="28">
        <v>96.9</v>
      </c>
      <c r="FU268" s="28">
        <v>102.6</v>
      </c>
      <c r="FV268" s="28">
        <v>108.3</v>
      </c>
      <c r="FW268" s="25">
        <v>114</v>
      </c>
      <c r="FX268" s="25">
        <v>119.7</v>
      </c>
      <c r="FY268" s="25">
        <v>125.4</v>
      </c>
      <c r="FZ268" s="49"/>
      <c r="HJ268" s="24" t="s">
        <v>91</v>
      </c>
      <c r="HK268" s="24" t="str">
        <f t="shared" ref="HK268:HK277" si="178">CONCATENATE(HK$266,"-",HJ268)</f>
        <v>C-12-BASE-18-29</v>
      </c>
      <c r="HL268" s="162">
        <v>12</v>
      </c>
      <c r="HM268" s="25">
        <v>18</v>
      </c>
      <c r="HN268" s="25">
        <v>24</v>
      </c>
      <c r="HO268" s="25">
        <v>30</v>
      </c>
      <c r="HP268" s="25">
        <v>36</v>
      </c>
      <c r="HQ268" s="25">
        <v>42</v>
      </c>
      <c r="HR268" s="25">
        <v>45.6</v>
      </c>
      <c r="HS268" s="25">
        <v>51.3</v>
      </c>
      <c r="HT268" s="25">
        <v>57</v>
      </c>
      <c r="HU268" s="25">
        <v>62.7</v>
      </c>
      <c r="HV268" s="28">
        <v>68.400000000000006</v>
      </c>
      <c r="HW268" s="29">
        <v>100</v>
      </c>
      <c r="HX268" s="164">
        <v>74.099999999999994</v>
      </c>
      <c r="HY268" s="28">
        <v>79.8</v>
      </c>
      <c r="HZ268" s="28">
        <v>85.5</v>
      </c>
      <c r="IA268" s="28">
        <v>91.2</v>
      </c>
      <c r="IB268" s="28">
        <v>96.9</v>
      </c>
      <c r="IC268" s="28">
        <v>102.6</v>
      </c>
      <c r="ID268" s="28">
        <v>108.3</v>
      </c>
      <c r="IE268" s="25">
        <v>114</v>
      </c>
      <c r="IF268" s="25">
        <v>119.7</v>
      </c>
      <c r="IG268" s="25">
        <v>125.4</v>
      </c>
      <c r="IH268" s="49"/>
      <c r="IM268" s="24" t="s">
        <v>91</v>
      </c>
      <c r="IN268" s="24" t="str">
        <f t="shared" ref="IN268:IN277" si="179">CONCATENATE(IN$266,"-",IM268)</f>
        <v>C-12-BASE-18-29</v>
      </c>
      <c r="IO268" s="165">
        <v>99999</v>
      </c>
      <c r="IP268" s="25">
        <v>99999</v>
      </c>
      <c r="IQ268" s="25">
        <v>99999</v>
      </c>
      <c r="IR268" s="25">
        <v>99999</v>
      </c>
      <c r="IS268" s="25">
        <v>99999</v>
      </c>
      <c r="IT268" s="25">
        <v>99999</v>
      </c>
      <c r="IU268" s="25">
        <v>99999</v>
      </c>
      <c r="IV268" s="25">
        <v>99999</v>
      </c>
      <c r="IW268" s="25">
        <v>99999</v>
      </c>
      <c r="IX268" s="25">
        <v>99999</v>
      </c>
      <c r="IY268" s="28">
        <v>99999</v>
      </c>
      <c r="IZ268" s="29">
        <v>100</v>
      </c>
      <c r="JA268" s="165">
        <v>99999</v>
      </c>
      <c r="JB268" s="25">
        <v>99999</v>
      </c>
      <c r="JC268" s="25">
        <v>99999</v>
      </c>
      <c r="JD268" s="25">
        <v>99999</v>
      </c>
      <c r="JE268" s="25">
        <v>99999</v>
      </c>
      <c r="JF268" s="25">
        <v>99999</v>
      </c>
      <c r="JG268" s="25">
        <v>99999</v>
      </c>
      <c r="JH268" s="25">
        <v>99999</v>
      </c>
      <c r="JI268" s="25">
        <v>99999</v>
      </c>
      <c r="JJ268" s="25">
        <v>99999</v>
      </c>
      <c r="JK268" s="49"/>
      <c r="KU268" s="24" t="s">
        <v>91</v>
      </c>
      <c r="KV268" s="24" t="str">
        <f t="shared" ref="KV268:KV277" si="180">CONCATENATE(KV$266,"-",KU268)</f>
        <v>C-12-BASE-18-29</v>
      </c>
      <c r="KW268" s="162">
        <v>12</v>
      </c>
      <c r="KX268" s="25">
        <v>18</v>
      </c>
      <c r="KY268" s="25">
        <v>24</v>
      </c>
      <c r="KZ268" s="25">
        <v>30</v>
      </c>
      <c r="LA268" s="25">
        <v>36</v>
      </c>
      <c r="LB268" s="25">
        <v>42</v>
      </c>
      <c r="LC268" s="25">
        <v>45.6</v>
      </c>
      <c r="LD268" s="25">
        <v>51.3</v>
      </c>
      <c r="LE268" s="25">
        <v>57</v>
      </c>
      <c r="LF268" s="25">
        <v>62.7</v>
      </c>
      <c r="LG268" s="28">
        <v>68.400000000000006</v>
      </c>
      <c r="LH268" s="29">
        <v>100</v>
      </c>
      <c r="LI268" s="164">
        <v>74.099999999999994</v>
      </c>
      <c r="LJ268" s="28">
        <v>79.8</v>
      </c>
      <c r="LK268" s="28">
        <v>85.5</v>
      </c>
      <c r="LL268" s="28">
        <v>91.2</v>
      </c>
      <c r="LM268" s="28">
        <v>96.9</v>
      </c>
      <c r="LN268" s="28">
        <v>102.6</v>
      </c>
      <c r="LO268" s="28">
        <v>108.3</v>
      </c>
      <c r="LP268" s="25">
        <v>114</v>
      </c>
      <c r="LQ268" s="25">
        <v>119.7</v>
      </c>
      <c r="LR268" s="25">
        <v>125.4</v>
      </c>
      <c r="LS268" s="49"/>
    </row>
    <row r="269" spans="9:331" ht="14.4">
      <c r="I269" s="24" t="s">
        <v>92</v>
      </c>
      <c r="J269" s="24" t="str">
        <f t="shared" si="174"/>
        <v>C-12-BASE-30-39</v>
      </c>
      <c r="K269" s="25">
        <v>22</v>
      </c>
      <c r="L269" s="25">
        <v>33</v>
      </c>
      <c r="M269" s="25">
        <v>44</v>
      </c>
      <c r="N269" s="25">
        <v>55</v>
      </c>
      <c r="O269" s="25">
        <v>66</v>
      </c>
      <c r="P269" s="25">
        <v>77</v>
      </c>
      <c r="Q269" s="25">
        <v>83.6</v>
      </c>
      <c r="R269" s="25">
        <v>94.05</v>
      </c>
      <c r="S269" s="25">
        <v>104.5</v>
      </c>
      <c r="T269" s="25">
        <v>114.95</v>
      </c>
      <c r="U269" s="28">
        <v>125.4</v>
      </c>
      <c r="V269" s="29">
        <v>1.1000000000000001</v>
      </c>
      <c r="W269" s="28">
        <v>135.85</v>
      </c>
      <c r="X269" s="28">
        <v>146.30000000000001</v>
      </c>
      <c r="Y269" s="28">
        <v>156.75</v>
      </c>
      <c r="Z269" s="28">
        <v>167.2</v>
      </c>
      <c r="AA269" s="28">
        <v>177.65</v>
      </c>
      <c r="AB269" s="28">
        <v>188.1</v>
      </c>
      <c r="AC269" s="28">
        <v>198.55</v>
      </c>
      <c r="AD269" s="25">
        <v>209</v>
      </c>
      <c r="AE269" s="25">
        <v>219.45</v>
      </c>
      <c r="AF269" s="25">
        <v>229.9</v>
      </c>
      <c r="CV269" s="24" t="s">
        <v>92</v>
      </c>
      <c r="CW269" s="24" t="str">
        <f t="shared" si="175"/>
        <v>C-12-BASE-30-39</v>
      </c>
      <c r="CX269" s="25">
        <v>20</v>
      </c>
      <c r="CY269" s="25">
        <v>30</v>
      </c>
      <c r="CZ269" s="25">
        <v>40</v>
      </c>
      <c r="DA269" s="25">
        <v>50</v>
      </c>
      <c r="DB269" s="25">
        <v>60</v>
      </c>
      <c r="DC269" s="25">
        <v>70</v>
      </c>
      <c r="DD269" s="25">
        <v>76</v>
      </c>
      <c r="DE269" s="25">
        <v>85.5</v>
      </c>
      <c r="DF269" s="25">
        <v>95</v>
      </c>
      <c r="DG269" s="25">
        <v>104.5</v>
      </c>
      <c r="DH269" s="28">
        <v>114</v>
      </c>
      <c r="DI269" s="29">
        <v>1.1000000000000001</v>
      </c>
      <c r="DJ269" s="28">
        <v>123.5</v>
      </c>
      <c r="DK269" s="28">
        <v>133</v>
      </c>
      <c r="DL269" s="28">
        <v>142.5</v>
      </c>
      <c r="DM269" s="28">
        <v>152</v>
      </c>
      <c r="DN269" s="28">
        <v>161.5</v>
      </c>
      <c r="DO269" s="28">
        <v>171</v>
      </c>
      <c r="DP269" s="28">
        <v>180.5</v>
      </c>
      <c r="DQ269" s="25">
        <v>190</v>
      </c>
      <c r="DR269" s="25">
        <v>199.5</v>
      </c>
      <c r="DS269" s="25">
        <v>209</v>
      </c>
      <c r="DT269" s="49"/>
      <c r="DY269" s="24" t="s">
        <v>92</v>
      </c>
      <c r="DZ269" s="24" t="str">
        <f t="shared" si="176"/>
        <v>C-12-BASE-30-39</v>
      </c>
      <c r="EA269" s="25">
        <v>20.260000000000002</v>
      </c>
      <c r="EB269" s="25">
        <v>30.39</v>
      </c>
      <c r="EC269" s="25">
        <v>40.520000000000003</v>
      </c>
      <c r="ED269" s="25">
        <v>50.65</v>
      </c>
      <c r="EE269" s="25">
        <v>60.78</v>
      </c>
      <c r="EF269" s="25">
        <v>70.91</v>
      </c>
      <c r="EG269" s="25">
        <v>76.959999999999994</v>
      </c>
      <c r="EH269" s="25">
        <v>86.58</v>
      </c>
      <c r="EI269" s="25">
        <v>96.2</v>
      </c>
      <c r="EJ269" s="25">
        <v>105.82</v>
      </c>
      <c r="EK269" s="28">
        <v>115.44</v>
      </c>
      <c r="EL269" s="29">
        <v>1.1000000000000001</v>
      </c>
      <c r="EM269" s="28">
        <v>125.06</v>
      </c>
      <c r="EN269" s="28">
        <v>134.68</v>
      </c>
      <c r="EO269" s="28">
        <v>144.30000000000001</v>
      </c>
      <c r="EP269" s="28">
        <v>153.91999999999999</v>
      </c>
      <c r="EQ269" s="28">
        <v>163.54</v>
      </c>
      <c r="ER269" s="28">
        <v>173.16</v>
      </c>
      <c r="ES269" s="28">
        <v>182.78</v>
      </c>
      <c r="ET269" s="25">
        <v>192.4</v>
      </c>
      <c r="EU269" s="25">
        <v>202.02</v>
      </c>
      <c r="EV269" s="25">
        <v>211.64</v>
      </c>
      <c r="EW269" s="49"/>
      <c r="FB269" s="24" t="s">
        <v>92</v>
      </c>
      <c r="FC269" s="24" t="str">
        <f t="shared" si="177"/>
        <v>C-12-BASE-30-39</v>
      </c>
      <c r="FD269" s="25">
        <v>16</v>
      </c>
      <c r="FE269" s="25">
        <v>24</v>
      </c>
      <c r="FF269" s="25">
        <v>32</v>
      </c>
      <c r="FG269" s="25">
        <v>40</v>
      </c>
      <c r="FH269" s="25">
        <v>48</v>
      </c>
      <c r="FI269" s="25">
        <v>56</v>
      </c>
      <c r="FJ269" s="25">
        <v>60.8</v>
      </c>
      <c r="FK269" s="25">
        <v>68.400000000000006</v>
      </c>
      <c r="FL269" s="25">
        <v>76</v>
      </c>
      <c r="FM269" s="25">
        <v>83.6</v>
      </c>
      <c r="FN269" s="28">
        <v>91.2</v>
      </c>
      <c r="FO269" s="29">
        <v>1.1000000000000001</v>
      </c>
      <c r="FP269" s="28">
        <v>98.8</v>
      </c>
      <c r="FQ269" s="28">
        <v>106.4</v>
      </c>
      <c r="FR269" s="28">
        <v>114</v>
      </c>
      <c r="FS269" s="28">
        <v>121.6</v>
      </c>
      <c r="FT269" s="28">
        <v>129.19999999999999</v>
      </c>
      <c r="FU269" s="28">
        <v>136.80000000000001</v>
      </c>
      <c r="FV269" s="28">
        <v>144.4</v>
      </c>
      <c r="FW269" s="25">
        <v>152</v>
      </c>
      <c r="FX269" s="25">
        <v>159.6</v>
      </c>
      <c r="FY269" s="25">
        <v>167.2</v>
      </c>
      <c r="FZ269" s="49"/>
      <c r="HJ269" s="24" t="s">
        <v>92</v>
      </c>
      <c r="HK269" s="24" t="str">
        <f t="shared" si="178"/>
        <v>C-12-BASE-30-39</v>
      </c>
      <c r="HL269" s="25">
        <v>18</v>
      </c>
      <c r="HM269" s="25">
        <v>27</v>
      </c>
      <c r="HN269" s="25">
        <v>36</v>
      </c>
      <c r="HO269" s="25">
        <v>45</v>
      </c>
      <c r="HP269" s="25">
        <v>54</v>
      </c>
      <c r="HQ269" s="25">
        <v>63</v>
      </c>
      <c r="HR269" s="25">
        <v>68.400000000000006</v>
      </c>
      <c r="HS269" s="25">
        <v>76.95</v>
      </c>
      <c r="HT269" s="25">
        <v>85.5</v>
      </c>
      <c r="HU269" s="25">
        <v>94.05</v>
      </c>
      <c r="HV269" s="28">
        <v>102.6</v>
      </c>
      <c r="HW269" s="29">
        <v>100</v>
      </c>
      <c r="HX269" s="28">
        <v>111.15</v>
      </c>
      <c r="HY269" s="28">
        <v>119.7</v>
      </c>
      <c r="HZ269" s="28">
        <v>128.25</v>
      </c>
      <c r="IA269" s="28">
        <v>136.80000000000001</v>
      </c>
      <c r="IB269" s="28">
        <v>145.35</v>
      </c>
      <c r="IC269" s="28">
        <v>153.9</v>
      </c>
      <c r="ID269" s="28">
        <v>162.44999999999999</v>
      </c>
      <c r="IE269" s="25">
        <v>171</v>
      </c>
      <c r="IF269" s="25">
        <v>179.55</v>
      </c>
      <c r="IG269" s="25">
        <v>188.1</v>
      </c>
      <c r="IH269" s="49"/>
      <c r="IM269" s="24" t="s">
        <v>92</v>
      </c>
      <c r="IN269" s="24" t="str">
        <f t="shared" si="179"/>
        <v>C-12-BASE-30-39</v>
      </c>
      <c r="IO269" s="165">
        <v>99999</v>
      </c>
      <c r="IP269" s="25">
        <v>99999</v>
      </c>
      <c r="IQ269" s="25">
        <v>99999</v>
      </c>
      <c r="IR269" s="25">
        <v>99999</v>
      </c>
      <c r="IS269" s="25">
        <v>99999</v>
      </c>
      <c r="IT269" s="25">
        <v>99999</v>
      </c>
      <c r="IU269" s="25">
        <v>99999</v>
      </c>
      <c r="IV269" s="25">
        <v>99999</v>
      </c>
      <c r="IW269" s="25">
        <v>99999</v>
      </c>
      <c r="IX269" s="25">
        <v>99999</v>
      </c>
      <c r="IY269" s="28">
        <v>99999</v>
      </c>
      <c r="IZ269" s="29">
        <v>100</v>
      </c>
      <c r="JA269" s="165">
        <v>99999</v>
      </c>
      <c r="JB269" s="25">
        <v>99999</v>
      </c>
      <c r="JC269" s="25">
        <v>99999</v>
      </c>
      <c r="JD269" s="25">
        <v>99999</v>
      </c>
      <c r="JE269" s="25">
        <v>99999</v>
      </c>
      <c r="JF269" s="25">
        <v>99999</v>
      </c>
      <c r="JG269" s="25">
        <v>99999</v>
      </c>
      <c r="JH269" s="25">
        <v>99999</v>
      </c>
      <c r="JI269" s="25">
        <v>99999</v>
      </c>
      <c r="JJ269" s="25">
        <v>99999</v>
      </c>
      <c r="JK269" s="49"/>
      <c r="KU269" s="24" t="s">
        <v>92</v>
      </c>
      <c r="KV269" s="24" t="str">
        <f t="shared" si="180"/>
        <v>C-12-BASE-30-39</v>
      </c>
      <c r="KW269" s="25">
        <v>18</v>
      </c>
      <c r="KX269" s="25">
        <v>27</v>
      </c>
      <c r="KY269" s="25">
        <v>36</v>
      </c>
      <c r="KZ269" s="25">
        <v>45</v>
      </c>
      <c r="LA269" s="25">
        <v>54</v>
      </c>
      <c r="LB269" s="25">
        <v>63</v>
      </c>
      <c r="LC269" s="25">
        <v>68.400000000000006</v>
      </c>
      <c r="LD269" s="25">
        <v>76.95</v>
      </c>
      <c r="LE269" s="25">
        <v>85.5</v>
      </c>
      <c r="LF269" s="25">
        <v>94.05</v>
      </c>
      <c r="LG269" s="28">
        <v>102.6</v>
      </c>
      <c r="LH269" s="29">
        <v>100</v>
      </c>
      <c r="LI269" s="28">
        <v>111.15</v>
      </c>
      <c r="LJ269" s="28">
        <v>119.7</v>
      </c>
      <c r="LK269" s="28">
        <v>128.25</v>
      </c>
      <c r="LL269" s="28">
        <v>136.80000000000001</v>
      </c>
      <c r="LM269" s="28">
        <v>145.35</v>
      </c>
      <c r="LN269" s="28">
        <v>153.9</v>
      </c>
      <c r="LO269" s="28">
        <v>162.44999999999999</v>
      </c>
      <c r="LP269" s="25">
        <v>171</v>
      </c>
      <c r="LQ269" s="25">
        <v>179.55</v>
      </c>
      <c r="LR269" s="25">
        <v>188.1</v>
      </c>
      <c r="LS269" s="49"/>
    </row>
    <row r="270" spans="9:331" ht="14.4">
      <c r="I270" s="24" t="s">
        <v>93</v>
      </c>
      <c r="J270" s="24" t="str">
        <f t="shared" si="174"/>
        <v>C-12-BASE-40-49</v>
      </c>
      <c r="K270" s="25">
        <v>48</v>
      </c>
      <c r="L270" s="25">
        <v>72</v>
      </c>
      <c r="M270" s="25">
        <v>96</v>
      </c>
      <c r="N270" s="25">
        <v>120</v>
      </c>
      <c r="O270" s="25">
        <v>144</v>
      </c>
      <c r="P270" s="25">
        <v>168</v>
      </c>
      <c r="Q270" s="25">
        <v>182.4</v>
      </c>
      <c r="R270" s="25">
        <v>205.2</v>
      </c>
      <c r="S270" s="25">
        <v>228</v>
      </c>
      <c r="T270" s="25">
        <v>250.8</v>
      </c>
      <c r="U270" s="28">
        <v>273.60000000000002</v>
      </c>
      <c r="V270" s="29">
        <v>1.1499999999999999</v>
      </c>
      <c r="W270" s="28">
        <v>296.39999999999998</v>
      </c>
      <c r="X270" s="28">
        <v>319.2</v>
      </c>
      <c r="Y270" s="28">
        <v>342</v>
      </c>
      <c r="Z270" s="28">
        <v>364.8</v>
      </c>
      <c r="AA270" s="28">
        <v>387.6</v>
      </c>
      <c r="AB270" s="28">
        <v>410.4</v>
      </c>
      <c r="AC270" s="28">
        <v>433.2</v>
      </c>
      <c r="AD270" s="25">
        <v>456</v>
      </c>
      <c r="AE270" s="25">
        <v>478.8</v>
      </c>
      <c r="AF270" s="25">
        <v>501.6</v>
      </c>
      <c r="CV270" s="24" t="s">
        <v>93</v>
      </c>
      <c r="CW270" s="24" t="str">
        <f t="shared" si="175"/>
        <v>C-12-BASE-40-49</v>
      </c>
      <c r="CX270" s="25">
        <v>42</v>
      </c>
      <c r="CY270" s="25">
        <v>63</v>
      </c>
      <c r="CZ270" s="25">
        <v>84</v>
      </c>
      <c r="DA270" s="25">
        <v>105</v>
      </c>
      <c r="DB270" s="25">
        <v>126</v>
      </c>
      <c r="DC270" s="25">
        <v>147</v>
      </c>
      <c r="DD270" s="25">
        <v>159.6</v>
      </c>
      <c r="DE270" s="25">
        <v>179.55</v>
      </c>
      <c r="DF270" s="25">
        <v>199.5</v>
      </c>
      <c r="DG270" s="25">
        <v>219.45</v>
      </c>
      <c r="DH270" s="28">
        <v>239.4</v>
      </c>
      <c r="DI270" s="29">
        <v>1.1499999999999999</v>
      </c>
      <c r="DJ270" s="28">
        <v>259.35000000000002</v>
      </c>
      <c r="DK270" s="28">
        <v>279.3</v>
      </c>
      <c r="DL270" s="28">
        <v>299.25</v>
      </c>
      <c r="DM270" s="28">
        <v>319.2</v>
      </c>
      <c r="DN270" s="28">
        <v>339.15</v>
      </c>
      <c r="DO270" s="28">
        <v>359.1</v>
      </c>
      <c r="DP270" s="28">
        <v>379.05</v>
      </c>
      <c r="DQ270" s="25">
        <v>399</v>
      </c>
      <c r="DR270" s="25">
        <v>418.95</v>
      </c>
      <c r="DS270" s="25">
        <v>438.9</v>
      </c>
      <c r="DT270" s="49"/>
      <c r="DY270" s="24" t="s">
        <v>93</v>
      </c>
      <c r="DZ270" s="24" t="str">
        <f t="shared" si="176"/>
        <v>C-12-BASE-40-49</v>
      </c>
      <c r="EA270" s="25">
        <v>42.52</v>
      </c>
      <c r="EB270" s="25">
        <v>63.78</v>
      </c>
      <c r="EC270" s="25">
        <v>85.04</v>
      </c>
      <c r="ED270" s="25">
        <v>106.3</v>
      </c>
      <c r="EE270" s="25">
        <v>127.56</v>
      </c>
      <c r="EF270" s="25">
        <v>148.82</v>
      </c>
      <c r="EG270" s="25">
        <v>161.6</v>
      </c>
      <c r="EH270" s="25">
        <v>181.8</v>
      </c>
      <c r="EI270" s="25">
        <v>202</v>
      </c>
      <c r="EJ270" s="25">
        <v>222.2</v>
      </c>
      <c r="EK270" s="28">
        <v>242.4</v>
      </c>
      <c r="EL270" s="29">
        <v>1.1499999999999999</v>
      </c>
      <c r="EM270" s="28">
        <v>262.60000000000002</v>
      </c>
      <c r="EN270" s="28">
        <v>282.8</v>
      </c>
      <c r="EO270" s="28">
        <v>303</v>
      </c>
      <c r="EP270" s="28">
        <v>323.2</v>
      </c>
      <c r="EQ270" s="28">
        <v>343.4</v>
      </c>
      <c r="ER270" s="28">
        <v>363.6</v>
      </c>
      <c r="ES270" s="28">
        <v>383.8</v>
      </c>
      <c r="ET270" s="25">
        <v>404</v>
      </c>
      <c r="EU270" s="25">
        <v>424.2</v>
      </c>
      <c r="EV270" s="25">
        <v>444.4</v>
      </c>
      <c r="EW270" s="49"/>
      <c r="FB270" s="24" t="s">
        <v>93</v>
      </c>
      <c r="FC270" s="24" t="str">
        <f t="shared" si="177"/>
        <v>C-12-BASE-40-49</v>
      </c>
      <c r="FD270" s="25">
        <v>36</v>
      </c>
      <c r="FE270" s="25">
        <v>54</v>
      </c>
      <c r="FF270" s="25">
        <v>72</v>
      </c>
      <c r="FG270" s="25">
        <v>90</v>
      </c>
      <c r="FH270" s="25">
        <v>108</v>
      </c>
      <c r="FI270" s="25">
        <v>126</v>
      </c>
      <c r="FJ270" s="25">
        <v>136.80000000000001</v>
      </c>
      <c r="FK270" s="25">
        <v>153.9</v>
      </c>
      <c r="FL270" s="25">
        <v>171</v>
      </c>
      <c r="FM270" s="25">
        <v>188.1</v>
      </c>
      <c r="FN270" s="28">
        <v>205.2</v>
      </c>
      <c r="FO270" s="29">
        <v>1.1499999999999999</v>
      </c>
      <c r="FP270" s="28">
        <v>222.3</v>
      </c>
      <c r="FQ270" s="28">
        <v>239.4</v>
      </c>
      <c r="FR270" s="28">
        <v>256.5</v>
      </c>
      <c r="FS270" s="28">
        <v>273.60000000000002</v>
      </c>
      <c r="FT270" s="28">
        <v>290.7</v>
      </c>
      <c r="FU270" s="28">
        <v>307.8</v>
      </c>
      <c r="FV270" s="28">
        <v>324.89999999999998</v>
      </c>
      <c r="FW270" s="25">
        <v>342</v>
      </c>
      <c r="FX270" s="25">
        <v>359.1</v>
      </c>
      <c r="FY270" s="25">
        <v>376.2</v>
      </c>
      <c r="FZ270" s="49"/>
      <c r="HJ270" s="24" t="s">
        <v>93</v>
      </c>
      <c r="HK270" s="24" t="str">
        <f t="shared" si="178"/>
        <v>C-12-BASE-40-49</v>
      </c>
      <c r="HL270" s="25">
        <v>40</v>
      </c>
      <c r="HM270" s="25">
        <v>60</v>
      </c>
      <c r="HN270" s="25">
        <v>80</v>
      </c>
      <c r="HO270" s="25">
        <v>100</v>
      </c>
      <c r="HP270" s="25">
        <v>120</v>
      </c>
      <c r="HQ270" s="25">
        <v>140</v>
      </c>
      <c r="HR270" s="25">
        <v>152</v>
      </c>
      <c r="HS270" s="25">
        <v>171</v>
      </c>
      <c r="HT270" s="25">
        <v>190</v>
      </c>
      <c r="HU270" s="25">
        <v>209</v>
      </c>
      <c r="HV270" s="28">
        <v>228</v>
      </c>
      <c r="HW270" s="29">
        <v>100</v>
      </c>
      <c r="HX270" s="28">
        <v>247</v>
      </c>
      <c r="HY270" s="28">
        <v>266</v>
      </c>
      <c r="HZ270" s="28">
        <v>285</v>
      </c>
      <c r="IA270" s="28">
        <v>304</v>
      </c>
      <c r="IB270" s="28">
        <v>323</v>
      </c>
      <c r="IC270" s="28">
        <v>342</v>
      </c>
      <c r="ID270" s="28">
        <v>361</v>
      </c>
      <c r="IE270" s="25">
        <v>380</v>
      </c>
      <c r="IF270" s="25">
        <v>399</v>
      </c>
      <c r="IG270" s="25">
        <v>418</v>
      </c>
      <c r="IH270" s="49"/>
      <c r="IM270" s="24" t="s">
        <v>93</v>
      </c>
      <c r="IN270" s="24" t="str">
        <f t="shared" si="179"/>
        <v>C-12-BASE-40-49</v>
      </c>
      <c r="IO270" s="165">
        <v>99999</v>
      </c>
      <c r="IP270" s="25">
        <v>99999</v>
      </c>
      <c r="IQ270" s="25">
        <v>99999</v>
      </c>
      <c r="IR270" s="25">
        <v>99999</v>
      </c>
      <c r="IS270" s="25">
        <v>99999</v>
      </c>
      <c r="IT270" s="25">
        <v>99999</v>
      </c>
      <c r="IU270" s="25">
        <v>99999</v>
      </c>
      <c r="IV270" s="25">
        <v>99999</v>
      </c>
      <c r="IW270" s="25">
        <v>99999</v>
      </c>
      <c r="IX270" s="25">
        <v>99999</v>
      </c>
      <c r="IY270" s="28">
        <v>99999</v>
      </c>
      <c r="IZ270" s="29">
        <v>100</v>
      </c>
      <c r="JA270" s="165">
        <v>99999</v>
      </c>
      <c r="JB270" s="25">
        <v>99999</v>
      </c>
      <c r="JC270" s="25">
        <v>99999</v>
      </c>
      <c r="JD270" s="25">
        <v>99999</v>
      </c>
      <c r="JE270" s="25">
        <v>99999</v>
      </c>
      <c r="JF270" s="25">
        <v>99999</v>
      </c>
      <c r="JG270" s="25">
        <v>99999</v>
      </c>
      <c r="JH270" s="25">
        <v>99999</v>
      </c>
      <c r="JI270" s="25">
        <v>99999</v>
      </c>
      <c r="JJ270" s="25">
        <v>99999</v>
      </c>
      <c r="JK270" s="49"/>
      <c r="KU270" s="24" t="s">
        <v>93</v>
      </c>
      <c r="KV270" s="24" t="str">
        <f t="shared" si="180"/>
        <v>C-12-BASE-40-49</v>
      </c>
      <c r="KW270" s="25">
        <v>40</v>
      </c>
      <c r="KX270" s="25">
        <v>60</v>
      </c>
      <c r="KY270" s="25">
        <v>80</v>
      </c>
      <c r="KZ270" s="25">
        <v>100</v>
      </c>
      <c r="LA270" s="25">
        <v>120</v>
      </c>
      <c r="LB270" s="25">
        <v>140</v>
      </c>
      <c r="LC270" s="25">
        <v>152</v>
      </c>
      <c r="LD270" s="25">
        <v>171</v>
      </c>
      <c r="LE270" s="25">
        <v>190</v>
      </c>
      <c r="LF270" s="25">
        <v>209</v>
      </c>
      <c r="LG270" s="28">
        <v>228</v>
      </c>
      <c r="LH270" s="29">
        <v>100</v>
      </c>
      <c r="LI270" s="28">
        <v>247</v>
      </c>
      <c r="LJ270" s="28">
        <v>266</v>
      </c>
      <c r="LK270" s="28">
        <v>285</v>
      </c>
      <c r="LL270" s="28">
        <v>304</v>
      </c>
      <c r="LM270" s="28">
        <v>323</v>
      </c>
      <c r="LN270" s="28">
        <v>342</v>
      </c>
      <c r="LO270" s="28">
        <v>361</v>
      </c>
      <c r="LP270" s="25">
        <v>380</v>
      </c>
      <c r="LQ270" s="25">
        <v>399</v>
      </c>
      <c r="LR270" s="25">
        <v>418</v>
      </c>
      <c r="LS270" s="49"/>
    </row>
    <row r="271" spans="9:331" ht="14.4">
      <c r="I271" s="24" t="s">
        <v>94</v>
      </c>
      <c r="J271" s="24" t="str">
        <f t="shared" si="174"/>
        <v>C-12-BASE-50-54</v>
      </c>
      <c r="K271" s="25">
        <v>82</v>
      </c>
      <c r="L271" s="25">
        <v>123</v>
      </c>
      <c r="M271" s="25">
        <v>164</v>
      </c>
      <c r="N271" s="25">
        <v>205</v>
      </c>
      <c r="O271" s="25">
        <v>246</v>
      </c>
      <c r="P271" s="25">
        <v>287</v>
      </c>
      <c r="Q271" s="25">
        <v>311.60000000000002</v>
      </c>
      <c r="R271" s="25">
        <v>350.55</v>
      </c>
      <c r="S271" s="25">
        <v>389.5</v>
      </c>
      <c r="T271" s="25">
        <v>428.45</v>
      </c>
      <c r="U271" s="28">
        <v>467.4</v>
      </c>
      <c r="V271" s="29">
        <v>1.1499999999999999</v>
      </c>
      <c r="W271" s="28">
        <v>506.35</v>
      </c>
      <c r="X271" s="28">
        <v>545.29999999999995</v>
      </c>
      <c r="Y271" s="28">
        <v>584.25</v>
      </c>
      <c r="Z271" s="28">
        <v>623.20000000000005</v>
      </c>
      <c r="AA271" s="28">
        <v>662.15</v>
      </c>
      <c r="AB271" s="28">
        <v>701.1</v>
      </c>
      <c r="AC271" s="28">
        <v>740.05</v>
      </c>
      <c r="AD271" s="25">
        <v>779</v>
      </c>
      <c r="AE271" s="25">
        <v>817.95</v>
      </c>
      <c r="AF271" s="25">
        <v>856.9</v>
      </c>
      <c r="CV271" s="24" t="s">
        <v>94</v>
      </c>
      <c r="CW271" s="24" t="str">
        <f t="shared" si="175"/>
        <v>C-12-BASE-50-54</v>
      </c>
      <c r="CX271" s="25">
        <v>74</v>
      </c>
      <c r="CY271" s="25">
        <v>111</v>
      </c>
      <c r="CZ271" s="25">
        <v>148</v>
      </c>
      <c r="DA271" s="25">
        <v>185</v>
      </c>
      <c r="DB271" s="25">
        <v>222</v>
      </c>
      <c r="DC271" s="25">
        <v>259</v>
      </c>
      <c r="DD271" s="25">
        <v>281.2</v>
      </c>
      <c r="DE271" s="25">
        <v>316.35000000000002</v>
      </c>
      <c r="DF271" s="25">
        <v>351.5</v>
      </c>
      <c r="DG271" s="25">
        <v>386.65</v>
      </c>
      <c r="DH271" s="28">
        <v>421.8</v>
      </c>
      <c r="DI271" s="29">
        <v>1.1499999999999999</v>
      </c>
      <c r="DJ271" s="28">
        <v>456.95</v>
      </c>
      <c r="DK271" s="28">
        <v>492.1</v>
      </c>
      <c r="DL271" s="28">
        <v>527.25</v>
      </c>
      <c r="DM271" s="28">
        <v>562.4</v>
      </c>
      <c r="DN271" s="28">
        <v>597.54999999999995</v>
      </c>
      <c r="DO271" s="28">
        <v>632.70000000000005</v>
      </c>
      <c r="DP271" s="28">
        <v>667.85</v>
      </c>
      <c r="DQ271" s="25">
        <v>703</v>
      </c>
      <c r="DR271" s="25">
        <v>738.15</v>
      </c>
      <c r="DS271" s="25">
        <v>773.3</v>
      </c>
      <c r="DT271" s="49"/>
      <c r="DY271" s="24" t="s">
        <v>94</v>
      </c>
      <c r="DZ271" s="24" t="str">
        <f t="shared" si="176"/>
        <v>C-12-BASE-50-54</v>
      </c>
      <c r="EA271" s="25">
        <v>74.92</v>
      </c>
      <c r="EB271" s="25">
        <v>112.38</v>
      </c>
      <c r="EC271" s="25">
        <v>149.84</v>
      </c>
      <c r="ED271" s="25">
        <v>187.3</v>
      </c>
      <c r="EE271" s="25">
        <v>224.76</v>
      </c>
      <c r="EF271" s="25">
        <v>262.22000000000003</v>
      </c>
      <c r="EG271" s="25">
        <v>284.72000000000003</v>
      </c>
      <c r="EH271" s="25">
        <v>320.31</v>
      </c>
      <c r="EI271" s="25">
        <v>355.9</v>
      </c>
      <c r="EJ271" s="25">
        <v>391.49</v>
      </c>
      <c r="EK271" s="28">
        <v>427.08</v>
      </c>
      <c r="EL271" s="29">
        <v>1.1499999999999999</v>
      </c>
      <c r="EM271" s="28">
        <v>462.67</v>
      </c>
      <c r="EN271" s="28">
        <v>498.26</v>
      </c>
      <c r="EO271" s="28">
        <v>533.85</v>
      </c>
      <c r="EP271" s="28">
        <v>569.44000000000005</v>
      </c>
      <c r="EQ271" s="28">
        <v>605.03</v>
      </c>
      <c r="ER271" s="28">
        <v>640.62</v>
      </c>
      <c r="ES271" s="28">
        <v>676.21</v>
      </c>
      <c r="ET271" s="25">
        <v>711.8</v>
      </c>
      <c r="EU271" s="25">
        <v>747.39</v>
      </c>
      <c r="EV271" s="25">
        <v>782.98</v>
      </c>
      <c r="EW271" s="49"/>
      <c r="FB271" s="24" t="s">
        <v>94</v>
      </c>
      <c r="FC271" s="24" t="str">
        <f t="shared" si="177"/>
        <v>C-12-BASE-50-54</v>
      </c>
      <c r="FD271" s="25">
        <v>62</v>
      </c>
      <c r="FE271" s="25">
        <v>93</v>
      </c>
      <c r="FF271" s="25">
        <v>124</v>
      </c>
      <c r="FG271" s="25">
        <v>155</v>
      </c>
      <c r="FH271" s="25">
        <v>186</v>
      </c>
      <c r="FI271" s="25">
        <v>217</v>
      </c>
      <c r="FJ271" s="25">
        <v>235.6</v>
      </c>
      <c r="FK271" s="25">
        <v>265.05</v>
      </c>
      <c r="FL271" s="25">
        <v>294.5</v>
      </c>
      <c r="FM271" s="25">
        <v>323.95</v>
      </c>
      <c r="FN271" s="28">
        <v>353.4</v>
      </c>
      <c r="FO271" s="29">
        <v>1.1499999999999999</v>
      </c>
      <c r="FP271" s="28">
        <v>382.85</v>
      </c>
      <c r="FQ271" s="28">
        <v>412.3</v>
      </c>
      <c r="FR271" s="28">
        <v>441.75</v>
      </c>
      <c r="FS271" s="28">
        <v>471.2</v>
      </c>
      <c r="FT271" s="28">
        <v>500.65</v>
      </c>
      <c r="FU271" s="28">
        <v>530.1</v>
      </c>
      <c r="FV271" s="28">
        <v>559.54999999999995</v>
      </c>
      <c r="FW271" s="25">
        <v>589</v>
      </c>
      <c r="FX271" s="25">
        <v>618.45000000000005</v>
      </c>
      <c r="FY271" s="25">
        <v>647.9</v>
      </c>
      <c r="FZ271" s="49"/>
      <c r="HJ271" s="24" t="s">
        <v>94</v>
      </c>
      <c r="HK271" s="24" t="str">
        <f t="shared" si="178"/>
        <v>C-12-BASE-50-54</v>
      </c>
      <c r="HL271" s="25">
        <v>68</v>
      </c>
      <c r="HM271" s="25">
        <v>102</v>
      </c>
      <c r="HN271" s="25">
        <v>136</v>
      </c>
      <c r="HO271" s="25">
        <v>170</v>
      </c>
      <c r="HP271" s="25">
        <v>204</v>
      </c>
      <c r="HQ271" s="25">
        <v>238</v>
      </c>
      <c r="HR271" s="25">
        <v>258.39999999999998</v>
      </c>
      <c r="HS271" s="25">
        <v>290.7</v>
      </c>
      <c r="HT271" s="25">
        <v>323</v>
      </c>
      <c r="HU271" s="25">
        <v>355.3</v>
      </c>
      <c r="HV271" s="28">
        <v>387.6</v>
      </c>
      <c r="HW271" s="29">
        <v>100</v>
      </c>
      <c r="HX271" s="28">
        <v>419.9</v>
      </c>
      <c r="HY271" s="28">
        <v>452.2</v>
      </c>
      <c r="HZ271" s="28">
        <v>484.5</v>
      </c>
      <c r="IA271" s="28">
        <v>516.79999999999995</v>
      </c>
      <c r="IB271" s="28">
        <v>549.1</v>
      </c>
      <c r="IC271" s="28">
        <v>581.4</v>
      </c>
      <c r="ID271" s="28">
        <v>613.70000000000005</v>
      </c>
      <c r="IE271" s="25">
        <v>646</v>
      </c>
      <c r="IF271" s="25">
        <v>678.3</v>
      </c>
      <c r="IG271" s="25">
        <v>710.6</v>
      </c>
      <c r="IH271" s="49"/>
      <c r="IM271" s="24" t="s">
        <v>94</v>
      </c>
      <c r="IN271" s="24" t="str">
        <f t="shared" si="179"/>
        <v>C-12-BASE-50-54</v>
      </c>
      <c r="IO271" s="165">
        <v>99999</v>
      </c>
      <c r="IP271" s="25">
        <v>99999</v>
      </c>
      <c r="IQ271" s="25">
        <v>99999</v>
      </c>
      <c r="IR271" s="25">
        <v>99999</v>
      </c>
      <c r="IS271" s="25">
        <v>99999</v>
      </c>
      <c r="IT271" s="25">
        <v>99999</v>
      </c>
      <c r="IU271" s="25">
        <v>99999</v>
      </c>
      <c r="IV271" s="25">
        <v>99999</v>
      </c>
      <c r="IW271" s="25">
        <v>99999</v>
      </c>
      <c r="IX271" s="25">
        <v>99999</v>
      </c>
      <c r="IY271" s="28">
        <v>99999</v>
      </c>
      <c r="IZ271" s="29">
        <v>100</v>
      </c>
      <c r="JA271" s="165">
        <v>99999</v>
      </c>
      <c r="JB271" s="25">
        <v>99999</v>
      </c>
      <c r="JC271" s="25">
        <v>99999</v>
      </c>
      <c r="JD271" s="25">
        <v>99999</v>
      </c>
      <c r="JE271" s="25">
        <v>99999</v>
      </c>
      <c r="JF271" s="25">
        <v>99999</v>
      </c>
      <c r="JG271" s="25">
        <v>99999</v>
      </c>
      <c r="JH271" s="25">
        <v>99999</v>
      </c>
      <c r="JI271" s="25">
        <v>99999</v>
      </c>
      <c r="JJ271" s="25">
        <v>99999</v>
      </c>
      <c r="JK271" s="49"/>
      <c r="KU271" s="24" t="s">
        <v>94</v>
      </c>
      <c r="KV271" s="24" t="str">
        <f t="shared" si="180"/>
        <v>C-12-BASE-50-54</v>
      </c>
      <c r="KW271" s="25">
        <v>68</v>
      </c>
      <c r="KX271" s="25">
        <v>102</v>
      </c>
      <c r="KY271" s="25">
        <v>136</v>
      </c>
      <c r="KZ271" s="25">
        <v>170</v>
      </c>
      <c r="LA271" s="25">
        <v>204</v>
      </c>
      <c r="LB271" s="25">
        <v>238</v>
      </c>
      <c r="LC271" s="25">
        <v>258.39999999999998</v>
      </c>
      <c r="LD271" s="25">
        <v>290.7</v>
      </c>
      <c r="LE271" s="25">
        <v>323</v>
      </c>
      <c r="LF271" s="25">
        <v>355.3</v>
      </c>
      <c r="LG271" s="28">
        <v>387.6</v>
      </c>
      <c r="LH271" s="29">
        <v>100</v>
      </c>
      <c r="LI271" s="28">
        <v>419.9</v>
      </c>
      <c r="LJ271" s="28">
        <v>452.2</v>
      </c>
      <c r="LK271" s="28">
        <v>484.5</v>
      </c>
      <c r="LL271" s="28">
        <v>516.79999999999995</v>
      </c>
      <c r="LM271" s="28">
        <v>549.1</v>
      </c>
      <c r="LN271" s="28">
        <v>581.4</v>
      </c>
      <c r="LO271" s="28">
        <v>613.70000000000005</v>
      </c>
      <c r="LP271" s="25">
        <v>646</v>
      </c>
      <c r="LQ271" s="25">
        <v>678.3</v>
      </c>
      <c r="LR271" s="25">
        <v>710.6</v>
      </c>
      <c r="LS271" s="49"/>
    </row>
    <row r="272" spans="9:331" ht="14.4">
      <c r="I272" s="24" t="s">
        <v>95</v>
      </c>
      <c r="J272" s="24" t="str">
        <f t="shared" si="174"/>
        <v>C-12-BASE-55-59</v>
      </c>
      <c r="K272" s="25">
        <v>118</v>
      </c>
      <c r="L272" s="25">
        <v>177</v>
      </c>
      <c r="M272" s="25">
        <v>236</v>
      </c>
      <c r="N272" s="25">
        <v>295</v>
      </c>
      <c r="O272" s="25">
        <v>354</v>
      </c>
      <c r="P272" s="25">
        <v>413</v>
      </c>
      <c r="Q272" s="25">
        <v>448.4</v>
      </c>
      <c r="R272" s="25">
        <v>504.45</v>
      </c>
      <c r="S272" s="25">
        <v>560.5</v>
      </c>
      <c r="T272" s="25">
        <v>616.54999999999995</v>
      </c>
      <c r="U272" s="28">
        <v>672.6</v>
      </c>
      <c r="V272" s="29">
        <v>1.2</v>
      </c>
      <c r="W272" s="28">
        <v>728.65</v>
      </c>
      <c r="X272" s="28">
        <v>784.7</v>
      </c>
      <c r="Y272" s="28">
        <v>840.75</v>
      </c>
      <c r="Z272" s="28">
        <v>896.8</v>
      </c>
      <c r="AA272" s="28">
        <v>952.85</v>
      </c>
      <c r="AB272" s="28">
        <v>1008.9</v>
      </c>
      <c r="AC272" s="28">
        <v>1064.95</v>
      </c>
      <c r="AD272" s="25">
        <v>1121</v>
      </c>
      <c r="AE272" s="25">
        <v>1177.05</v>
      </c>
      <c r="AF272" s="25">
        <v>1233.0999999999999</v>
      </c>
      <c r="CV272" s="24" t="s">
        <v>95</v>
      </c>
      <c r="CW272" s="24" t="str">
        <f t="shared" si="175"/>
        <v>C-12-BASE-55-59</v>
      </c>
      <c r="CX272" s="25">
        <v>108</v>
      </c>
      <c r="CY272" s="25">
        <v>162</v>
      </c>
      <c r="CZ272" s="25">
        <v>216</v>
      </c>
      <c r="DA272" s="25">
        <v>270</v>
      </c>
      <c r="DB272" s="25">
        <v>324</v>
      </c>
      <c r="DC272" s="25">
        <v>378</v>
      </c>
      <c r="DD272" s="25">
        <v>410.4</v>
      </c>
      <c r="DE272" s="25">
        <v>461.7</v>
      </c>
      <c r="DF272" s="25">
        <v>513</v>
      </c>
      <c r="DG272" s="25">
        <v>564.29999999999995</v>
      </c>
      <c r="DH272" s="28">
        <v>615.6</v>
      </c>
      <c r="DI272" s="29">
        <v>1.2</v>
      </c>
      <c r="DJ272" s="28">
        <v>666.9</v>
      </c>
      <c r="DK272" s="28">
        <v>718.2</v>
      </c>
      <c r="DL272" s="28">
        <v>769.5</v>
      </c>
      <c r="DM272" s="28">
        <v>820.8</v>
      </c>
      <c r="DN272" s="28">
        <v>872.1</v>
      </c>
      <c r="DO272" s="28">
        <v>923.4</v>
      </c>
      <c r="DP272" s="28">
        <v>974.7</v>
      </c>
      <c r="DQ272" s="25">
        <v>1026</v>
      </c>
      <c r="DR272" s="25">
        <v>1077.3</v>
      </c>
      <c r="DS272" s="25">
        <v>1128.5999999999999</v>
      </c>
      <c r="DT272" s="49"/>
      <c r="DY272" s="24" t="s">
        <v>95</v>
      </c>
      <c r="DZ272" s="24" t="str">
        <f t="shared" si="176"/>
        <v>C-12-BASE-55-59</v>
      </c>
      <c r="EA272" s="25">
        <v>109.36</v>
      </c>
      <c r="EB272" s="25">
        <v>164.04</v>
      </c>
      <c r="EC272" s="25">
        <v>218.72</v>
      </c>
      <c r="ED272" s="25">
        <v>273.39999999999998</v>
      </c>
      <c r="EE272" s="25">
        <v>328.08</v>
      </c>
      <c r="EF272" s="25">
        <v>382.76</v>
      </c>
      <c r="EG272" s="25">
        <v>415.6</v>
      </c>
      <c r="EH272" s="25">
        <v>467.55</v>
      </c>
      <c r="EI272" s="25">
        <v>519.5</v>
      </c>
      <c r="EJ272" s="25">
        <v>571.45000000000005</v>
      </c>
      <c r="EK272" s="28">
        <v>623.4</v>
      </c>
      <c r="EL272" s="29">
        <v>1.2</v>
      </c>
      <c r="EM272" s="28">
        <v>675.35</v>
      </c>
      <c r="EN272" s="28">
        <v>727.3</v>
      </c>
      <c r="EO272" s="28">
        <v>779.25</v>
      </c>
      <c r="EP272" s="28">
        <v>831.2</v>
      </c>
      <c r="EQ272" s="28">
        <v>883.15</v>
      </c>
      <c r="ER272" s="28">
        <v>935.1</v>
      </c>
      <c r="ES272" s="28">
        <v>987.05</v>
      </c>
      <c r="ET272" s="25">
        <v>1039</v>
      </c>
      <c r="EU272" s="25">
        <v>1090.95</v>
      </c>
      <c r="EV272" s="25">
        <v>1142.9000000000001</v>
      </c>
      <c r="EW272" s="49"/>
      <c r="FB272" s="24" t="s">
        <v>95</v>
      </c>
      <c r="FC272" s="24" t="str">
        <f t="shared" si="177"/>
        <v>C-12-BASE-55-59</v>
      </c>
      <c r="FD272" s="25">
        <v>90</v>
      </c>
      <c r="FE272" s="25">
        <v>135</v>
      </c>
      <c r="FF272" s="25">
        <v>180</v>
      </c>
      <c r="FG272" s="25">
        <v>225</v>
      </c>
      <c r="FH272" s="25">
        <v>270</v>
      </c>
      <c r="FI272" s="25">
        <v>315</v>
      </c>
      <c r="FJ272" s="25">
        <v>342</v>
      </c>
      <c r="FK272" s="25">
        <v>384.75</v>
      </c>
      <c r="FL272" s="25">
        <v>427.5</v>
      </c>
      <c r="FM272" s="25">
        <v>470.25</v>
      </c>
      <c r="FN272" s="28">
        <v>513</v>
      </c>
      <c r="FO272" s="29">
        <v>1.2</v>
      </c>
      <c r="FP272" s="28">
        <v>555.75</v>
      </c>
      <c r="FQ272" s="28">
        <v>598.5</v>
      </c>
      <c r="FR272" s="28">
        <v>641.25</v>
      </c>
      <c r="FS272" s="28">
        <v>684</v>
      </c>
      <c r="FT272" s="28">
        <v>726.75</v>
      </c>
      <c r="FU272" s="28">
        <v>769.5</v>
      </c>
      <c r="FV272" s="28">
        <v>812.25</v>
      </c>
      <c r="FW272" s="25">
        <v>855</v>
      </c>
      <c r="FX272" s="25">
        <v>897.75</v>
      </c>
      <c r="FY272" s="25">
        <v>940.5</v>
      </c>
      <c r="FZ272" s="49"/>
      <c r="HJ272" s="24" t="s">
        <v>95</v>
      </c>
      <c r="HK272" s="24" t="str">
        <f t="shared" si="178"/>
        <v>C-12-BASE-55-59</v>
      </c>
      <c r="HL272" s="25">
        <v>98</v>
      </c>
      <c r="HM272" s="25">
        <v>147</v>
      </c>
      <c r="HN272" s="25">
        <v>196</v>
      </c>
      <c r="HO272" s="25">
        <v>245</v>
      </c>
      <c r="HP272" s="25">
        <v>294</v>
      </c>
      <c r="HQ272" s="25">
        <v>343</v>
      </c>
      <c r="HR272" s="25">
        <v>372.4</v>
      </c>
      <c r="HS272" s="25">
        <v>418.95</v>
      </c>
      <c r="HT272" s="25">
        <v>465.5</v>
      </c>
      <c r="HU272" s="25">
        <v>512.04999999999995</v>
      </c>
      <c r="HV272" s="28">
        <v>558.6</v>
      </c>
      <c r="HW272" s="29">
        <v>100</v>
      </c>
      <c r="HX272" s="28">
        <v>605.15</v>
      </c>
      <c r="HY272" s="28">
        <v>651.70000000000005</v>
      </c>
      <c r="HZ272" s="28">
        <v>698.25</v>
      </c>
      <c r="IA272" s="28">
        <v>744.8</v>
      </c>
      <c r="IB272" s="28">
        <v>791.35</v>
      </c>
      <c r="IC272" s="28">
        <v>837.9</v>
      </c>
      <c r="ID272" s="28">
        <v>884.45</v>
      </c>
      <c r="IE272" s="25">
        <v>931</v>
      </c>
      <c r="IF272" s="25">
        <v>977.55</v>
      </c>
      <c r="IG272" s="25">
        <v>1024.0999999999999</v>
      </c>
      <c r="IH272" s="49"/>
      <c r="IM272" s="24" t="s">
        <v>95</v>
      </c>
      <c r="IN272" s="24" t="str">
        <f t="shared" si="179"/>
        <v>C-12-BASE-55-59</v>
      </c>
      <c r="IO272" s="165">
        <v>99999</v>
      </c>
      <c r="IP272" s="25">
        <v>99999</v>
      </c>
      <c r="IQ272" s="25">
        <v>99999</v>
      </c>
      <c r="IR272" s="25">
        <v>99999</v>
      </c>
      <c r="IS272" s="25">
        <v>99999</v>
      </c>
      <c r="IT272" s="25">
        <v>99999</v>
      </c>
      <c r="IU272" s="25">
        <v>99999</v>
      </c>
      <c r="IV272" s="25">
        <v>99999</v>
      </c>
      <c r="IW272" s="25">
        <v>99999</v>
      </c>
      <c r="IX272" s="25">
        <v>99999</v>
      </c>
      <c r="IY272" s="28">
        <v>99999</v>
      </c>
      <c r="IZ272" s="29">
        <v>100</v>
      </c>
      <c r="JA272" s="165">
        <v>99999</v>
      </c>
      <c r="JB272" s="25">
        <v>99999</v>
      </c>
      <c r="JC272" s="25">
        <v>99999</v>
      </c>
      <c r="JD272" s="25">
        <v>99999</v>
      </c>
      <c r="JE272" s="25">
        <v>99999</v>
      </c>
      <c r="JF272" s="25">
        <v>99999</v>
      </c>
      <c r="JG272" s="25">
        <v>99999</v>
      </c>
      <c r="JH272" s="25">
        <v>99999</v>
      </c>
      <c r="JI272" s="25">
        <v>99999</v>
      </c>
      <c r="JJ272" s="25">
        <v>99999</v>
      </c>
      <c r="JK272" s="49"/>
      <c r="KU272" s="24" t="s">
        <v>95</v>
      </c>
      <c r="KV272" s="24" t="str">
        <f t="shared" si="180"/>
        <v>C-12-BASE-55-59</v>
      </c>
      <c r="KW272" s="25">
        <v>98</v>
      </c>
      <c r="KX272" s="25">
        <v>147</v>
      </c>
      <c r="KY272" s="25">
        <v>196</v>
      </c>
      <c r="KZ272" s="25">
        <v>245</v>
      </c>
      <c r="LA272" s="25">
        <v>294</v>
      </c>
      <c r="LB272" s="25">
        <v>343</v>
      </c>
      <c r="LC272" s="25">
        <v>372.4</v>
      </c>
      <c r="LD272" s="25">
        <v>418.95</v>
      </c>
      <c r="LE272" s="25">
        <v>465.5</v>
      </c>
      <c r="LF272" s="25">
        <v>512.04999999999995</v>
      </c>
      <c r="LG272" s="28">
        <v>558.6</v>
      </c>
      <c r="LH272" s="29">
        <v>100</v>
      </c>
      <c r="LI272" s="28">
        <v>605.15</v>
      </c>
      <c r="LJ272" s="28">
        <v>651.70000000000005</v>
      </c>
      <c r="LK272" s="28">
        <v>698.25</v>
      </c>
      <c r="LL272" s="28">
        <v>744.8</v>
      </c>
      <c r="LM272" s="28">
        <v>791.35</v>
      </c>
      <c r="LN272" s="28">
        <v>837.9</v>
      </c>
      <c r="LO272" s="28">
        <v>884.45</v>
      </c>
      <c r="LP272" s="25">
        <v>931</v>
      </c>
      <c r="LQ272" s="25">
        <v>977.55</v>
      </c>
      <c r="LR272" s="25">
        <v>1024.0999999999999</v>
      </c>
      <c r="LS272" s="49"/>
    </row>
    <row r="273" spans="9:331" ht="14.4">
      <c r="I273" s="24" t="s">
        <v>96</v>
      </c>
      <c r="J273" s="24" t="str">
        <f t="shared" si="174"/>
        <v>C-12-BASE-60-64</v>
      </c>
      <c r="K273" s="25">
        <v>168</v>
      </c>
      <c r="L273" s="25">
        <v>252</v>
      </c>
      <c r="M273" s="25">
        <v>336</v>
      </c>
      <c r="N273" s="25">
        <v>420</v>
      </c>
      <c r="O273" s="25">
        <v>504</v>
      </c>
      <c r="P273" s="25">
        <v>588</v>
      </c>
      <c r="Q273" s="25">
        <v>638.4</v>
      </c>
      <c r="R273" s="25">
        <v>718.2</v>
      </c>
      <c r="S273" s="25">
        <v>798</v>
      </c>
      <c r="T273" s="25">
        <v>877.8</v>
      </c>
      <c r="U273" s="28">
        <v>957.6</v>
      </c>
      <c r="V273" s="29">
        <v>1.25</v>
      </c>
      <c r="W273" s="28">
        <v>1037.4000000000001</v>
      </c>
      <c r="X273" s="28">
        <v>1117.2</v>
      </c>
      <c r="Y273" s="28">
        <v>1197</v>
      </c>
      <c r="Z273" s="28">
        <v>1276.8</v>
      </c>
      <c r="AA273" s="28">
        <v>1356.6</v>
      </c>
      <c r="AB273" s="28">
        <v>1436.4</v>
      </c>
      <c r="AC273" s="28">
        <v>1516.2</v>
      </c>
      <c r="AD273" s="25">
        <v>1596</v>
      </c>
      <c r="AE273" s="25">
        <v>1675.8</v>
      </c>
      <c r="AF273" s="25">
        <v>1755.6</v>
      </c>
      <c r="CV273" s="24" t="s">
        <v>96</v>
      </c>
      <c r="CW273" s="24" t="str">
        <f t="shared" si="175"/>
        <v>C-12-BASE-60-64</v>
      </c>
      <c r="CX273" s="25">
        <v>152</v>
      </c>
      <c r="CY273" s="25">
        <v>228</v>
      </c>
      <c r="CZ273" s="25">
        <v>304</v>
      </c>
      <c r="DA273" s="25">
        <v>380</v>
      </c>
      <c r="DB273" s="25">
        <v>456</v>
      </c>
      <c r="DC273" s="25">
        <v>532</v>
      </c>
      <c r="DD273" s="25">
        <v>577.6</v>
      </c>
      <c r="DE273" s="25">
        <v>649.79999999999995</v>
      </c>
      <c r="DF273" s="25">
        <v>722</v>
      </c>
      <c r="DG273" s="25">
        <v>794.2</v>
      </c>
      <c r="DH273" s="28">
        <v>866.4</v>
      </c>
      <c r="DI273" s="29">
        <v>1.25</v>
      </c>
      <c r="DJ273" s="28">
        <v>938.6</v>
      </c>
      <c r="DK273" s="28">
        <v>1010.8</v>
      </c>
      <c r="DL273" s="28">
        <v>1083</v>
      </c>
      <c r="DM273" s="28">
        <v>1155.2</v>
      </c>
      <c r="DN273" s="28">
        <v>1227.4000000000001</v>
      </c>
      <c r="DO273" s="28">
        <v>1299.5999999999999</v>
      </c>
      <c r="DP273" s="28">
        <v>1371.8</v>
      </c>
      <c r="DQ273" s="25">
        <v>1444</v>
      </c>
      <c r="DR273" s="25">
        <v>1516.2</v>
      </c>
      <c r="DS273" s="25">
        <v>1588.4</v>
      </c>
      <c r="DT273" s="49"/>
      <c r="DY273" s="24" t="s">
        <v>96</v>
      </c>
      <c r="DZ273" s="24" t="str">
        <f t="shared" si="176"/>
        <v>C-12-BASE-60-64</v>
      </c>
      <c r="EA273" s="25">
        <v>153.9</v>
      </c>
      <c r="EB273" s="25">
        <v>230.85</v>
      </c>
      <c r="EC273" s="25">
        <v>307.8</v>
      </c>
      <c r="ED273" s="25">
        <v>384.75</v>
      </c>
      <c r="EE273" s="25">
        <v>461.7</v>
      </c>
      <c r="EF273" s="25">
        <v>538.65</v>
      </c>
      <c r="EG273" s="25">
        <v>584.79999999999995</v>
      </c>
      <c r="EH273" s="25">
        <v>657.9</v>
      </c>
      <c r="EI273" s="25">
        <v>731</v>
      </c>
      <c r="EJ273" s="25">
        <v>804.1</v>
      </c>
      <c r="EK273" s="28">
        <v>877.2</v>
      </c>
      <c r="EL273" s="29">
        <v>1.25</v>
      </c>
      <c r="EM273" s="28">
        <v>950.3</v>
      </c>
      <c r="EN273" s="28">
        <v>1023.4</v>
      </c>
      <c r="EO273" s="28">
        <v>1096.5</v>
      </c>
      <c r="EP273" s="28">
        <v>1169.5999999999999</v>
      </c>
      <c r="EQ273" s="28">
        <v>1242.7</v>
      </c>
      <c r="ER273" s="28">
        <v>1315.8</v>
      </c>
      <c r="ES273" s="28">
        <v>1388.9</v>
      </c>
      <c r="ET273" s="25">
        <v>1462</v>
      </c>
      <c r="EU273" s="25">
        <v>1535.1</v>
      </c>
      <c r="EV273" s="25">
        <v>1608.2</v>
      </c>
      <c r="EW273" s="49"/>
      <c r="FB273" s="24" t="s">
        <v>96</v>
      </c>
      <c r="FC273" s="24" t="str">
        <f t="shared" si="177"/>
        <v>C-12-BASE-60-64</v>
      </c>
      <c r="FD273" s="25">
        <v>128</v>
      </c>
      <c r="FE273" s="25">
        <v>192</v>
      </c>
      <c r="FF273" s="25">
        <v>256</v>
      </c>
      <c r="FG273" s="25">
        <v>320</v>
      </c>
      <c r="FH273" s="25">
        <v>384</v>
      </c>
      <c r="FI273" s="25">
        <v>448</v>
      </c>
      <c r="FJ273" s="25">
        <v>486.4</v>
      </c>
      <c r="FK273" s="25">
        <v>547.20000000000005</v>
      </c>
      <c r="FL273" s="25">
        <v>608</v>
      </c>
      <c r="FM273" s="25">
        <v>668.8</v>
      </c>
      <c r="FN273" s="28">
        <v>729.6</v>
      </c>
      <c r="FO273" s="29">
        <v>1.25</v>
      </c>
      <c r="FP273" s="28">
        <v>790.4</v>
      </c>
      <c r="FQ273" s="28">
        <v>851.2</v>
      </c>
      <c r="FR273" s="28">
        <v>912</v>
      </c>
      <c r="FS273" s="28">
        <v>972.8</v>
      </c>
      <c r="FT273" s="28">
        <v>1033.5999999999999</v>
      </c>
      <c r="FU273" s="28">
        <v>1094.4000000000001</v>
      </c>
      <c r="FV273" s="28">
        <v>1155.2</v>
      </c>
      <c r="FW273" s="25">
        <v>1216</v>
      </c>
      <c r="FX273" s="25">
        <v>1276.8</v>
      </c>
      <c r="FY273" s="25">
        <v>1337.6</v>
      </c>
      <c r="FZ273" s="49"/>
      <c r="HJ273" s="24" t="s">
        <v>96</v>
      </c>
      <c r="HK273" s="24" t="str">
        <f t="shared" si="178"/>
        <v>C-12-BASE-60-64</v>
      </c>
      <c r="HL273" s="25">
        <v>140</v>
      </c>
      <c r="HM273" s="25">
        <v>210</v>
      </c>
      <c r="HN273" s="25">
        <v>280</v>
      </c>
      <c r="HO273" s="25">
        <v>350</v>
      </c>
      <c r="HP273" s="25">
        <v>420</v>
      </c>
      <c r="HQ273" s="25">
        <v>490</v>
      </c>
      <c r="HR273" s="25">
        <v>532</v>
      </c>
      <c r="HS273" s="25">
        <v>598.5</v>
      </c>
      <c r="HT273" s="25">
        <v>665</v>
      </c>
      <c r="HU273" s="25">
        <v>731.5</v>
      </c>
      <c r="HV273" s="28">
        <v>798</v>
      </c>
      <c r="HW273" s="29">
        <v>100</v>
      </c>
      <c r="HX273" s="28">
        <v>864.5</v>
      </c>
      <c r="HY273" s="28">
        <v>931</v>
      </c>
      <c r="HZ273" s="28">
        <v>997.5</v>
      </c>
      <c r="IA273" s="28">
        <v>1064</v>
      </c>
      <c r="IB273" s="28">
        <v>1130.5</v>
      </c>
      <c r="IC273" s="28">
        <v>1197</v>
      </c>
      <c r="ID273" s="28">
        <v>1263.5</v>
      </c>
      <c r="IE273" s="25">
        <v>1330</v>
      </c>
      <c r="IF273" s="25">
        <v>1396.5</v>
      </c>
      <c r="IG273" s="25">
        <v>1463</v>
      </c>
      <c r="IH273" s="49"/>
      <c r="IM273" s="24" t="s">
        <v>96</v>
      </c>
      <c r="IN273" s="24" t="str">
        <f t="shared" si="179"/>
        <v>C-12-BASE-60-64</v>
      </c>
      <c r="IO273" s="162">
        <v>182.3</v>
      </c>
      <c r="IP273" s="25">
        <v>273.45</v>
      </c>
      <c r="IQ273" s="25">
        <v>364.6</v>
      </c>
      <c r="IR273" s="25">
        <v>455.75</v>
      </c>
      <c r="IS273" s="25">
        <v>546.9</v>
      </c>
      <c r="IT273" s="25">
        <v>638.04999999999995</v>
      </c>
      <c r="IU273" s="25">
        <v>692.72</v>
      </c>
      <c r="IV273" s="25">
        <v>779.31</v>
      </c>
      <c r="IW273" s="25">
        <v>865.9</v>
      </c>
      <c r="IX273" s="25">
        <v>952.49</v>
      </c>
      <c r="IY273" s="28">
        <v>1039.08</v>
      </c>
      <c r="IZ273" s="29">
        <v>1.25</v>
      </c>
      <c r="JA273" s="164">
        <v>1125.67</v>
      </c>
      <c r="JB273" s="28">
        <v>1212.26</v>
      </c>
      <c r="JC273" s="28">
        <v>1298.8499999999999</v>
      </c>
      <c r="JD273" s="28">
        <v>1385.44</v>
      </c>
      <c r="JE273" s="28">
        <v>1472.03</v>
      </c>
      <c r="JF273" s="28">
        <v>1558.62</v>
      </c>
      <c r="JG273" s="28">
        <v>1645.21</v>
      </c>
      <c r="JH273" s="25">
        <v>1731.8</v>
      </c>
      <c r="JI273" s="25">
        <v>1818.39</v>
      </c>
      <c r="JJ273" s="25">
        <v>1904.98</v>
      </c>
      <c r="JK273" s="49"/>
      <c r="KU273" s="24" t="s">
        <v>96</v>
      </c>
      <c r="KV273" s="24" t="str">
        <f t="shared" si="180"/>
        <v>C-12-BASE-60-64</v>
      </c>
      <c r="KW273" s="25">
        <v>140</v>
      </c>
      <c r="KX273" s="25">
        <v>210</v>
      </c>
      <c r="KY273" s="25">
        <v>280</v>
      </c>
      <c r="KZ273" s="25">
        <v>350</v>
      </c>
      <c r="LA273" s="25">
        <v>420</v>
      </c>
      <c r="LB273" s="25">
        <v>490</v>
      </c>
      <c r="LC273" s="25">
        <v>532</v>
      </c>
      <c r="LD273" s="25">
        <v>598.5</v>
      </c>
      <c r="LE273" s="25">
        <v>665</v>
      </c>
      <c r="LF273" s="25">
        <v>731.5</v>
      </c>
      <c r="LG273" s="28">
        <v>798</v>
      </c>
      <c r="LH273" s="29">
        <v>100</v>
      </c>
      <c r="LI273" s="28">
        <v>864.5</v>
      </c>
      <c r="LJ273" s="28">
        <v>931</v>
      </c>
      <c r="LK273" s="28">
        <v>997.5</v>
      </c>
      <c r="LL273" s="28">
        <v>1064</v>
      </c>
      <c r="LM273" s="28">
        <v>1130.5</v>
      </c>
      <c r="LN273" s="28">
        <v>1197</v>
      </c>
      <c r="LO273" s="28">
        <v>1263.5</v>
      </c>
      <c r="LP273" s="25">
        <v>1330</v>
      </c>
      <c r="LQ273" s="25">
        <v>1396.5</v>
      </c>
      <c r="LR273" s="25">
        <v>1463</v>
      </c>
      <c r="LS273" s="49"/>
    </row>
    <row r="274" spans="9:331" ht="14.4">
      <c r="I274" s="24" t="s">
        <v>97</v>
      </c>
      <c r="J274" s="24" t="str">
        <f t="shared" si="174"/>
        <v>C-12-BASE-65-69</v>
      </c>
      <c r="K274" s="25">
        <v>232</v>
      </c>
      <c r="L274" s="25">
        <v>348</v>
      </c>
      <c r="M274" s="25">
        <v>464</v>
      </c>
      <c r="N274" s="25">
        <v>580</v>
      </c>
      <c r="O274" s="25">
        <v>696</v>
      </c>
      <c r="P274" s="25">
        <v>812</v>
      </c>
      <c r="Q274" s="25">
        <v>881.6</v>
      </c>
      <c r="R274" s="25">
        <v>991.8</v>
      </c>
      <c r="S274" s="25">
        <v>1102</v>
      </c>
      <c r="T274" s="25">
        <v>1212.2</v>
      </c>
      <c r="U274" s="28">
        <v>1322.4</v>
      </c>
      <c r="V274" s="29">
        <v>1.25</v>
      </c>
      <c r="W274" s="28">
        <v>1432.6</v>
      </c>
      <c r="X274" s="28">
        <v>1542.8</v>
      </c>
      <c r="Y274" s="28">
        <v>1653</v>
      </c>
      <c r="Z274" s="28">
        <v>1763.2</v>
      </c>
      <c r="AA274" s="28">
        <v>1873.4</v>
      </c>
      <c r="AB274" s="28">
        <v>1983.6</v>
      </c>
      <c r="AC274" s="28">
        <v>2093.8000000000002</v>
      </c>
      <c r="AD274" s="25">
        <v>2204</v>
      </c>
      <c r="AE274" s="25">
        <v>2314.1999999999998</v>
      </c>
      <c r="AF274" s="25">
        <v>2424.4</v>
      </c>
      <c r="CV274" s="24" t="s">
        <v>97</v>
      </c>
      <c r="CW274" s="24" t="str">
        <f t="shared" si="175"/>
        <v>C-12-BASE-65-69</v>
      </c>
      <c r="CX274" s="25">
        <v>210</v>
      </c>
      <c r="CY274" s="25">
        <v>315</v>
      </c>
      <c r="CZ274" s="25">
        <v>420</v>
      </c>
      <c r="DA274" s="25">
        <v>525</v>
      </c>
      <c r="DB274" s="25">
        <v>630</v>
      </c>
      <c r="DC274" s="25">
        <v>735</v>
      </c>
      <c r="DD274" s="25">
        <v>798</v>
      </c>
      <c r="DE274" s="25">
        <v>897.75</v>
      </c>
      <c r="DF274" s="25">
        <v>997.5</v>
      </c>
      <c r="DG274" s="25">
        <v>1097.25</v>
      </c>
      <c r="DH274" s="28">
        <v>1197</v>
      </c>
      <c r="DI274" s="29">
        <v>1.25</v>
      </c>
      <c r="DJ274" s="28">
        <v>1296.75</v>
      </c>
      <c r="DK274" s="28">
        <v>1396.5</v>
      </c>
      <c r="DL274" s="28">
        <v>1496.25</v>
      </c>
      <c r="DM274" s="28">
        <v>1596</v>
      </c>
      <c r="DN274" s="28">
        <v>1695.75</v>
      </c>
      <c r="DO274" s="28">
        <v>1795.5</v>
      </c>
      <c r="DP274" s="28">
        <v>1895.25</v>
      </c>
      <c r="DQ274" s="25">
        <v>1995</v>
      </c>
      <c r="DR274" s="25">
        <v>2094.75</v>
      </c>
      <c r="DS274" s="25">
        <v>2194.5</v>
      </c>
      <c r="DT274" s="49"/>
      <c r="DY274" s="24" t="s">
        <v>97</v>
      </c>
      <c r="DZ274" s="24" t="str">
        <f t="shared" si="176"/>
        <v>C-12-BASE-65-69</v>
      </c>
      <c r="EA274" s="25">
        <v>212.62</v>
      </c>
      <c r="EB274" s="25">
        <v>318.93</v>
      </c>
      <c r="EC274" s="25">
        <v>425.24</v>
      </c>
      <c r="ED274" s="25">
        <v>531.54999999999995</v>
      </c>
      <c r="EE274" s="25">
        <v>637.86</v>
      </c>
      <c r="EF274" s="25">
        <v>744.17</v>
      </c>
      <c r="EG274" s="25">
        <v>807.92</v>
      </c>
      <c r="EH274" s="25">
        <v>908.91</v>
      </c>
      <c r="EI274" s="25">
        <v>1009.9</v>
      </c>
      <c r="EJ274" s="25">
        <v>1110.8900000000001</v>
      </c>
      <c r="EK274" s="28">
        <v>1211.8800000000001</v>
      </c>
      <c r="EL274" s="29">
        <v>1.25</v>
      </c>
      <c r="EM274" s="28">
        <v>1312.87</v>
      </c>
      <c r="EN274" s="28">
        <v>1413.86</v>
      </c>
      <c r="EO274" s="28">
        <v>1514.85</v>
      </c>
      <c r="EP274" s="28">
        <v>1615.84</v>
      </c>
      <c r="EQ274" s="28">
        <v>1716.83</v>
      </c>
      <c r="ER274" s="28">
        <v>1817.82</v>
      </c>
      <c r="ES274" s="28">
        <v>1918.81</v>
      </c>
      <c r="ET274" s="25">
        <v>2019.8</v>
      </c>
      <c r="EU274" s="25">
        <v>2120.79</v>
      </c>
      <c r="EV274" s="25">
        <v>2221.7800000000002</v>
      </c>
      <c r="EW274" s="49"/>
      <c r="FB274" s="24" t="s">
        <v>97</v>
      </c>
      <c r="FC274" s="24" t="str">
        <f t="shared" si="177"/>
        <v>C-12-BASE-65-69</v>
      </c>
      <c r="FD274" s="25">
        <v>178</v>
      </c>
      <c r="FE274" s="25">
        <v>267</v>
      </c>
      <c r="FF274" s="25">
        <v>356</v>
      </c>
      <c r="FG274" s="25">
        <v>445</v>
      </c>
      <c r="FH274" s="25">
        <v>534</v>
      </c>
      <c r="FI274" s="25">
        <v>623</v>
      </c>
      <c r="FJ274" s="25">
        <v>676.4</v>
      </c>
      <c r="FK274" s="25">
        <v>760.95</v>
      </c>
      <c r="FL274" s="25">
        <v>845.5</v>
      </c>
      <c r="FM274" s="25">
        <v>930.05</v>
      </c>
      <c r="FN274" s="28">
        <v>1014.6</v>
      </c>
      <c r="FO274" s="29">
        <v>1.25</v>
      </c>
      <c r="FP274" s="28">
        <v>1099.1500000000001</v>
      </c>
      <c r="FQ274" s="28">
        <v>1183.7</v>
      </c>
      <c r="FR274" s="28">
        <v>1268.25</v>
      </c>
      <c r="FS274" s="28">
        <v>1352.8</v>
      </c>
      <c r="FT274" s="28">
        <v>1437.35</v>
      </c>
      <c r="FU274" s="28">
        <v>1521.9</v>
      </c>
      <c r="FV274" s="28">
        <v>1606.45</v>
      </c>
      <c r="FW274" s="25">
        <v>1691</v>
      </c>
      <c r="FX274" s="25">
        <v>1775.55</v>
      </c>
      <c r="FY274" s="25">
        <v>1860.1</v>
      </c>
      <c r="FZ274" s="49"/>
      <c r="HJ274" s="24" t="s">
        <v>97</v>
      </c>
      <c r="HK274" s="24" t="str">
        <f t="shared" si="178"/>
        <v>C-12-BASE-65-69</v>
      </c>
      <c r="HL274" s="25">
        <v>192</v>
      </c>
      <c r="HM274" s="25">
        <v>288</v>
      </c>
      <c r="HN274" s="25">
        <v>384</v>
      </c>
      <c r="HO274" s="25">
        <v>480</v>
      </c>
      <c r="HP274" s="25">
        <v>576</v>
      </c>
      <c r="HQ274" s="25">
        <v>672</v>
      </c>
      <c r="HR274" s="25">
        <v>729.6</v>
      </c>
      <c r="HS274" s="25">
        <v>820.8</v>
      </c>
      <c r="HT274" s="25">
        <v>912</v>
      </c>
      <c r="HU274" s="25">
        <v>1003.2</v>
      </c>
      <c r="HV274" s="28">
        <v>1094.4000000000001</v>
      </c>
      <c r="HW274" s="29">
        <v>100</v>
      </c>
      <c r="HX274" s="28">
        <v>1185.5999999999999</v>
      </c>
      <c r="HY274" s="28">
        <v>1276.8</v>
      </c>
      <c r="HZ274" s="28">
        <v>1368</v>
      </c>
      <c r="IA274" s="28">
        <v>1459.2</v>
      </c>
      <c r="IB274" s="28">
        <v>1550.4</v>
      </c>
      <c r="IC274" s="28">
        <v>1641.6</v>
      </c>
      <c r="ID274" s="28">
        <v>1732.8</v>
      </c>
      <c r="IE274" s="25">
        <v>1824</v>
      </c>
      <c r="IF274" s="25">
        <v>1915.2</v>
      </c>
      <c r="IG274" s="25">
        <v>2006.4</v>
      </c>
      <c r="IH274" s="49"/>
      <c r="IM274" s="24" t="s">
        <v>97</v>
      </c>
      <c r="IN274" s="24" t="str">
        <f t="shared" si="179"/>
        <v>C-12-BASE-65-69</v>
      </c>
      <c r="IO274" s="25">
        <v>250.9</v>
      </c>
      <c r="IP274" s="25">
        <v>376.35</v>
      </c>
      <c r="IQ274" s="25">
        <v>501.8</v>
      </c>
      <c r="IR274" s="25">
        <v>627.25</v>
      </c>
      <c r="IS274" s="25">
        <v>752.7</v>
      </c>
      <c r="IT274" s="25">
        <v>878.15</v>
      </c>
      <c r="IU274" s="25">
        <v>953.44</v>
      </c>
      <c r="IV274" s="25">
        <v>1072.6199999999999</v>
      </c>
      <c r="IW274" s="25">
        <v>1191.8</v>
      </c>
      <c r="IX274" s="25">
        <v>1310.98</v>
      </c>
      <c r="IY274" s="28">
        <v>1430.16</v>
      </c>
      <c r="IZ274" s="29">
        <v>1.25</v>
      </c>
      <c r="JA274" s="28">
        <v>1549.34</v>
      </c>
      <c r="JB274" s="28">
        <v>1668.52</v>
      </c>
      <c r="JC274" s="28">
        <v>1787.7</v>
      </c>
      <c r="JD274" s="28">
        <v>1906.88</v>
      </c>
      <c r="JE274" s="28">
        <v>2026.06</v>
      </c>
      <c r="JF274" s="28">
        <v>2145.2399999999998</v>
      </c>
      <c r="JG274" s="28">
        <v>2264.42</v>
      </c>
      <c r="JH274" s="25">
        <v>2383.6</v>
      </c>
      <c r="JI274" s="25">
        <v>2502.7800000000002</v>
      </c>
      <c r="JJ274" s="25">
        <v>2621.96</v>
      </c>
      <c r="JK274" s="49"/>
      <c r="KU274" s="24" t="s">
        <v>97</v>
      </c>
      <c r="KV274" s="24" t="str">
        <f t="shared" si="180"/>
        <v>C-12-BASE-65-69</v>
      </c>
      <c r="KW274" s="25">
        <v>192</v>
      </c>
      <c r="KX274" s="25">
        <v>288</v>
      </c>
      <c r="KY274" s="25">
        <v>384</v>
      </c>
      <c r="KZ274" s="25">
        <v>480</v>
      </c>
      <c r="LA274" s="25">
        <v>576</v>
      </c>
      <c r="LB274" s="25">
        <v>672</v>
      </c>
      <c r="LC274" s="25">
        <v>729.6</v>
      </c>
      <c r="LD274" s="25">
        <v>820.8</v>
      </c>
      <c r="LE274" s="25">
        <v>912</v>
      </c>
      <c r="LF274" s="25">
        <v>1003.2</v>
      </c>
      <c r="LG274" s="28">
        <v>1094.4000000000001</v>
      </c>
      <c r="LH274" s="29">
        <v>100</v>
      </c>
      <c r="LI274" s="28">
        <v>1185.5999999999999</v>
      </c>
      <c r="LJ274" s="28">
        <v>1276.8</v>
      </c>
      <c r="LK274" s="28">
        <v>1368</v>
      </c>
      <c r="LL274" s="28">
        <v>1459.2</v>
      </c>
      <c r="LM274" s="28">
        <v>1550.4</v>
      </c>
      <c r="LN274" s="28">
        <v>1641.6</v>
      </c>
      <c r="LO274" s="28">
        <v>1732.8</v>
      </c>
      <c r="LP274" s="25">
        <v>1824</v>
      </c>
      <c r="LQ274" s="25">
        <v>1915.2</v>
      </c>
      <c r="LR274" s="25">
        <v>2006.4</v>
      </c>
      <c r="LS274" s="49"/>
    </row>
    <row r="275" spans="9:331">
      <c r="I275" s="24" t="s">
        <v>98</v>
      </c>
      <c r="J275" s="24" t="str">
        <f t="shared" si="174"/>
        <v>C-12-BASE-70-74</v>
      </c>
      <c r="K275" s="25">
        <v>300</v>
      </c>
      <c r="L275" s="25">
        <v>450</v>
      </c>
      <c r="M275" s="25">
        <v>600</v>
      </c>
      <c r="N275" s="25">
        <v>750</v>
      </c>
      <c r="O275" s="25">
        <v>900</v>
      </c>
      <c r="P275" s="25">
        <v>1050</v>
      </c>
      <c r="Q275" s="25">
        <v>1140</v>
      </c>
      <c r="R275" s="25">
        <v>1282.5</v>
      </c>
      <c r="S275" s="25">
        <v>1425</v>
      </c>
      <c r="T275" s="25">
        <v>1567.5</v>
      </c>
      <c r="U275" s="28">
        <v>1710</v>
      </c>
      <c r="V275" s="30" t="s">
        <v>265</v>
      </c>
      <c r="W275" s="28">
        <v>1852.5</v>
      </c>
      <c r="X275" s="28">
        <v>1995</v>
      </c>
      <c r="Y275" s="28">
        <v>2137.5</v>
      </c>
      <c r="Z275" s="28">
        <v>2280</v>
      </c>
      <c r="AA275" s="28">
        <v>2422.5</v>
      </c>
      <c r="AB275" s="28">
        <v>2565</v>
      </c>
      <c r="AC275" s="28">
        <v>2707.5</v>
      </c>
      <c r="AD275" s="25">
        <v>2850</v>
      </c>
      <c r="AE275" s="25">
        <v>2992.5</v>
      </c>
      <c r="AF275" s="25">
        <v>3135</v>
      </c>
      <c r="CV275" s="24" t="s">
        <v>98</v>
      </c>
      <c r="CW275" s="24" t="str">
        <f t="shared" si="175"/>
        <v>C-12-BASE-70-74</v>
      </c>
      <c r="CX275" s="25">
        <v>272</v>
      </c>
      <c r="CY275" s="25">
        <v>408</v>
      </c>
      <c r="CZ275" s="25">
        <v>544</v>
      </c>
      <c r="DA275" s="25">
        <v>680</v>
      </c>
      <c r="DB275" s="25">
        <v>816</v>
      </c>
      <c r="DC275" s="25">
        <v>952</v>
      </c>
      <c r="DD275" s="25">
        <v>1033.5999999999999</v>
      </c>
      <c r="DE275" s="25">
        <v>1162.8</v>
      </c>
      <c r="DF275" s="25">
        <v>1292</v>
      </c>
      <c r="DG275" s="25">
        <v>1421.2</v>
      </c>
      <c r="DH275" s="28">
        <v>1550.4</v>
      </c>
      <c r="DI275" s="30" t="s">
        <v>265</v>
      </c>
      <c r="DJ275" s="28">
        <v>1679.6</v>
      </c>
      <c r="DK275" s="28">
        <v>1808.8</v>
      </c>
      <c r="DL275" s="28">
        <v>1938</v>
      </c>
      <c r="DM275" s="28">
        <v>2067.1999999999998</v>
      </c>
      <c r="DN275" s="28">
        <v>2196.4</v>
      </c>
      <c r="DO275" s="28">
        <v>2325.6</v>
      </c>
      <c r="DP275" s="28">
        <v>2454.8000000000002</v>
      </c>
      <c r="DQ275" s="25">
        <v>2584</v>
      </c>
      <c r="DR275" s="25">
        <v>2713.2</v>
      </c>
      <c r="DS275" s="25">
        <v>2842.4</v>
      </c>
      <c r="DT275" s="49"/>
      <c r="DY275" s="24" t="s">
        <v>98</v>
      </c>
      <c r="DZ275" s="24" t="str">
        <f t="shared" si="176"/>
        <v>C-12-BASE-70-74</v>
      </c>
      <c r="EA275" s="25">
        <v>275.39999999999998</v>
      </c>
      <c r="EB275" s="25">
        <v>413.1</v>
      </c>
      <c r="EC275" s="25">
        <v>550.79999999999995</v>
      </c>
      <c r="ED275" s="25">
        <v>688.5</v>
      </c>
      <c r="EE275" s="25">
        <v>826.2</v>
      </c>
      <c r="EF275" s="25">
        <v>963.9</v>
      </c>
      <c r="EG275" s="25">
        <v>1046.56</v>
      </c>
      <c r="EH275" s="25">
        <v>1177.3800000000001</v>
      </c>
      <c r="EI275" s="25">
        <v>1308.2</v>
      </c>
      <c r="EJ275" s="25">
        <v>1439.02</v>
      </c>
      <c r="EK275" s="28">
        <v>1569.84</v>
      </c>
      <c r="EL275" s="30" t="s">
        <v>265</v>
      </c>
      <c r="EM275" s="28">
        <v>1700.66</v>
      </c>
      <c r="EN275" s="28">
        <v>1831.48</v>
      </c>
      <c r="EO275" s="28">
        <v>1962.3</v>
      </c>
      <c r="EP275" s="28">
        <v>2093.12</v>
      </c>
      <c r="EQ275" s="28">
        <v>2223.94</v>
      </c>
      <c r="ER275" s="28">
        <v>2354.7600000000002</v>
      </c>
      <c r="ES275" s="28">
        <v>2485.58</v>
      </c>
      <c r="ET275" s="25">
        <v>2616.4</v>
      </c>
      <c r="EU275" s="25">
        <v>2747.22</v>
      </c>
      <c r="EV275" s="25">
        <v>2878.04</v>
      </c>
      <c r="EW275" s="49"/>
      <c r="FB275" s="24" t="s">
        <v>98</v>
      </c>
      <c r="FC275" s="24" t="str">
        <f t="shared" si="177"/>
        <v>C-12-BASE-70-74</v>
      </c>
      <c r="FD275" s="25">
        <v>230</v>
      </c>
      <c r="FE275" s="25">
        <v>345</v>
      </c>
      <c r="FF275" s="25">
        <v>460</v>
      </c>
      <c r="FG275" s="25">
        <v>575</v>
      </c>
      <c r="FH275" s="25">
        <v>690</v>
      </c>
      <c r="FI275" s="25">
        <v>805</v>
      </c>
      <c r="FJ275" s="25">
        <v>874</v>
      </c>
      <c r="FK275" s="25">
        <v>983.25</v>
      </c>
      <c r="FL275" s="25">
        <v>1092.5</v>
      </c>
      <c r="FM275" s="25">
        <v>1201.75</v>
      </c>
      <c r="FN275" s="28">
        <v>1311</v>
      </c>
      <c r="FO275" s="30" t="s">
        <v>265</v>
      </c>
      <c r="FP275" s="28">
        <v>1420.25</v>
      </c>
      <c r="FQ275" s="28">
        <v>1529.5</v>
      </c>
      <c r="FR275" s="28">
        <v>1638.75</v>
      </c>
      <c r="FS275" s="28">
        <v>1748</v>
      </c>
      <c r="FT275" s="28">
        <v>1857.25</v>
      </c>
      <c r="FU275" s="28">
        <v>1966.5</v>
      </c>
      <c r="FV275" s="28">
        <v>2075.75</v>
      </c>
      <c r="FW275" s="25">
        <v>2185</v>
      </c>
      <c r="FX275" s="25">
        <v>2294.25</v>
      </c>
      <c r="FY275" s="25">
        <v>2403.5</v>
      </c>
      <c r="FZ275" s="49"/>
      <c r="HJ275" s="24" t="s">
        <v>98</v>
      </c>
      <c r="HK275" s="24" t="str">
        <f t="shared" si="178"/>
        <v>C-12-BASE-70-74</v>
      </c>
      <c r="HL275" s="25">
        <v>250</v>
      </c>
      <c r="HM275" s="25">
        <v>375</v>
      </c>
      <c r="HN275" s="25">
        <v>500</v>
      </c>
      <c r="HO275" s="25">
        <v>625</v>
      </c>
      <c r="HP275" s="25">
        <v>750</v>
      </c>
      <c r="HQ275" s="25">
        <v>875</v>
      </c>
      <c r="HR275" s="25">
        <v>950</v>
      </c>
      <c r="HS275" s="25">
        <v>1068.75</v>
      </c>
      <c r="HT275" s="25">
        <v>1187.5</v>
      </c>
      <c r="HU275" s="25">
        <v>1306.25</v>
      </c>
      <c r="HV275" s="28">
        <v>1425</v>
      </c>
      <c r="HW275" s="30" t="s">
        <v>265</v>
      </c>
      <c r="HX275" s="28">
        <v>1543.75</v>
      </c>
      <c r="HY275" s="28">
        <v>1662.5</v>
      </c>
      <c r="HZ275" s="28">
        <v>1781.25</v>
      </c>
      <c r="IA275" s="28">
        <v>1900</v>
      </c>
      <c r="IB275" s="28">
        <v>2018.75</v>
      </c>
      <c r="IC275" s="28">
        <v>2137.5</v>
      </c>
      <c r="ID275" s="28">
        <v>2256.25</v>
      </c>
      <c r="IE275" s="25">
        <v>2375</v>
      </c>
      <c r="IF275" s="25">
        <v>2493.75</v>
      </c>
      <c r="IG275" s="25">
        <v>2612.5</v>
      </c>
      <c r="IH275" s="49"/>
      <c r="IM275" s="24" t="s">
        <v>98</v>
      </c>
      <c r="IN275" s="24" t="str">
        <f t="shared" si="179"/>
        <v>C-12-BASE-70-74</v>
      </c>
      <c r="IO275" s="25">
        <v>324.39999999999998</v>
      </c>
      <c r="IP275" s="25">
        <v>486.6</v>
      </c>
      <c r="IQ275" s="25">
        <v>648.79999999999995</v>
      </c>
      <c r="IR275" s="25">
        <v>811</v>
      </c>
      <c r="IS275" s="25">
        <v>973.2</v>
      </c>
      <c r="IT275" s="25">
        <v>1135.4000000000001</v>
      </c>
      <c r="IU275" s="25">
        <v>1232.72</v>
      </c>
      <c r="IV275" s="25">
        <v>1386.81</v>
      </c>
      <c r="IW275" s="25">
        <v>1540.9</v>
      </c>
      <c r="IX275" s="25">
        <v>1694.99</v>
      </c>
      <c r="IY275" s="28">
        <v>1849.08</v>
      </c>
      <c r="IZ275" s="30" t="s">
        <v>265</v>
      </c>
      <c r="JA275" s="28">
        <v>2003.17</v>
      </c>
      <c r="JB275" s="28">
        <v>2157.2600000000002</v>
      </c>
      <c r="JC275" s="28">
        <v>2311.35</v>
      </c>
      <c r="JD275" s="28">
        <v>2465.44</v>
      </c>
      <c r="JE275" s="28">
        <v>2619.5300000000002</v>
      </c>
      <c r="JF275" s="28">
        <v>2773.62</v>
      </c>
      <c r="JG275" s="28">
        <v>2927.71</v>
      </c>
      <c r="JH275" s="25">
        <v>3081.8</v>
      </c>
      <c r="JI275" s="25">
        <v>3235.89</v>
      </c>
      <c r="JJ275" s="25">
        <v>3389.98</v>
      </c>
      <c r="JK275" s="49"/>
      <c r="KU275" s="24" t="s">
        <v>98</v>
      </c>
      <c r="KV275" s="24" t="str">
        <f t="shared" si="180"/>
        <v>C-12-BASE-70-74</v>
      </c>
      <c r="KW275" s="25">
        <v>250</v>
      </c>
      <c r="KX275" s="25">
        <v>375</v>
      </c>
      <c r="KY275" s="25">
        <v>500</v>
      </c>
      <c r="KZ275" s="25">
        <v>625</v>
      </c>
      <c r="LA275" s="25">
        <v>750</v>
      </c>
      <c r="LB275" s="25">
        <v>875</v>
      </c>
      <c r="LC275" s="25">
        <v>950</v>
      </c>
      <c r="LD275" s="25">
        <v>1068.75</v>
      </c>
      <c r="LE275" s="25">
        <v>1187.5</v>
      </c>
      <c r="LF275" s="25">
        <v>1306.25</v>
      </c>
      <c r="LG275" s="28">
        <v>1425</v>
      </c>
      <c r="LH275" s="30" t="s">
        <v>265</v>
      </c>
      <c r="LI275" s="28">
        <v>1543.75</v>
      </c>
      <c r="LJ275" s="28">
        <v>1662.5</v>
      </c>
      <c r="LK275" s="28">
        <v>1781.25</v>
      </c>
      <c r="LL275" s="28">
        <v>1900</v>
      </c>
      <c r="LM275" s="28">
        <v>2018.75</v>
      </c>
      <c r="LN275" s="28">
        <v>2137.5</v>
      </c>
      <c r="LO275" s="28">
        <v>2256.25</v>
      </c>
      <c r="LP275" s="25">
        <v>2375</v>
      </c>
      <c r="LQ275" s="25">
        <v>2493.75</v>
      </c>
      <c r="LR275" s="25">
        <v>2612.5</v>
      </c>
      <c r="LS275" s="49"/>
    </row>
    <row r="276" spans="9:331">
      <c r="I276" s="24" t="s">
        <v>99</v>
      </c>
      <c r="J276" s="24" t="str">
        <f t="shared" si="174"/>
        <v>C-12-BASE-75-79</v>
      </c>
      <c r="K276" s="25">
        <v>372</v>
      </c>
      <c r="L276" s="25">
        <v>558</v>
      </c>
      <c r="M276" s="25">
        <v>744</v>
      </c>
      <c r="N276" s="25">
        <v>930</v>
      </c>
      <c r="O276" s="25">
        <v>1116</v>
      </c>
      <c r="P276" s="25">
        <v>1302</v>
      </c>
      <c r="Q276" s="25">
        <v>1413.6</v>
      </c>
      <c r="R276" s="25">
        <v>1590.3</v>
      </c>
      <c r="S276" s="25">
        <v>1767</v>
      </c>
      <c r="T276" s="25">
        <v>1943.7</v>
      </c>
      <c r="U276" s="28">
        <v>2120.4</v>
      </c>
      <c r="V276" s="30" t="s">
        <v>265</v>
      </c>
      <c r="W276" s="28">
        <v>2297.1</v>
      </c>
      <c r="X276" s="28">
        <v>2473.8000000000002</v>
      </c>
      <c r="Y276" s="28">
        <v>2650.5</v>
      </c>
      <c r="Z276" s="28">
        <v>2827.2</v>
      </c>
      <c r="AA276" s="28">
        <v>3003.9</v>
      </c>
      <c r="AB276" s="28">
        <v>3180.6</v>
      </c>
      <c r="AC276" s="28">
        <v>3357.3</v>
      </c>
      <c r="AD276" s="25">
        <v>3534</v>
      </c>
      <c r="AE276" s="25">
        <v>3710.7</v>
      </c>
      <c r="AF276" s="25">
        <v>3887.4</v>
      </c>
      <c r="CV276" s="24" t="s">
        <v>99</v>
      </c>
      <c r="CW276" s="24" t="str">
        <f t="shared" si="175"/>
        <v>C-12-BASE-75-79</v>
      </c>
      <c r="CX276" s="25">
        <v>336</v>
      </c>
      <c r="CY276" s="25">
        <v>504</v>
      </c>
      <c r="CZ276" s="25">
        <v>672</v>
      </c>
      <c r="DA276" s="25">
        <v>840</v>
      </c>
      <c r="DB276" s="25">
        <v>1008</v>
      </c>
      <c r="DC276" s="25">
        <v>1176</v>
      </c>
      <c r="DD276" s="25">
        <v>1276.8</v>
      </c>
      <c r="DE276" s="25">
        <v>1436.4</v>
      </c>
      <c r="DF276" s="25">
        <v>1596</v>
      </c>
      <c r="DG276" s="25">
        <v>1755.6</v>
      </c>
      <c r="DH276" s="28">
        <v>1915.2</v>
      </c>
      <c r="DI276" s="30" t="s">
        <v>265</v>
      </c>
      <c r="DJ276" s="28">
        <v>2074.8000000000002</v>
      </c>
      <c r="DK276" s="28">
        <v>2234.4</v>
      </c>
      <c r="DL276" s="28">
        <v>2394</v>
      </c>
      <c r="DM276" s="28">
        <v>2553.6</v>
      </c>
      <c r="DN276" s="28">
        <v>2713.2</v>
      </c>
      <c r="DO276" s="28">
        <v>2872.8</v>
      </c>
      <c r="DP276" s="28">
        <v>3032.4</v>
      </c>
      <c r="DQ276" s="25">
        <v>3192</v>
      </c>
      <c r="DR276" s="25">
        <v>3351.6</v>
      </c>
      <c r="DS276" s="25">
        <v>3511.2</v>
      </c>
      <c r="DT276" s="49"/>
      <c r="DY276" s="24" t="s">
        <v>99</v>
      </c>
      <c r="DZ276" s="24" t="str">
        <f t="shared" si="176"/>
        <v>C-12-BASE-75-79</v>
      </c>
      <c r="EA276" s="25">
        <v>340.2</v>
      </c>
      <c r="EB276" s="25">
        <v>510.3</v>
      </c>
      <c r="EC276" s="25">
        <v>680.4</v>
      </c>
      <c r="ED276" s="25">
        <v>850.5</v>
      </c>
      <c r="EE276" s="25">
        <v>1020.6</v>
      </c>
      <c r="EF276" s="25">
        <v>1190.7</v>
      </c>
      <c r="EG276" s="25">
        <v>1292.8</v>
      </c>
      <c r="EH276" s="25">
        <v>1454.4</v>
      </c>
      <c r="EI276" s="25">
        <v>1616</v>
      </c>
      <c r="EJ276" s="25">
        <v>1777.6</v>
      </c>
      <c r="EK276" s="28">
        <v>1939.2</v>
      </c>
      <c r="EL276" s="30" t="s">
        <v>265</v>
      </c>
      <c r="EM276" s="28">
        <v>2100.8000000000002</v>
      </c>
      <c r="EN276" s="28">
        <v>2262.4</v>
      </c>
      <c r="EO276" s="28">
        <v>2424</v>
      </c>
      <c r="EP276" s="28">
        <v>2585.6</v>
      </c>
      <c r="EQ276" s="28">
        <v>2747.2</v>
      </c>
      <c r="ER276" s="28">
        <v>2908.8</v>
      </c>
      <c r="ES276" s="28">
        <v>3070.4</v>
      </c>
      <c r="ET276" s="25">
        <v>3232</v>
      </c>
      <c r="EU276" s="25">
        <v>3393.6</v>
      </c>
      <c r="EV276" s="25">
        <v>3555.2</v>
      </c>
      <c r="EW276" s="49"/>
      <c r="FB276" s="24" t="s">
        <v>99</v>
      </c>
      <c r="FC276" s="24" t="str">
        <f t="shared" si="177"/>
        <v>C-12-BASE-75-79</v>
      </c>
      <c r="FD276" s="25">
        <v>284</v>
      </c>
      <c r="FE276" s="25">
        <v>426</v>
      </c>
      <c r="FF276" s="25">
        <v>568</v>
      </c>
      <c r="FG276" s="25">
        <v>710</v>
      </c>
      <c r="FH276" s="25">
        <v>852</v>
      </c>
      <c r="FI276" s="25">
        <v>994</v>
      </c>
      <c r="FJ276" s="25">
        <v>1079.2</v>
      </c>
      <c r="FK276" s="25">
        <v>1214.0999999999999</v>
      </c>
      <c r="FL276" s="25">
        <v>1349</v>
      </c>
      <c r="FM276" s="25">
        <v>1483.9</v>
      </c>
      <c r="FN276" s="28">
        <v>1618.8</v>
      </c>
      <c r="FO276" s="30" t="s">
        <v>265</v>
      </c>
      <c r="FP276" s="28">
        <v>1753.7</v>
      </c>
      <c r="FQ276" s="28">
        <v>1888.6</v>
      </c>
      <c r="FR276" s="28">
        <v>2023.5</v>
      </c>
      <c r="FS276" s="28">
        <v>2158.4</v>
      </c>
      <c r="FT276" s="28">
        <v>2293.3000000000002</v>
      </c>
      <c r="FU276" s="28">
        <v>2428.1999999999998</v>
      </c>
      <c r="FV276" s="28">
        <v>2563.1</v>
      </c>
      <c r="FW276" s="25">
        <v>2698</v>
      </c>
      <c r="FX276" s="25">
        <v>2832.9</v>
      </c>
      <c r="FY276" s="25">
        <v>2967.8</v>
      </c>
      <c r="FZ276" s="49"/>
      <c r="HJ276" s="24" t="s">
        <v>99</v>
      </c>
      <c r="HK276" s="24" t="str">
        <f t="shared" si="178"/>
        <v>C-12-BASE-75-79</v>
      </c>
      <c r="HL276" s="25">
        <v>308</v>
      </c>
      <c r="HM276" s="25">
        <v>462</v>
      </c>
      <c r="HN276" s="25">
        <v>616</v>
      </c>
      <c r="HO276" s="25">
        <v>770</v>
      </c>
      <c r="HP276" s="25">
        <v>924</v>
      </c>
      <c r="HQ276" s="25">
        <v>1078</v>
      </c>
      <c r="HR276" s="25">
        <v>1170.4000000000001</v>
      </c>
      <c r="HS276" s="25">
        <v>1316.7</v>
      </c>
      <c r="HT276" s="25">
        <v>1463</v>
      </c>
      <c r="HU276" s="25">
        <v>1609.3</v>
      </c>
      <c r="HV276" s="28">
        <v>1755.6</v>
      </c>
      <c r="HW276" s="30" t="s">
        <v>265</v>
      </c>
      <c r="HX276" s="28">
        <v>1901.9</v>
      </c>
      <c r="HY276" s="28">
        <v>2048.1999999999998</v>
      </c>
      <c r="HZ276" s="28">
        <v>2194.5</v>
      </c>
      <c r="IA276" s="28">
        <v>2340.8000000000002</v>
      </c>
      <c r="IB276" s="28">
        <v>2487.1</v>
      </c>
      <c r="IC276" s="28">
        <v>2633.4</v>
      </c>
      <c r="ID276" s="28">
        <v>2779.7</v>
      </c>
      <c r="IE276" s="25">
        <v>2926</v>
      </c>
      <c r="IF276" s="25">
        <v>3072.3</v>
      </c>
      <c r="IG276" s="25">
        <v>3218.6</v>
      </c>
      <c r="IH276" s="49"/>
      <c r="IM276" s="24" t="s">
        <v>99</v>
      </c>
      <c r="IN276" s="24" t="str">
        <f t="shared" si="179"/>
        <v>C-12-BASE-75-79</v>
      </c>
      <c r="IO276" s="25">
        <v>401.82</v>
      </c>
      <c r="IP276" s="25">
        <v>602.73</v>
      </c>
      <c r="IQ276" s="25">
        <v>803.64</v>
      </c>
      <c r="IR276" s="25">
        <v>1004.55</v>
      </c>
      <c r="IS276" s="25">
        <v>1205.46</v>
      </c>
      <c r="IT276" s="25">
        <v>1406.37</v>
      </c>
      <c r="IU276" s="25">
        <v>1526.88</v>
      </c>
      <c r="IV276" s="25">
        <v>1717.74</v>
      </c>
      <c r="IW276" s="25">
        <v>1908.6</v>
      </c>
      <c r="IX276" s="25">
        <v>2099.46</v>
      </c>
      <c r="IY276" s="28">
        <v>2290.3200000000002</v>
      </c>
      <c r="IZ276" s="30" t="s">
        <v>265</v>
      </c>
      <c r="JA276" s="28">
        <v>2481.1799999999998</v>
      </c>
      <c r="JB276" s="28">
        <v>2672.04</v>
      </c>
      <c r="JC276" s="28">
        <v>2862.9</v>
      </c>
      <c r="JD276" s="28">
        <v>3053.76</v>
      </c>
      <c r="JE276" s="28">
        <v>3244.62</v>
      </c>
      <c r="JF276" s="28">
        <v>3435.48</v>
      </c>
      <c r="JG276" s="28">
        <v>3626.34</v>
      </c>
      <c r="JH276" s="25">
        <v>3817.2</v>
      </c>
      <c r="JI276" s="25">
        <v>4008.06</v>
      </c>
      <c r="JJ276" s="25">
        <v>4198.92</v>
      </c>
      <c r="JK276" s="49"/>
      <c r="KU276" s="24" t="s">
        <v>99</v>
      </c>
      <c r="KV276" s="24" t="str">
        <f t="shared" si="180"/>
        <v>C-12-BASE-75-79</v>
      </c>
      <c r="KW276" s="25">
        <v>308</v>
      </c>
      <c r="KX276" s="25">
        <v>462</v>
      </c>
      <c r="KY276" s="25">
        <v>616</v>
      </c>
      <c r="KZ276" s="25">
        <v>770</v>
      </c>
      <c r="LA276" s="25">
        <v>924</v>
      </c>
      <c r="LB276" s="25">
        <v>1078</v>
      </c>
      <c r="LC276" s="25">
        <v>1170.4000000000001</v>
      </c>
      <c r="LD276" s="25">
        <v>1316.7</v>
      </c>
      <c r="LE276" s="25">
        <v>1463</v>
      </c>
      <c r="LF276" s="25">
        <v>1609.3</v>
      </c>
      <c r="LG276" s="28">
        <v>1755.6</v>
      </c>
      <c r="LH276" s="30" t="s">
        <v>265</v>
      </c>
      <c r="LI276" s="28">
        <v>1901.9</v>
      </c>
      <c r="LJ276" s="28">
        <v>2048.1999999999998</v>
      </c>
      <c r="LK276" s="28">
        <v>2194.5</v>
      </c>
      <c r="LL276" s="28">
        <v>2340.8000000000002</v>
      </c>
      <c r="LM276" s="28">
        <v>2487.1</v>
      </c>
      <c r="LN276" s="28">
        <v>2633.4</v>
      </c>
      <c r="LO276" s="28">
        <v>2779.7</v>
      </c>
      <c r="LP276" s="25">
        <v>2926</v>
      </c>
      <c r="LQ276" s="25">
        <v>3072.3</v>
      </c>
      <c r="LR276" s="25">
        <v>3218.6</v>
      </c>
      <c r="LS276" s="49"/>
    </row>
    <row r="277" spans="9:331" ht="13.8" thickBot="1">
      <c r="I277" s="33" t="s">
        <v>100</v>
      </c>
      <c r="J277" s="24" t="str">
        <f t="shared" si="174"/>
        <v>C-12-BASE-80-84</v>
      </c>
      <c r="K277" s="34">
        <v>408</v>
      </c>
      <c r="L277" s="34">
        <v>612</v>
      </c>
      <c r="M277" s="34">
        <v>816</v>
      </c>
      <c r="N277" s="34">
        <v>1020</v>
      </c>
      <c r="O277" s="34">
        <v>1224</v>
      </c>
      <c r="P277" s="34">
        <v>1428</v>
      </c>
      <c r="Q277" s="34">
        <v>1550.4</v>
      </c>
      <c r="R277" s="34">
        <v>1744.2</v>
      </c>
      <c r="S277" s="34">
        <v>1938</v>
      </c>
      <c r="T277" s="34">
        <v>2131.8000000000002</v>
      </c>
      <c r="U277" s="35">
        <v>2325.6</v>
      </c>
      <c r="V277" s="36" t="s">
        <v>265</v>
      </c>
      <c r="W277" s="35">
        <v>2519.4</v>
      </c>
      <c r="X277" s="35">
        <v>2713.2</v>
      </c>
      <c r="Y277" s="35">
        <v>2907</v>
      </c>
      <c r="Z277" s="35">
        <v>3100.8</v>
      </c>
      <c r="AA277" s="35">
        <v>3294.6</v>
      </c>
      <c r="AB277" s="35">
        <v>3488.4</v>
      </c>
      <c r="AC277" s="35">
        <v>3682.2</v>
      </c>
      <c r="AD277" s="34">
        <v>3876</v>
      </c>
      <c r="AE277" s="34">
        <v>4069.8</v>
      </c>
      <c r="AF277" s="34">
        <v>4263.6000000000004</v>
      </c>
      <c r="CV277" s="33" t="s">
        <v>100</v>
      </c>
      <c r="CW277" s="24" t="str">
        <f t="shared" si="175"/>
        <v>C-12-BASE-80-84</v>
      </c>
      <c r="CX277" s="34">
        <v>370</v>
      </c>
      <c r="CY277" s="34">
        <v>555</v>
      </c>
      <c r="CZ277" s="34">
        <v>740</v>
      </c>
      <c r="DA277" s="34">
        <v>925</v>
      </c>
      <c r="DB277" s="34">
        <v>1110</v>
      </c>
      <c r="DC277" s="34">
        <v>1295</v>
      </c>
      <c r="DD277" s="34">
        <v>1406</v>
      </c>
      <c r="DE277" s="34">
        <v>1581.75</v>
      </c>
      <c r="DF277" s="34">
        <v>1757.5</v>
      </c>
      <c r="DG277" s="34">
        <v>1933.25</v>
      </c>
      <c r="DH277" s="35">
        <v>2109</v>
      </c>
      <c r="DI277" s="36" t="s">
        <v>265</v>
      </c>
      <c r="DJ277" s="35">
        <v>2284.75</v>
      </c>
      <c r="DK277" s="35">
        <v>2460.5</v>
      </c>
      <c r="DL277" s="35">
        <v>2636.25</v>
      </c>
      <c r="DM277" s="35">
        <v>2812</v>
      </c>
      <c r="DN277" s="35">
        <v>2987.75</v>
      </c>
      <c r="DO277" s="35">
        <v>3163.5</v>
      </c>
      <c r="DP277" s="35">
        <v>3339.25</v>
      </c>
      <c r="DQ277" s="34">
        <v>3515</v>
      </c>
      <c r="DR277" s="34">
        <v>3690.75</v>
      </c>
      <c r="DS277" s="34">
        <v>3866.5</v>
      </c>
      <c r="DT277" s="49"/>
      <c r="DY277" s="33" t="s">
        <v>100</v>
      </c>
      <c r="DZ277" s="24" t="str">
        <f t="shared" si="176"/>
        <v>C-12-BASE-80-84</v>
      </c>
      <c r="EA277" s="34">
        <v>374.62</v>
      </c>
      <c r="EB277" s="34">
        <v>561.92999999999995</v>
      </c>
      <c r="EC277" s="34">
        <v>749.24</v>
      </c>
      <c r="ED277" s="34">
        <v>936.55</v>
      </c>
      <c r="EE277" s="34">
        <v>1123.8599999999999</v>
      </c>
      <c r="EF277" s="34">
        <v>1311.17</v>
      </c>
      <c r="EG277" s="34">
        <v>1423.52</v>
      </c>
      <c r="EH277" s="34">
        <v>1601.46</v>
      </c>
      <c r="EI277" s="34">
        <v>1779.4</v>
      </c>
      <c r="EJ277" s="34">
        <v>1957.34</v>
      </c>
      <c r="EK277" s="35">
        <v>2135.2800000000002</v>
      </c>
      <c r="EL277" s="36" t="s">
        <v>265</v>
      </c>
      <c r="EM277" s="35">
        <v>2313.2199999999998</v>
      </c>
      <c r="EN277" s="35">
        <v>2491.16</v>
      </c>
      <c r="EO277" s="35">
        <v>2669.1</v>
      </c>
      <c r="EP277" s="35">
        <v>2847.04</v>
      </c>
      <c r="EQ277" s="35">
        <v>3024.98</v>
      </c>
      <c r="ER277" s="35">
        <v>3202.92</v>
      </c>
      <c r="ES277" s="35">
        <v>3380.86</v>
      </c>
      <c r="ET277" s="34">
        <v>3558.8</v>
      </c>
      <c r="EU277" s="34">
        <v>3736.74</v>
      </c>
      <c r="EV277" s="34">
        <v>3914.68</v>
      </c>
      <c r="EW277" s="49"/>
      <c r="FB277" s="33" t="s">
        <v>100</v>
      </c>
      <c r="FC277" s="24" t="str">
        <f t="shared" si="177"/>
        <v>C-12-BASE-80-84</v>
      </c>
      <c r="FD277" s="34">
        <v>312</v>
      </c>
      <c r="FE277" s="34">
        <v>468</v>
      </c>
      <c r="FF277" s="34">
        <v>624</v>
      </c>
      <c r="FG277" s="34">
        <v>780</v>
      </c>
      <c r="FH277" s="34">
        <v>936</v>
      </c>
      <c r="FI277" s="34">
        <v>1092</v>
      </c>
      <c r="FJ277" s="34">
        <v>1185.5999999999999</v>
      </c>
      <c r="FK277" s="34">
        <v>1333.8</v>
      </c>
      <c r="FL277" s="34">
        <v>1482</v>
      </c>
      <c r="FM277" s="34">
        <v>1630.2</v>
      </c>
      <c r="FN277" s="35">
        <v>1778.4</v>
      </c>
      <c r="FO277" s="36" t="s">
        <v>265</v>
      </c>
      <c r="FP277" s="35">
        <v>1926.6</v>
      </c>
      <c r="FQ277" s="35">
        <v>2074.8000000000002</v>
      </c>
      <c r="FR277" s="35">
        <v>2223</v>
      </c>
      <c r="FS277" s="35">
        <v>2371.1999999999998</v>
      </c>
      <c r="FT277" s="35">
        <v>2519.4</v>
      </c>
      <c r="FU277" s="35">
        <v>2667.6</v>
      </c>
      <c r="FV277" s="35">
        <v>2815.8</v>
      </c>
      <c r="FW277" s="34">
        <v>2964</v>
      </c>
      <c r="FX277" s="34">
        <v>3112.2</v>
      </c>
      <c r="FY277" s="34">
        <v>3260.4</v>
      </c>
      <c r="FZ277" s="49"/>
      <c r="HJ277" s="33" t="s">
        <v>100</v>
      </c>
      <c r="HK277" s="24" t="str">
        <f t="shared" si="178"/>
        <v>C-12-BASE-80-84</v>
      </c>
      <c r="HL277" s="34">
        <v>338</v>
      </c>
      <c r="HM277" s="34">
        <v>507</v>
      </c>
      <c r="HN277" s="34">
        <v>676</v>
      </c>
      <c r="HO277" s="34">
        <v>845</v>
      </c>
      <c r="HP277" s="34">
        <v>1014</v>
      </c>
      <c r="HQ277" s="34">
        <v>1183</v>
      </c>
      <c r="HR277" s="34">
        <v>1284.4000000000001</v>
      </c>
      <c r="HS277" s="34">
        <v>1444.95</v>
      </c>
      <c r="HT277" s="34">
        <v>1605.5</v>
      </c>
      <c r="HU277" s="34">
        <v>1766.05</v>
      </c>
      <c r="HV277" s="35">
        <v>1926.6</v>
      </c>
      <c r="HW277" s="36" t="s">
        <v>265</v>
      </c>
      <c r="HX277" s="35">
        <v>2087.15</v>
      </c>
      <c r="HY277" s="35">
        <v>2247.6999999999998</v>
      </c>
      <c r="HZ277" s="35">
        <v>2408.25</v>
      </c>
      <c r="IA277" s="35">
        <v>2568.8000000000002</v>
      </c>
      <c r="IB277" s="35">
        <v>2729.35</v>
      </c>
      <c r="IC277" s="35">
        <v>2889.9</v>
      </c>
      <c r="ID277" s="35">
        <v>3050.45</v>
      </c>
      <c r="IE277" s="34">
        <v>3211</v>
      </c>
      <c r="IF277" s="34">
        <v>3371.55</v>
      </c>
      <c r="IG277" s="34">
        <v>3532.1</v>
      </c>
      <c r="IH277" s="49"/>
      <c r="IM277" s="33" t="s">
        <v>100</v>
      </c>
      <c r="IN277" s="24" t="str">
        <f t="shared" si="179"/>
        <v>C-12-BASE-80-84</v>
      </c>
      <c r="IO277" s="34">
        <v>441.02</v>
      </c>
      <c r="IP277" s="34">
        <v>661.53</v>
      </c>
      <c r="IQ277" s="34">
        <v>882.04</v>
      </c>
      <c r="IR277" s="34">
        <v>1102.55</v>
      </c>
      <c r="IS277" s="34">
        <v>1323.06</v>
      </c>
      <c r="IT277" s="34">
        <v>1543.57</v>
      </c>
      <c r="IU277" s="34">
        <v>1675.84</v>
      </c>
      <c r="IV277" s="34">
        <v>1885.32</v>
      </c>
      <c r="IW277" s="34">
        <v>2094.8000000000002</v>
      </c>
      <c r="IX277" s="34">
        <v>2304.2800000000002</v>
      </c>
      <c r="IY277" s="35">
        <v>2513.7600000000002</v>
      </c>
      <c r="IZ277" s="36" t="s">
        <v>265</v>
      </c>
      <c r="JA277" s="35">
        <v>2723.24</v>
      </c>
      <c r="JB277" s="35">
        <v>2932.72</v>
      </c>
      <c r="JC277" s="35">
        <v>3142.2</v>
      </c>
      <c r="JD277" s="35">
        <v>3351.68</v>
      </c>
      <c r="JE277" s="35">
        <v>3561.16</v>
      </c>
      <c r="JF277" s="35">
        <v>3770.64</v>
      </c>
      <c r="JG277" s="35">
        <v>3980.12</v>
      </c>
      <c r="JH277" s="34">
        <v>4189.6000000000004</v>
      </c>
      <c r="JI277" s="34">
        <v>4399.08</v>
      </c>
      <c r="JJ277" s="34">
        <v>4608.5600000000004</v>
      </c>
      <c r="JK277" s="49"/>
      <c r="KU277" s="33" t="s">
        <v>100</v>
      </c>
      <c r="KV277" s="24" t="str">
        <f t="shared" si="180"/>
        <v>C-12-BASE-80-84</v>
      </c>
      <c r="KW277" s="34">
        <v>338</v>
      </c>
      <c r="KX277" s="34">
        <v>507</v>
      </c>
      <c r="KY277" s="34">
        <v>676</v>
      </c>
      <c r="KZ277" s="34">
        <v>845</v>
      </c>
      <c r="LA277" s="34">
        <v>1014</v>
      </c>
      <c r="LB277" s="34">
        <v>1183</v>
      </c>
      <c r="LC277" s="34">
        <v>1284.4000000000001</v>
      </c>
      <c r="LD277" s="34">
        <v>1444.95</v>
      </c>
      <c r="LE277" s="34">
        <v>1605.5</v>
      </c>
      <c r="LF277" s="34">
        <v>1766.05</v>
      </c>
      <c r="LG277" s="35">
        <v>1926.6</v>
      </c>
      <c r="LH277" s="36" t="s">
        <v>265</v>
      </c>
      <c r="LI277" s="35">
        <v>2087.15</v>
      </c>
      <c r="LJ277" s="35">
        <v>2247.6999999999998</v>
      </c>
      <c r="LK277" s="35">
        <v>2408.25</v>
      </c>
      <c r="LL277" s="35">
        <v>2568.8000000000002</v>
      </c>
      <c r="LM277" s="35">
        <v>2729.35</v>
      </c>
      <c r="LN277" s="35">
        <v>2889.9</v>
      </c>
      <c r="LO277" s="35">
        <v>3050.45</v>
      </c>
      <c r="LP277" s="34">
        <v>3211</v>
      </c>
      <c r="LQ277" s="34">
        <v>3371.55</v>
      </c>
      <c r="LR277" s="34">
        <v>3532.1</v>
      </c>
      <c r="LS277" s="49"/>
    </row>
    <row r="278" spans="9:331" ht="13.8" thickBot="1">
      <c r="DT278" s="49"/>
      <c r="EW278" s="49"/>
      <c r="FZ278" s="49"/>
      <c r="IH278" s="49"/>
      <c r="JK278" s="49"/>
      <c r="LS278" s="49"/>
    </row>
    <row r="279" spans="9:331">
      <c r="K279" s="11">
        <v>500</v>
      </c>
      <c r="L279" s="12">
        <v>750</v>
      </c>
      <c r="M279" s="11">
        <v>1000</v>
      </c>
      <c r="N279" s="11">
        <v>1250</v>
      </c>
      <c r="O279" s="11">
        <v>1500</v>
      </c>
      <c r="P279" s="11">
        <v>1750</v>
      </c>
      <c r="Q279" s="11">
        <v>2000</v>
      </c>
      <c r="R279" s="11">
        <v>2250</v>
      </c>
      <c r="S279" s="11">
        <v>2500</v>
      </c>
      <c r="T279" s="11">
        <v>2750</v>
      </c>
      <c r="U279" s="14">
        <v>3000</v>
      </c>
      <c r="V279" s="15" t="s">
        <v>74</v>
      </c>
      <c r="W279" s="11">
        <v>3250</v>
      </c>
      <c r="X279" s="12">
        <v>3500</v>
      </c>
      <c r="Y279" s="11">
        <v>3750</v>
      </c>
      <c r="Z279" s="11">
        <v>4000</v>
      </c>
      <c r="AA279" s="11">
        <v>4250</v>
      </c>
      <c r="AB279" s="11">
        <v>4500</v>
      </c>
      <c r="AC279" s="11">
        <v>4750</v>
      </c>
      <c r="AD279" s="11">
        <v>5000</v>
      </c>
      <c r="AE279" s="11">
        <v>5250</v>
      </c>
      <c r="AF279" s="11">
        <v>5500</v>
      </c>
      <c r="CX279" s="11">
        <v>500</v>
      </c>
      <c r="CY279" s="12">
        <v>750</v>
      </c>
      <c r="CZ279" s="11">
        <v>1000</v>
      </c>
      <c r="DA279" s="11">
        <v>1250</v>
      </c>
      <c r="DB279" s="11">
        <v>1500</v>
      </c>
      <c r="DC279" s="11">
        <v>1750</v>
      </c>
      <c r="DD279" s="11">
        <v>2000</v>
      </c>
      <c r="DE279" s="11">
        <v>2250</v>
      </c>
      <c r="DF279" s="11">
        <v>2500</v>
      </c>
      <c r="DG279" s="11">
        <v>2750</v>
      </c>
      <c r="DH279" s="14">
        <v>3000</v>
      </c>
      <c r="DI279" s="15" t="s">
        <v>74</v>
      </c>
      <c r="DJ279" s="11">
        <v>3250</v>
      </c>
      <c r="DK279" s="12">
        <v>3500</v>
      </c>
      <c r="DL279" s="11">
        <v>3750</v>
      </c>
      <c r="DM279" s="11">
        <v>4000</v>
      </c>
      <c r="DN279" s="11">
        <v>4250</v>
      </c>
      <c r="DO279" s="11">
        <v>4500</v>
      </c>
      <c r="DP279" s="11">
        <v>4750</v>
      </c>
      <c r="DQ279" s="11">
        <v>5000</v>
      </c>
      <c r="DR279" s="11">
        <v>5250</v>
      </c>
      <c r="DS279" s="11">
        <v>5500</v>
      </c>
      <c r="DT279" s="49"/>
      <c r="EA279" s="11">
        <v>500</v>
      </c>
      <c r="EB279" s="12">
        <v>750</v>
      </c>
      <c r="EC279" s="11">
        <v>1000</v>
      </c>
      <c r="ED279" s="11">
        <v>1250</v>
      </c>
      <c r="EE279" s="11">
        <v>1500</v>
      </c>
      <c r="EF279" s="11">
        <v>1750</v>
      </c>
      <c r="EG279" s="11">
        <v>2000</v>
      </c>
      <c r="EH279" s="11">
        <v>2250</v>
      </c>
      <c r="EI279" s="11">
        <v>2500</v>
      </c>
      <c r="EJ279" s="11">
        <v>2750</v>
      </c>
      <c r="EK279" s="14">
        <v>3000</v>
      </c>
      <c r="EL279" s="15" t="s">
        <v>74</v>
      </c>
      <c r="EM279" s="11">
        <v>3250</v>
      </c>
      <c r="EN279" s="12">
        <v>3500</v>
      </c>
      <c r="EO279" s="11">
        <v>3750</v>
      </c>
      <c r="EP279" s="11">
        <v>4000</v>
      </c>
      <c r="EQ279" s="11">
        <v>4250</v>
      </c>
      <c r="ER279" s="11">
        <v>4500</v>
      </c>
      <c r="ES279" s="11">
        <v>4750</v>
      </c>
      <c r="ET279" s="11">
        <v>5000</v>
      </c>
      <c r="EU279" s="11">
        <v>5250</v>
      </c>
      <c r="EV279" s="11">
        <v>5500</v>
      </c>
      <c r="EW279" s="49"/>
      <c r="FD279" s="11">
        <v>500</v>
      </c>
      <c r="FE279" s="12">
        <v>750</v>
      </c>
      <c r="FF279" s="11">
        <v>1000</v>
      </c>
      <c r="FG279" s="11">
        <v>1250</v>
      </c>
      <c r="FH279" s="11">
        <v>1500</v>
      </c>
      <c r="FI279" s="11">
        <v>1750</v>
      </c>
      <c r="FJ279" s="11">
        <v>2000</v>
      </c>
      <c r="FK279" s="11">
        <v>2250</v>
      </c>
      <c r="FL279" s="11">
        <v>2500</v>
      </c>
      <c r="FM279" s="11">
        <v>2750</v>
      </c>
      <c r="FN279" s="14">
        <v>3000</v>
      </c>
      <c r="FO279" s="15" t="s">
        <v>74</v>
      </c>
      <c r="FP279" s="11">
        <v>3250</v>
      </c>
      <c r="FQ279" s="12">
        <v>3500</v>
      </c>
      <c r="FR279" s="11">
        <v>3750</v>
      </c>
      <c r="FS279" s="11">
        <v>4000</v>
      </c>
      <c r="FT279" s="11">
        <v>4250</v>
      </c>
      <c r="FU279" s="11">
        <v>4500</v>
      </c>
      <c r="FV279" s="11">
        <v>4750</v>
      </c>
      <c r="FW279" s="11">
        <v>5000</v>
      </c>
      <c r="FX279" s="11">
        <v>5250</v>
      </c>
      <c r="FY279" s="11">
        <v>5500</v>
      </c>
      <c r="FZ279" s="49"/>
      <c r="HL279" s="11">
        <v>500</v>
      </c>
      <c r="HM279" s="12">
        <v>750</v>
      </c>
      <c r="HN279" s="11">
        <v>1000</v>
      </c>
      <c r="HO279" s="11">
        <v>1250</v>
      </c>
      <c r="HP279" s="11">
        <v>1500</v>
      </c>
      <c r="HQ279" s="11">
        <v>1750</v>
      </c>
      <c r="HR279" s="11">
        <v>2000</v>
      </c>
      <c r="HS279" s="11">
        <v>2250</v>
      </c>
      <c r="HT279" s="11">
        <v>2500</v>
      </c>
      <c r="HU279" s="11">
        <v>2750</v>
      </c>
      <c r="HV279" s="14">
        <v>3000</v>
      </c>
      <c r="HW279" s="15" t="s">
        <v>74</v>
      </c>
      <c r="HX279" s="11">
        <v>3250</v>
      </c>
      <c r="HY279" s="12">
        <v>3500</v>
      </c>
      <c r="HZ279" s="11">
        <v>3750</v>
      </c>
      <c r="IA279" s="11">
        <v>4000</v>
      </c>
      <c r="IB279" s="11">
        <v>4250</v>
      </c>
      <c r="IC279" s="11">
        <v>4500</v>
      </c>
      <c r="ID279" s="11">
        <v>4750</v>
      </c>
      <c r="IE279" s="11">
        <v>5000</v>
      </c>
      <c r="IF279" s="11">
        <v>5250</v>
      </c>
      <c r="IG279" s="11">
        <v>5500</v>
      </c>
      <c r="IH279" s="49"/>
      <c r="IO279" s="11">
        <v>500</v>
      </c>
      <c r="IP279" s="12">
        <v>750</v>
      </c>
      <c r="IQ279" s="11">
        <v>1000</v>
      </c>
      <c r="IR279" s="11">
        <v>1250</v>
      </c>
      <c r="IS279" s="11">
        <v>1500</v>
      </c>
      <c r="IT279" s="11">
        <v>1750</v>
      </c>
      <c r="IU279" s="11">
        <v>2000</v>
      </c>
      <c r="IV279" s="11">
        <v>2250</v>
      </c>
      <c r="IW279" s="11">
        <v>2500</v>
      </c>
      <c r="IX279" s="11">
        <v>2750</v>
      </c>
      <c r="IY279" s="14">
        <v>3000</v>
      </c>
      <c r="IZ279" s="15" t="s">
        <v>74</v>
      </c>
      <c r="JA279" s="11">
        <v>3250</v>
      </c>
      <c r="JB279" s="12">
        <v>3500</v>
      </c>
      <c r="JC279" s="11">
        <v>3750</v>
      </c>
      <c r="JD279" s="11">
        <v>4000</v>
      </c>
      <c r="JE279" s="11">
        <v>4250</v>
      </c>
      <c r="JF279" s="11">
        <v>4500</v>
      </c>
      <c r="JG279" s="11">
        <v>4750</v>
      </c>
      <c r="JH279" s="11">
        <v>5000</v>
      </c>
      <c r="JI279" s="11">
        <v>5250</v>
      </c>
      <c r="JJ279" s="11">
        <v>5500</v>
      </c>
      <c r="JK279" s="49"/>
      <c r="KW279" s="11">
        <v>500</v>
      </c>
      <c r="KX279" s="12">
        <v>750</v>
      </c>
      <c r="KY279" s="11">
        <v>1000</v>
      </c>
      <c r="KZ279" s="11">
        <v>1250</v>
      </c>
      <c r="LA279" s="11">
        <v>1500</v>
      </c>
      <c r="LB279" s="11">
        <v>1750</v>
      </c>
      <c r="LC279" s="11">
        <v>2000</v>
      </c>
      <c r="LD279" s="11">
        <v>2250</v>
      </c>
      <c r="LE279" s="11">
        <v>2500</v>
      </c>
      <c r="LF279" s="11">
        <v>2750</v>
      </c>
      <c r="LG279" s="14">
        <v>3000</v>
      </c>
      <c r="LH279" s="15" t="s">
        <v>74</v>
      </c>
      <c r="LI279" s="11">
        <v>3250</v>
      </c>
      <c r="LJ279" s="12">
        <v>3500</v>
      </c>
      <c r="LK279" s="11">
        <v>3750</v>
      </c>
      <c r="LL279" s="11">
        <v>4000</v>
      </c>
      <c r="LM279" s="11">
        <v>4250</v>
      </c>
      <c r="LN279" s="11">
        <v>4500</v>
      </c>
      <c r="LO279" s="11">
        <v>4750</v>
      </c>
      <c r="LP279" s="11">
        <v>5000</v>
      </c>
      <c r="LQ279" s="11">
        <v>5250</v>
      </c>
      <c r="LR279" s="11">
        <v>5500</v>
      </c>
      <c r="LS279" s="49"/>
    </row>
    <row r="280" spans="9:331">
      <c r="I280" s="17"/>
      <c r="J280" s="141" t="s">
        <v>308</v>
      </c>
      <c r="K280" s="18">
        <v>2</v>
      </c>
      <c r="L280" s="19">
        <v>3</v>
      </c>
      <c r="M280" s="18">
        <v>4</v>
      </c>
      <c r="N280" s="18">
        <v>5</v>
      </c>
      <c r="O280" s="18">
        <v>6</v>
      </c>
      <c r="P280" s="18">
        <v>7</v>
      </c>
      <c r="Q280" s="18">
        <v>8</v>
      </c>
      <c r="R280" s="18">
        <v>9</v>
      </c>
      <c r="S280" s="18">
        <v>10</v>
      </c>
      <c r="T280" s="18">
        <v>11</v>
      </c>
      <c r="U280" s="20">
        <v>12</v>
      </c>
      <c r="V280" s="21"/>
      <c r="W280" s="18">
        <v>13</v>
      </c>
      <c r="X280" s="19">
        <v>14</v>
      </c>
      <c r="Y280" s="18">
        <v>15</v>
      </c>
      <c r="Z280" s="18">
        <v>16</v>
      </c>
      <c r="AA280" s="18">
        <v>17</v>
      </c>
      <c r="AB280" s="18">
        <v>18</v>
      </c>
      <c r="AC280" s="18">
        <v>19</v>
      </c>
      <c r="AD280" s="18">
        <v>20</v>
      </c>
      <c r="AE280" s="18">
        <v>21</v>
      </c>
      <c r="AF280" s="18">
        <v>22</v>
      </c>
      <c r="CV280" s="17"/>
      <c r="CW280" s="157" t="s">
        <v>308</v>
      </c>
      <c r="CX280" s="18">
        <v>2</v>
      </c>
      <c r="CY280" s="19">
        <v>3</v>
      </c>
      <c r="CZ280" s="18">
        <v>4</v>
      </c>
      <c r="DA280" s="18">
        <v>5</v>
      </c>
      <c r="DB280" s="18">
        <v>6</v>
      </c>
      <c r="DC280" s="18">
        <v>7</v>
      </c>
      <c r="DD280" s="18">
        <v>8</v>
      </c>
      <c r="DE280" s="18">
        <v>9</v>
      </c>
      <c r="DF280" s="18">
        <v>10</v>
      </c>
      <c r="DG280" s="18">
        <v>11</v>
      </c>
      <c r="DH280" s="20">
        <v>12</v>
      </c>
      <c r="DI280" s="21"/>
      <c r="DJ280" s="18">
        <v>13</v>
      </c>
      <c r="DK280" s="19">
        <v>14</v>
      </c>
      <c r="DL280" s="18">
        <v>15</v>
      </c>
      <c r="DM280" s="18">
        <v>16</v>
      </c>
      <c r="DN280" s="18">
        <v>17</v>
      </c>
      <c r="DO280" s="18">
        <v>18</v>
      </c>
      <c r="DP280" s="18">
        <v>19</v>
      </c>
      <c r="DQ280" s="18">
        <v>20</v>
      </c>
      <c r="DR280" s="18">
        <v>21</v>
      </c>
      <c r="DS280" s="18">
        <v>22</v>
      </c>
      <c r="DT280" s="49"/>
      <c r="DY280" s="17"/>
      <c r="DZ280" s="157" t="s">
        <v>308</v>
      </c>
      <c r="EA280" s="18">
        <v>2</v>
      </c>
      <c r="EB280" s="19">
        <v>3</v>
      </c>
      <c r="EC280" s="18">
        <v>4</v>
      </c>
      <c r="ED280" s="18">
        <v>5</v>
      </c>
      <c r="EE280" s="18">
        <v>6</v>
      </c>
      <c r="EF280" s="18">
        <v>7</v>
      </c>
      <c r="EG280" s="18">
        <v>8</v>
      </c>
      <c r="EH280" s="18">
        <v>9</v>
      </c>
      <c r="EI280" s="18">
        <v>10</v>
      </c>
      <c r="EJ280" s="18">
        <v>11</v>
      </c>
      <c r="EK280" s="20">
        <v>12</v>
      </c>
      <c r="EL280" s="21"/>
      <c r="EM280" s="18">
        <v>13</v>
      </c>
      <c r="EN280" s="19">
        <v>14</v>
      </c>
      <c r="EO280" s="18">
        <v>15</v>
      </c>
      <c r="EP280" s="18">
        <v>16</v>
      </c>
      <c r="EQ280" s="18">
        <v>17</v>
      </c>
      <c r="ER280" s="18">
        <v>18</v>
      </c>
      <c r="ES280" s="18">
        <v>19</v>
      </c>
      <c r="ET280" s="18">
        <v>20</v>
      </c>
      <c r="EU280" s="18">
        <v>21</v>
      </c>
      <c r="EV280" s="18">
        <v>22</v>
      </c>
      <c r="EW280" s="49"/>
      <c r="FB280" s="17"/>
      <c r="FC280" s="157" t="s">
        <v>308</v>
      </c>
      <c r="FD280" s="18">
        <v>2</v>
      </c>
      <c r="FE280" s="19">
        <v>3</v>
      </c>
      <c r="FF280" s="18">
        <v>4</v>
      </c>
      <c r="FG280" s="18">
        <v>5</v>
      </c>
      <c r="FH280" s="18">
        <v>6</v>
      </c>
      <c r="FI280" s="18">
        <v>7</v>
      </c>
      <c r="FJ280" s="18">
        <v>8</v>
      </c>
      <c r="FK280" s="18">
        <v>9</v>
      </c>
      <c r="FL280" s="18">
        <v>10</v>
      </c>
      <c r="FM280" s="18">
        <v>11</v>
      </c>
      <c r="FN280" s="20">
        <v>12</v>
      </c>
      <c r="FO280" s="21"/>
      <c r="FP280" s="18">
        <v>13</v>
      </c>
      <c r="FQ280" s="19">
        <v>14</v>
      </c>
      <c r="FR280" s="18">
        <v>15</v>
      </c>
      <c r="FS280" s="18">
        <v>16</v>
      </c>
      <c r="FT280" s="18">
        <v>17</v>
      </c>
      <c r="FU280" s="18">
        <v>18</v>
      </c>
      <c r="FV280" s="18">
        <v>19</v>
      </c>
      <c r="FW280" s="18">
        <v>20</v>
      </c>
      <c r="FX280" s="18">
        <v>21</v>
      </c>
      <c r="FY280" s="18">
        <v>22</v>
      </c>
      <c r="FZ280" s="49"/>
      <c r="HJ280" s="17"/>
      <c r="HK280" s="163" t="s">
        <v>308</v>
      </c>
      <c r="HL280" s="18">
        <v>2</v>
      </c>
      <c r="HM280" s="19">
        <v>3</v>
      </c>
      <c r="HN280" s="18">
        <v>4</v>
      </c>
      <c r="HO280" s="18">
        <v>5</v>
      </c>
      <c r="HP280" s="18">
        <v>6</v>
      </c>
      <c r="HQ280" s="18">
        <v>7</v>
      </c>
      <c r="HR280" s="18">
        <v>8</v>
      </c>
      <c r="HS280" s="18">
        <v>9</v>
      </c>
      <c r="HT280" s="18">
        <v>10</v>
      </c>
      <c r="HU280" s="18">
        <v>11</v>
      </c>
      <c r="HV280" s="20">
        <v>12</v>
      </c>
      <c r="HW280" s="21"/>
      <c r="HX280" s="18">
        <v>13</v>
      </c>
      <c r="HY280" s="19">
        <v>14</v>
      </c>
      <c r="HZ280" s="18">
        <v>15</v>
      </c>
      <c r="IA280" s="18">
        <v>16</v>
      </c>
      <c r="IB280" s="18">
        <v>17</v>
      </c>
      <c r="IC280" s="18">
        <v>18</v>
      </c>
      <c r="ID280" s="18">
        <v>19</v>
      </c>
      <c r="IE280" s="18">
        <v>20</v>
      </c>
      <c r="IF280" s="18">
        <v>21</v>
      </c>
      <c r="IG280" s="18">
        <v>22</v>
      </c>
      <c r="IH280" s="49"/>
      <c r="IM280" s="17"/>
      <c r="IN280" s="163" t="s">
        <v>308</v>
      </c>
      <c r="IO280" s="18">
        <v>2</v>
      </c>
      <c r="IP280" s="19">
        <v>3</v>
      </c>
      <c r="IQ280" s="18">
        <v>4</v>
      </c>
      <c r="IR280" s="18">
        <v>5</v>
      </c>
      <c r="IS280" s="18">
        <v>6</v>
      </c>
      <c r="IT280" s="18">
        <v>7</v>
      </c>
      <c r="IU280" s="18">
        <v>8</v>
      </c>
      <c r="IV280" s="18">
        <v>9</v>
      </c>
      <c r="IW280" s="18">
        <v>10</v>
      </c>
      <c r="IX280" s="18">
        <v>11</v>
      </c>
      <c r="IY280" s="20">
        <v>12</v>
      </c>
      <c r="IZ280" s="21"/>
      <c r="JA280" s="18">
        <v>13</v>
      </c>
      <c r="JB280" s="19">
        <v>14</v>
      </c>
      <c r="JC280" s="18">
        <v>15</v>
      </c>
      <c r="JD280" s="18">
        <v>16</v>
      </c>
      <c r="JE280" s="18">
        <v>17</v>
      </c>
      <c r="JF280" s="18">
        <v>18</v>
      </c>
      <c r="JG280" s="18">
        <v>19</v>
      </c>
      <c r="JH280" s="18">
        <v>20</v>
      </c>
      <c r="JI280" s="18">
        <v>21</v>
      </c>
      <c r="JJ280" s="18">
        <v>22</v>
      </c>
      <c r="JK280" s="49"/>
      <c r="KU280" s="17"/>
      <c r="KV280" s="163" t="s">
        <v>308</v>
      </c>
      <c r="KW280" s="18">
        <v>2</v>
      </c>
      <c r="KX280" s="19">
        <v>3</v>
      </c>
      <c r="KY280" s="18">
        <v>4</v>
      </c>
      <c r="KZ280" s="18">
        <v>5</v>
      </c>
      <c r="LA280" s="18">
        <v>6</v>
      </c>
      <c r="LB280" s="18">
        <v>7</v>
      </c>
      <c r="LC280" s="18">
        <v>8</v>
      </c>
      <c r="LD280" s="18">
        <v>9</v>
      </c>
      <c r="LE280" s="18">
        <v>10</v>
      </c>
      <c r="LF280" s="18">
        <v>11</v>
      </c>
      <c r="LG280" s="20">
        <v>12</v>
      </c>
      <c r="LH280" s="21"/>
      <c r="LI280" s="18">
        <v>13</v>
      </c>
      <c r="LJ280" s="19">
        <v>14</v>
      </c>
      <c r="LK280" s="18">
        <v>15</v>
      </c>
      <c r="LL280" s="18">
        <v>16</v>
      </c>
      <c r="LM280" s="18">
        <v>17</v>
      </c>
      <c r="LN280" s="18">
        <v>18</v>
      </c>
      <c r="LO280" s="18">
        <v>19</v>
      </c>
      <c r="LP280" s="18">
        <v>20</v>
      </c>
      <c r="LQ280" s="18">
        <v>21</v>
      </c>
      <c r="LR280" s="18">
        <v>22</v>
      </c>
      <c r="LS280" s="49"/>
    </row>
    <row r="281" spans="9:331">
      <c r="I281" s="43" t="s">
        <v>110</v>
      </c>
      <c r="J281" s="24" t="str">
        <f>CONCATENATE(J$280,"-",I281)</f>
        <v>C-12-NH-D</v>
      </c>
      <c r="K281" s="25">
        <v>0.32</v>
      </c>
      <c r="L281" s="252" t="s">
        <v>84</v>
      </c>
      <c r="M281" s="252"/>
      <c r="N281" s="252"/>
      <c r="O281" s="252"/>
      <c r="P281" s="252"/>
      <c r="Q281" s="252"/>
      <c r="R281" s="252"/>
      <c r="S281" s="252"/>
      <c r="T281" s="252"/>
      <c r="U281" s="253"/>
      <c r="V281" s="27">
        <v>1.1000000000000001</v>
      </c>
      <c r="W281" s="25"/>
      <c r="X281" s="252" t="s">
        <v>84</v>
      </c>
      <c r="Y281" s="252"/>
      <c r="Z281" s="252"/>
      <c r="AA281" s="252"/>
      <c r="AB281" s="252"/>
      <c r="AC281" s="252"/>
      <c r="AD281" s="252"/>
      <c r="AE281" s="252"/>
      <c r="AF281" s="252"/>
      <c r="CV281" s="43" t="s">
        <v>110</v>
      </c>
      <c r="CW281" s="24" t="str">
        <f>CONCATENATE(CW$280,"-",CV281)</f>
        <v>C-12-NH-D</v>
      </c>
      <c r="CX281" s="25">
        <v>0.28000000000000003</v>
      </c>
      <c r="CY281" s="252" t="s">
        <v>84</v>
      </c>
      <c r="CZ281" s="252"/>
      <c r="DA281" s="252"/>
      <c r="DB281" s="252"/>
      <c r="DC281" s="252"/>
      <c r="DD281" s="252"/>
      <c r="DE281" s="252"/>
      <c r="DF281" s="252"/>
      <c r="DG281" s="252"/>
      <c r="DH281" s="253"/>
      <c r="DI281" s="27">
        <v>1.1000000000000001</v>
      </c>
      <c r="DJ281" s="25"/>
      <c r="DK281" s="252" t="s">
        <v>84</v>
      </c>
      <c r="DL281" s="252"/>
      <c r="DM281" s="252"/>
      <c r="DN281" s="252"/>
      <c r="DO281" s="252"/>
      <c r="DP281" s="252"/>
      <c r="DQ281" s="252"/>
      <c r="DR281" s="252"/>
      <c r="DS281" s="252"/>
      <c r="DT281" s="49"/>
      <c r="DY281" s="43" t="s">
        <v>110</v>
      </c>
      <c r="DZ281" s="24" t="str">
        <f>CONCATENATE(DZ$280,"-",DY281)</f>
        <v>C-12-NH-D</v>
      </c>
      <c r="EA281" s="25">
        <v>0.28000000000000003</v>
      </c>
      <c r="EB281" s="252" t="s">
        <v>84</v>
      </c>
      <c r="EC281" s="252"/>
      <c r="ED281" s="252"/>
      <c r="EE281" s="252"/>
      <c r="EF281" s="252"/>
      <c r="EG281" s="252"/>
      <c r="EH281" s="252"/>
      <c r="EI281" s="252"/>
      <c r="EJ281" s="252"/>
      <c r="EK281" s="253"/>
      <c r="EL281" s="27">
        <v>1.1000000000000001</v>
      </c>
      <c r="EM281" s="25"/>
      <c r="EN281" s="252" t="s">
        <v>84</v>
      </c>
      <c r="EO281" s="252"/>
      <c r="EP281" s="252"/>
      <c r="EQ281" s="252"/>
      <c r="ER281" s="252"/>
      <c r="ES281" s="252"/>
      <c r="ET281" s="252"/>
      <c r="EU281" s="252"/>
      <c r="EV281" s="252"/>
      <c r="EW281" s="49"/>
      <c r="FB281" s="43" t="s">
        <v>110</v>
      </c>
      <c r="FC281" s="24" t="str">
        <f>CONCATENATE(FC$280,"-",FB281)</f>
        <v>C-12-NH-D</v>
      </c>
      <c r="FD281" s="25">
        <v>0.26</v>
      </c>
      <c r="FE281" s="252" t="s">
        <v>84</v>
      </c>
      <c r="FF281" s="252"/>
      <c r="FG281" s="252"/>
      <c r="FH281" s="252"/>
      <c r="FI281" s="252"/>
      <c r="FJ281" s="252"/>
      <c r="FK281" s="252"/>
      <c r="FL281" s="252"/>
      <c r="FM281" s="252"/>
      <c r="FN281" s="253"/>
      <c r="FO281" s="27">
        <v>1.1000000000000001</v>
      </c>
      <c r="FP281" s="25"/>
      <c r="FQ281" s="252" t="s">
        <v>84</v>
      </c>
      <c r="FR281" s="252"/>
      <c r="FS281" s="252"/>
      <c r="FT281" s="252"/>
      <c r="FU281" s="252"/>
      <c r="FV281" s="252"/>
      <c r="FW281" s="252"/>
      <c r="FX281" s="252"/>
      <c r="FY281" s="252"/>
      <c r="FZ281" s="49"/>
      <c r="HJ281" s="43" t="s">
        <v>110</v>
      </c>
      <c r="HK281" s="24" t="str">
        <f>CONCATENATE(HK$280,"-",HJ281)</f>
        <v>C-12-NH-D</v>
      </c>
      <c r="HL281" s="25">
        <v>0.28000000000000003</v>
      </c>
      <c r="HM281" s="252" t="s">
        <v>84</v>
      </c>
      <c r="HN281" s="252"/>
      <c r="HO281" s="252"/>
      <c r="HP281" s="252"/>
      <c r="HQ281" s="252"/>
      <c r="HR281" s="252"/>
      <c r="HS281" s="252"/>
      <c r="HT281" s="252"/>
      <c r="HU281" s="252"/>
      <c r="HV281" s="253"/>
      <c r="HW281" s="27">
        <v>100</v>
      </c>
      <c r="HX281" s="25"/>
      <c r="HY281" s="252" t="s">
        <v>84</v>
      </c>
      <c r="HZ281" s="252"/>
      <c r="IA281" s="252"/>
      <c r="IB281" s="252"/>
      <c r="IC281" s="252"/>
      <c r="ID281" s="252"/>
      <c r="IE281" s="252"/>
      <c r="IF281" s="252"/>
      <c r="IG281" s="252"/>
      <c r="IH281" s="49"/>
      <c r="IM281" s="43" t="s">
        <v>110</v>
      </c>
      <c r="IN281" s="24" t="str">
        <f>CONCATENATE(IN$280,"-",IM281)</f>
        <v>C-12-NH-D</v>
      </c>
      <c r="IO281" s="25">
        <v>99999</v>
      </c>
      <c r="IP281" s="252" t="s">
        <v>84</v>
      </c>
      <c r="IQ281" s="252"/>
      <c r="IR281" s="252"/>
      <c r="IS281" s="252"/>
      <c r="IT281" s="252"/>
      <c r="IU281" s="252"/>
      <c r="IV281" s="252"/>
      <c r="IW281" s="252"/>
      <c r="IX281" s="252"/>
      <c r="IY281" s="253"/>
      <c r="IZ281" s="27">
        <v>100</v>
      </c>
      <c r="JA281" s="25"/>
      <c r="JB281" s="252" t="s">
        <v>84</v>
      </c>
      <c r="JC281" s="252"/>
      <c r="JD281" s="252"/>
      <c r="JE281" s="252"/>
      <c r="JF281" s="252"/>
      <c r="JG281" s="252"/>
      <c r="JH281" s="252"/>
      <c r="JI281" s="252"/>
      <c r="JJ281" s="252"/>
      <c r="JK281" s="49"/>
      <c r="KU281" s="43" t="s">
        <v>110</v>
      </c>
      <c r="KV281" s="24" t="str">
        <f>CONCATENATE(KV$280,"-",KU281)</f>
        <v>C-12-NH-D</v>
      </c>
      <c r="KW281" s="25">
        <v>0.28000000000000003</v>
      </c>
      <c r="KX281" s="252" t="s">
        <v>84</v>
      </c>
      <c r="KY281" s="252"/>
      <c r="KZ281" s="252"/>
      <c r="LA281" s="252"/>
      <c r="LB281" s="252"/>
      <c r="LC281" s="252"/>
      <c r="LD281" s="252"/>
      <c r="LE281" s="252"/>
      <c r="LF281" s="252"/>
      <c r="LG281" s="253"/>
      <c r="LH281" s="27">
        <v>100</v>
      </c>
      <c r="LI281" s="25"/>
      <c r="LJ281" s="252" t="s">
        <v>84</v>
      </c>
      <c r="LK281" s="252"/>
      <c r="LL281" s="252"/>
      <c r="LM281" s="252"/>
      <c r="LN281" s="252"/>
      <c r="LO281" s="252"/>
      <c r="LP281" s="252"/>
      <c r="LQ281" s="252"/>
      <c r="LR281" s="252"/>
      <c r="LS281" s="49"/>
    </row>
    <row r="282" spans="9:331" ht="14.4">
      <c r="I282" s="24" t="s">
        <v>91</v>
      </c>
      <c r="J282" s="24" t="str">
        <f t="shared" ref="J282:J291" si="181">CONCATENATE(J$280,"-",I282)</f>
        <v>C-12-NH-18-29</v>
      </c>
      <c r="K282" s="140">
        <v>0.32</v>
      </c>
      <c r="L282" s="25">
        <v>0.48</v>
      </c>
      <c r="M282" s="25">
        <v>0.64</v>
      </c>
      <c r="N282" s="25">
        <v>0.8</v>
      </c>
      <c r="O282" s="25">
        <v>0.96</v>
      </c>
      <c r="P282" s="25">
        <v>1.1200000000000001</v>
      </c>
      <c r="Q282" s="25">
        <v>1.28</v>
      </c>
      <c r="R282" s="25">
        <v>1.44</v>
      </c>
      <c r="S282" s="25">
        <v>1.6</v>
      </c>
      <c r="T282" s="25">
        <v>1.76</v>
      </c>
      <c r="U282" s="28">
        <v>1.92</v>
      </c>
      <c r="V282" s="29">
        <v>1.1000000000000001</v>
      </c>
      <c r="W282" s="142">
        <v>2.08</v>
      </c>
      <c r="X282" s="28">
        <v>2.2400000000000002</v>
      </c>
      <c r="Y282" s="28">
        <v>2.4</v>
      </c>
      <c r="Z282" s="28">
        <v>2.56</v>
      </c>
      <c r="AA282" s="28">
        <v>2.72</v>
      </c>
      <c r="AB282" s="28">
        <v>2.88</v>
      </c>
      <c r="AC282" s="28">
        <v>3.04</v>
      </c>
      <c r="AD282" s="25">
        <v>3.2</v>
      </c>
      <c r="AE282" s="25">
        <v>3.36</v>
      </c>
      <c r="AF282" s="25">
        <v>3.52</v>
      </c>
      <c r="CV282" s="24" t="s">
        <v>91</v>
      </c>
      <c r="CW282" s="24" t="str">
        <f t="shared" ref="CW282:CW291" si="182">CONCATENATE(CW$280,"-",CV282)</f>
        <v>C-12-NH-18-29</v>
      </c>
      <c r="CX282" s="156">
        <v>0.28000000000000003</v>
      </c>
      <c r="CY282" s="25">
        <v>0.42</v>
      </c>
      <c r="CZ282" s="25">
        <v>0.56000000000000005</v>
      </c>
      <c r="DA282" s="25">
        <v>0.7</v>
      </c>
      <c r="DB282" s="25">
        <v>0.84</v>
      </c>
      <c r="DC282" s="25">
        <v>0.98</v>
      </c>
      <c r="DD282" s="25">
        <v>1.1200000000000001</v>
      </c>
      <c r="DE282" s="25">
        <v>1.26</v>
      </c>
      <c r="DF282" s="25">
        <v>1.4</v>
      </c>
      <c r="DG282" s="25">
        <v>1.54</v>
      </c>
      <c r="DH282" s="28">
        <v>1.68</v>
      </c>
      <c r="DI282" s="29">
        <v>1.1000000000000001</v>
      </c>
      <c r="DJ282" s="158">
        <v>1.82</v>
      </c>
      <c r="DK282" s="28">
        <v>1.96</v>
      </c>
      <c r="DL282" s="28">
        <v>2.1</v>
      </c>
      <c r="DM282" s="28">
        <v>2.2400000000000002</v>
      </c>
      <c r="DN282" s="28">
        <v>2.38</v>
      </c>
      <c r="DO282" s="28">
        <v>2.52</v>
      </c>
      <c r="DP282" s="28">
        <v>2.66</v>
      </c>
      <c r="DQ282" s="25">
        <v>2.8</v>
      </c>
      <c r="DR282" s="25">
        <v>2.94</v>
      </c>
      <c r="DS282" s="25">
        <v>3.08</v>
      </c>
      <c r="DT282" s="49"/>
      <c r="DY282" s="24" t="s">
        <v>91</v>
      </c>
      <c r="DZ282" s="24" t="str">
        <f t="shared" ref="DZ282:DZ291" si="183">CONCATENATE(DZ$280,"-",DY282)</f>
        <v>C-12-NH-18-29</v>
      </c>
      <c r="EA282" s="156">
        <v>0.28000000000000003</v>
      </c>
      <c r="EB282" s="25">
        <v>0.42</v>
      </c>
      <c r="EC282" s="25">
        <v>0.56000000000000005</v>
      </c>
      <c r="ED282" s="25">
        <v>0.7</v>
      </c>
      <c r="EE282" s="25">
        <v>0.84</v>
      </c>
      <c r="EF282" s="25">
        <v>0.98</v>
      </c>
      <c r="EG282" s="25">
        <v>1.1200000000000001</v>
      </c>
      <c r="EH282" s="25">
        <v>1.26</v>
      </c>
      <c r="EI282" s="25">
        <v>1.4</v>
      </c>
      <c r="EJ282" s="25">
        <v>1.54</v>
      </c>
      <c r="EK282" s="28">
        <v>1.68</v>
      </c>
      <c r="EL282" s="29">
        <v>1.1000000000000001</v>
      </c>
      <c r="EM282" s="158">
        <v>1.82</v>
      </c>
      <c r="EN282" s="28">
        <v>1.96</v>
      </c>
      <c r="EO282" s="28">
        <v>2.1</v>
      </c>
      <c r="EP282" s="28">
        <v>2.2400000000000002</v>
      </c>
      <c r="EQ282" s="28">
        <v>2.38</v>
      </c>
      <c r="ER282" s="28">
        <v>2.52</v>
      </c>
      <c r="ES282" s="28">
        <v>2.66</v>
      </c>
      <c r="ET282" s="25">
        <v>2.8</v>
      </c>
      <c r="EU282" s="25">
        <v>2.94</v>
      </c>
      <c r="EV282" s="25">
        <v>3.08</v>
      </c>
      <c r="EW282" s="49"/>
      <c r="FB282" s="24" t="s">
        <v>91</v>
      </c>
      <c r="FC282" s="24" t="str">
        <f t="shared" ref="FC282:FC291" si="184">CONCATENATE(FC$280,"-",FB282)</f>
        <v>C-12-NH-18-29</v>
      </c>
      <c r="FD282" s="156">
        <v>0.26</v>
      </c>
      <c r="FE282" s="25">
        <v>0.39</v>
      </c>
      <c r="FF282" s="25">
        <v>0.52</v>
      </c>
      <c r="FG282" s="25">
        <v>0.65</v>
      </c>
      <c r="FH282" s="25">
        <v>0.78</v>
      </c>
      <c r="FI282" s="25">
        <v>0.91</v>
      </c>
      <c r="FJ282" s="25">
        <v>1.04</v>
      </c>
      <c r="FK282" s="25">
        <v>1.17</v>
      </c>
      <c r="FL282" s="25">
        <v>1.3</v>
      </c>
      <c r="FM282" s="25">
        <v>1.43</v>
      </c>
      <c r="FN282" s="28">
        <v>1.56</v>
      </c>
      <c r="FO282" s="29">
        <v>1.1000000000000001</v>
      </c>
      <c r="FP282" s="158">
        <v>1.69</v>
      </c>
      <c r="FQ282" s="28">
        <v>1.82</v>
      </c>
      <c r="FR282" s="28">
        <v>1.95</v>
      </c>
      <c r="FS282" s="28">
        <v>2.08</v>
      </c>
      <c r="FT282" s="28">
        <v>2.21</v>
      </c>
      <c r="FU282" s="28">
        <v>2.34</v>
      </c>
      <c r="FV282" s="28">
        <v>2.4700000000000002</v>
      </c>
      <c r="FW282" s="25">
        <v>2.6</v>
      </c>
      <c r="FX282" s="25">
        <v>2.73</v>
      </c>
      <c r="FY282" s="25">
        <v>2.86</v>
      </c>
      <c r="FZ282" s="49"/>
      <c r="HJ282" s="24" t="s">
        <v>91</v>
      </c>
      <c r="HK282" s="24" t="str">
        <f t="shared" ref="HK282:HK291" si="185">CONCATENATE(HK$280,"-",HJ282)</f>
        <v>C-12-NH-18-29</v>
      </c>
      <c r="HL282" s="162">
        <v>0.28000000000000003</v>
      </c>
      <c r="HM282" s="25">
        <v>0.42</v>
      </c>
      <c r="HN282" s="25">
        <v>0.56000000000000005</v>
      </c>
      <c r="HO282" s="25">
        <v>0.7</v>
      </c>
      <c r="HP282" s="25">
        <v>0.84</v>
      </c>
      <c r="HQ282" s="25">
        <v>0.98</v>
      </c>
      <c r="HR282" s="25">
        <v>1.1200000000000001</v>
      </c>
      <c r="HS282" s="25">
        <v>1.26</v>
      </c>
      <c r="HT282" s="25">
        <v>1.4</v>
      </c>
      <c r="HU282" s="25">
        <v>1.54</v>
      </c>
      <c r="HV282" s="28">
        <v>1.68</v>
      </c>
      <c r="HW282" s="29">
        <v>100</v>
      </c>
      <c r="HX282" s="164">
        <v>1.82</v>
      </c>
      <c r="HY282" s="28">
        <v>1.96</v>
      </c>
      <c r="HZ282" s="28">
        <v>2.1</v>
      </c>
      <c r="IA282" s="28">
        <v>2.2400000000000002</v>
      </c>
      <c r="IB282" s="28">
        <v>2.38</v>
      </c>
      <c r="IC282" s="28">
        <v>2.52</v>
      </c>
      <c r="ID282" s="28">
        <v>2.66</v>
      </c>
      <c r="IE282" s="25">
        <v>2.8</v>
      </c>
      <c r="IF282" s="25">
        <v>2.94</v>
      </c>
      <c r="IG282" s="25">
        <v>3.08</v>
      </c>
      <c r="IH282" s="49"/>
      <c r="IM282" s="24" t="s">
        <v>91</v>
      </c>
      <c r="IN282" s="24" t="str">
        <f t="shared" ref="IN282:IN291" si="186">CONCATENATE(IN$280,"-",IM282)</f>
        <v>C-12-NH-18-29</v>
      </c>
      <c r="IO282" s="165">
        <v>99999</v>
      </c>
      <c r="IP282" s="25">
        <v>99999</v>
      </c>
      <c r="IQ282" s="25">
        <v>99999</v>
      </c>
      <c r="IR282" s="25">
        <v>99999</v>
      </c>
      <c r="IS282" s="25">
        <v>99999</v>
      </c>
      <c r="IT282" s="25">
        <v>99999</v>
      </c>
      <c r="IU282" s="25">
        <v>99999</v>
      </c>
      <c r="IV282" s="25">
        <v>99999</v>
      </c>
      <c r="IW282" s="25">
        <v>99999</v>
      </c>
      <c r="IX282" s="25">
        <v>99999</v>
      </c>
      <c r="IY282" s="28">
        <v>99999</v>
      </c>
      <c r="IZ282" s="29">
        <v>100</v>
      </c>
      <c r="JA282" s="165">
        <v>99999</v>
      </c>
      <c r="JB282" s="25">
        <v>99999</v>
      </c>
      <c r="JC282" s="25">
        <v>99999</v>
      </c>
      <c r="JD282" s="25">
        <v>99999</v>
      </c>
      <c r="JE282" s="25">
        <v>99999</v>
      </c>
      <c r="JF282" s="25">
        <v>99999</v>
      </c>
      <c r="JG282" s="25">
        <v>99999</v>
      </c>
      <c r="JH282" s="25">
        <v>99999</v>
      </c>
      <c r="JI282" s="25">
        <v>99999</v>
      </c>
      <c r="JJ282" s="25">
        <v>99999</v>
      </c>
      <c r="JK282" s="49"/>
      <c r="KU282" s="24" t="s">
        <v>91</v>
      </c>
      <c r="KV282" s="24" t="str">
        <f t="shared" ref="KV282:KV291" si="187">CONCATENATE(KV$280,"-",KU282)</f>
        <v>C-12-NH-18-29</v>
      </c>
      <c r="KW282" s="162">
        <v>0.28000000000000003</v>
      </c>
      <c r="KX282" s="25">
        <v>0.42</v>
      </c>
      <c r="KY282" s="25">
        <v>0.56000000000000005</v>
      </c>
      <c r="KZ282" s="25">
        <v>0.7</v>
      </c>
      <c r="LA282" s="25">
        <v>0.84</v>
      </c>
      <c r="LB282" s="25">
        <v>0.98</v>
      </c>
      <c r="LC282" s="25">
        <v>1.1200000000000001</v>
      </c>
      <c r="LD282" s="25">
        <v>1.26</v>
      </c>
      <c r="LE282" s="25">
        <v>1.4</v>
      </c>
      <c r="LF282" s="25">
        <v>1.54</v>
      </c>
      <c r="LG282" s="28">
        <v>1.68</v>
      </c>
      <c r="LH282" s="29">
        <v>100</v>
      </c>
      <c r="LI282" s="164">
        <v>1.82</v>
      </c>
      <c r="LJ282" s="28">
        <v>1.96</v>
      </c>
      <c r="LK282" s="28">
        <v>2.1</v>
      </c>
      <c r="LL282" s="28">
        <v>2.2400000000000002</v>
      </c>
      <c r="LM282" s="28">
        <v>2.38</v>
      </c>
      <c r="LN282" s="28">
        <v>2.52</v>
      </c>
      <c r="LO282" s="28">
        <v>2.66</v>
      </c>
      <c r="LP282" s="25">
        <v>2.8</v>
      </c>
      <c r="LQ282" s="25">
        <v>2.94</v>
      </c>
      <c r="LR282" s="25">
        <v>3.08</v>
      </c>
      <c r="LS282" s="49"/>
    </row>
    <row r="283" spans="9:331" ht="14.4">
      <c r="I283" s="24" t="s">
        <v>92</v>
      </c>
      <c r="J283" s="24" t="str">
        <f t="shared" si="181"/>
        <v>C-12-NH-30-39</v>
      </c>
      <c r="K283" s="25">
        <v>0.5</v>
      </c>
      <c r="L283" s="25">
        <v>0.75</v>
      </c>
      <c r="M283" s="25">
        <v>1</v>
      </c>
      <c r="N283" s="25">
        <v>1.25</v>
      </c>
      <c r="O283" s="25">
        <v>1.5</v>
      </c>
      <c r="P283" s="25">
        <v>1.75</v>
      </c>
      <c r="Q283" s="25">
        <v>2</v>
      </c>
      <c r="R283" s="25">
        <v>2.25</v>
      </c>
      <c r="S283" s="25">
        <v>2.5</v>
      </c>
      <c r="T283" s="25">
        <v>2.75</v>
      </c>
      <c r="U283" s="28">
        <v>3</v>
      </c>
      <c r="V283" s="29">
        <v>1.1000000000000001</v>
      </c>
      <c r="W283" s="28">
        <v>3.25</v>
      </c>
      <c r="X283" s="28">
        <v>3.5</v>
      </c>
      <c r="Y283" s="28">
        <v>3.75</v>
      </c>
      <c r="Z283" s="28">
        <v>4</v>
      </c>
      <c r="AA283" s="28">
        <v>4.25</v>
      </c>
      <c r="AB283" s="28">
        <v>4.5</v>
      </c>
      <c r="AC283" s="28">
        <v>4.75</v>
      </c>
      <c r="AD283" s="25">
        <v>5</v>
      </c>
      <c r="AE283" s="25">
        <v>5.25</v>
      </c>
      <c r="AF283" s="25">
        <v>5.5</v>
      </c>
      <c r="CV283" s="24" t="s">
        <v>92</v>
      </c>
      <c r="CW283" s="24" t="str">
        <f t="shared" si="182"/>
        <v>C-12-NH-30-39</v>
      </c>
      <c r="CX283" s="25">
        <v>0.44</v>
      </c>
      <c r="CY283" s="25">
        <v>0.66</v>
      </c>
      <c r="CZ283" s="25">
        <v>0.88</v>
      </c>
      <c r="DA283" s="25">
        <v>1.1000000000000001</v>
      </c>
      <c r="DB283" s="25">
        <v>1.32</v>
      </c>
      <c r="DC283" s="25">
        <v>1.54</v>
      </c>
      <c r="DD283" s="25">
        <v>1.76</v>
      </c>
      <c r="DE283" s="25">
        <v>1.98</v>
      </c>
      <c r="DF283" s="25">
        <v>2.2000000000000002</v>
      </c>
      <c r="DG283" s="25">
        <v>2.42</v>
      </c>
      <c r="DH283" s="28">
        <v>2.64</v>
      </c>
      <c r="DI283" s="29">
        <v>1.1000000000000001</v>
      </c>
      <c r="DJ283" s="28">
        <v>2.86</v>
      </c>
      <c r="DK283" s="28">
        <v>3.08</v>
      </c>
      <c r="DL283" s="28">
        <v>3.3</v>
      </c>
      <c r="DM283" s="28">
        <v>3.52</v>
      </c>
      <c r="DN283" s="28">
        <v>3.74</v>
      </c>
      <c r="DO283" s="28">
        <v>3.96</v>
      </c>
      <c r="DP283" s="28">
        <v>4.18</v>
      </c>
      <c r="DQ283" s="25">
        <v>4.4000000000000004</v>
      </c>
      <c r="DR283" s="25">
        <v>4.62</v>
      </c>
      <c r="DS283" s="25">
        <v>4.84</v>
      </c>
      <c r="DT283" s="49"/>
      <c r="DY283" s="24" t="s">
        <v>92</v>
      </c>
      <c r="DZ283" s="24" t="str">
        <f t="shared" si="183"/>
        <v>C-12-NH-30-39</v>
      </c>
      <c r="EA283" s="25">
        <v>0.44</v>
      </c>
      <c r="EB283" s="25">
        <v>0.66</v>
      </c>
      <c r="EC283" s="25">
        <v>0.88</v>
      </c>
      <c r="ED283" s="25">
        <v>1.1000000000000001</v>
      </c>
      <c r="EE283" s="25">
        <v>1.32</v>
      </c>
      <c r="EF283" s="25">
        <v>1.54</v>
      </c>
      <c r="EG283" s="25">
        <v>1.76</v>
      </c>
      <c r="EH283" s="25">
        <v>1.98</v>
      </c>
      <c r="EI283" s="25">
        <v>2.2000000000000002</v>
      </c>
      <c r="EJ283" s="25">
        <v>2.42</v>
      </c>
      <c r="EK283" s="28">
        <v>2.64</v>
      </c>
      <c r="EL283" s="29">
        <v>1.1000000000000001</v>
      </c>
      <c r="EM283" s="28">
        <v>2.86</v>
      </c>
      <c r="EN283" s="28">
        <v>3.08</v>
      </c>
      <c r="EO283" s="28">
        <v>3.3</v>
      </c>
      <c r="EP283" s="28">
        <v>3.52</v>
      </c>
      <c r="EQ283" s="28">
        <v>3.74</v>
      </c>
      <c r="ER283" s="28">
        <v>3.96</v>
      </c>
      <c r="ES283" s="28">
        <v>4.18</v>
      </c>
      <c r="ET283" s="25">
        <v>4.4000000000000004</v>
      </c>
      <c r="EU283" s="25">
        <v>4.62</v>
      </c>
      <c r="EV283" s="25">
        <v>4.84</v>
      </c>
      <c r="EW283" s="49"/>
      <c r="FB283" s="24" t="s">
        <v>92</v>
      </c>
      <c r="FC283" s="24" t="str">
        <f t="shared" si="184"/>
        <v>C-12-NH-30-39</v>
      </c>
      <c r="FD283" s="25">
        <v>0.38</v>
      </c>
      <c r="FE283" s="25">
        <v>0.56999999999999995</v>
      </c>
      <c r="FF283" s="25">
        <v>0.76</v>
      </c>
      <c r="FG283" s="25">
        <v>0.95</v>
      </c>
      <c r="FH283" s="25">
        <v>1.1399999999999999</v>
      </c>
      <c r="FI283" s="25">
        <v>1.33</v>
      </c>
      <c r="FJ283" s="25">
        <v>1.52</v>
      </c>
      <c r="FK283" s="25">
        <v>1.71</v>
      </c>
      <c r="FL283" s="25">
        <v>1.9</v>
      </c>
      <c r="FM283" s="25">
        <v>2.09</v>
      </c>
      <c r="FN283" s="28">
        <v>2.2799999999999998</v>
      </c>
      <c r="FO283" s="29">
        <v>1.1000000000000001</v>
      </c>
      <c r="FP283" s="28">
        <v>2.4700000000000002</v>
      </c>
      <c r="FQ283" s="28">
        <v>2.66</v>
      </c>
      <c r="FR283" s="28">
        <v>2.85</v>
      </c>
      <c r="FS283" s="28">
        <v>3.04</v>
      </c>
      <c r="FT283" s="28">
        <v>3.23</v>
      </c>
      <c r="FU283" s="28">
        <v>3.42</v>
      </c>
      <c r="FV283" s="28">
        <v>3.61</v>
      </c>
      <c r="FW283" s="25">
        <v>3.8</v>
      </c>
      <c r="FX283" s="25">
        <v>3.99</v>
      </c>
      <c r="FY283" s="25">
        <v>4.18</v>
      </c>
      <c r="FZ283" s="49"/>
      <c r="HJ283" s="24" t="s">
        <v>92</v>
      </c>
      <c r="HK283" s="24" t="str">
        <f t="shared" si="185"/>
        <v>C-12-NH-30-39</v>
      </c>
      <c r="HL283" s="25">
        <v>0.4</v>
      </c>
      <c r="HM283" s="25">
        <v>0.6</v>
      </c>
      <c r="HN283" s="25">
        <v>0.8</v>
      </c>
      <c r="HO283" s="25">
        <v>1</v>
      </c>
      <c r="HP283" s="25">
        <v>1.2</v>
      </c>
      <c r="HQ283" s="25">
        <v>1.4</v>
      </c>
      <c r="HR283" s="25">
        <v>1.6</v>
      </c>
      <c r="HS283" s="25">
        <v>1.8</v>
      </c>
      <c r="HT283" s="25">
        <v>2</v>
      </c>
      <c r="HU283" s="25">
        <v>2.2000000000000002</v>
      </c>
      <c r="HV283" s="28">
        <v>2.4</v>
      </c>
      <c r="HW283" s="29">
        <v>100</v>
      </c>
      <c r="HX283" s="28">
        <v>2.6</v>
      </c>
      <c r="HY283" s="28">
        <v>2.8</v>
      </c>
      <c r="HZ283" s="28">
        <v>3</v>
      </c>
      <c r="IA283" s="28">
        <v>3.2</v>
      </c>
      <c r="IB283" s="28">
        <v>3.4</v>
      </c>
      <c r="IC283" s="28">
        <v>3.6</v>
      </c>
      <c r="ID283" s="28">
        <v>3.8</v>
      </c>
      <c r="IE283" s="25">
        <v>4</v>
      </c>
      <c r="IF283" s="25">
        <v>4.2</v>
      </c>
      <c r="IG283" s="25">
        <v>4.4000000000000004</v>
      </c>
      <c r="IH283" s="49"/>
      <c r="IM283" s="24" t="s">
        <v>92</v>
      </c>
      <c r="IN283" s="24" t="str">
        <f t="shared" si="186"/>
        <v>C-12-NH-30-39</v>
      </c>
      <c r="IO283" s="165">
        <v>99999</v>
      </c>
      <c r="IP283" s="25">
        <v>99999</v>
      </c>
      <c r="IQ283" s="25">
        <v>99999</v>
      </c>
      <c r="IR283" s="25">
        <v>99999</v>
      </c>
      <c r="IS283" s="25">
        <v>99999</v>
      </c>
      <c r="IT283" s="25">
        <v>99999</v>
      </c>
      <c r="IU283" s="25">
        <v>99999</v>
      </c>
      <c r="IV283" s="25">
        <v>99999</v>
      </c>
      <c r="IW283" s="25">
        <v>99999</v>
      </c>
      <c r="IX283" s="25">
        <v>99999</v>
      </c>
      <c r="IY283" s="28">
        <v>99999</v>
      </c>
      <c r="IZ283" s="29">
        <v>100</v>
      </c>
      <c r="JA283" s="165">
        <v>99999</v>
      </c>
      <c r="JB283" s="25">
        <v>99999</v>
      </c>
      <c r="JC283" s="25">
        <v>99999</v>
      </c>
      <c r="JD283" s="25">
        <v>99999</v>
      </c>
      <c r="JE283" s="25">
        <v>99999</v>
      </c>
      <c r="JF283" s="25">
        <v>99999</v>
      </c>
      <c r="JG283" s="25">
        <v>99999</v>
      </c>
      <c r="JH283" s="25">
        <v>99999</v>
      </c>
      <c r="JI283" s="25">
        <v>99999</v>
      </c>
      <c r="JJ283" s="25">
        <v>99999</v>
      </c>
      <c r="JK283" s="49"/>
      <c r="KU283" s="24" t="s">
        <v>92</v>
      </c>
      <c r="KV283" s="24" t="str">
        <f t="shared" si="187"/>
        <v>C-12-NH-30-39</v>
      </c>
      <c r="KW283" s="25">
        <v>0.4</v>
      </c>
      <c r="KX283" s="25">
        <v>0.6</v>
      </c>
      <c r="KY283" s="25">
        <v>0.8</v>
      </c>
      <c r="KZ283" s="25">
        <v>1</v>
      </c>
      <c r="LA283" s="25">
        <v>1.2</v>
      </c>
      <c r="LB283" s="25">
        <v>1.4</v>
      </c>
      <c r="LC283" s="25">
        <v>1.6</v>
      </c>
      <c r="LD283" s="25">
        <v>1.8</v>
      </c>
      <c r="LE283" s="25">
        <v>2</v>
      </c>
      <c r="LF283" s="25">
        <v>2.2000000000000002</v>
      </c>
      <c r="LG283" s="28">
        <v>2.4</v>
      </c>
      <c r="LH283" s="29">
        <v>100</v>
      </c>
      <c r="LI283" s="28">
        <v>2.6</v>
      </c>
      <c r="LJ283" s="28">
        <v>2.8</v>
      </c>
      <c r="LK283" s="28">
        <v>3</v>
      </c>
      <c r="LL283" s="28">
        <v>3.2</v>
      </c>
      <c r="LM283" s="28">
        <v>3.4</v>
      </c>
      <c r="LN283" s="28">
        <v>3.6</v>
      </c>
      <c r="LO283" s="28">
        <v>3.8</v>
      </c>
      <c r="LP283" s="25">
        <v>4</v>
      </c>
      <c r="LQ283" s="25">
        <v>4.2</v>
      </c>
      <c r="LR283" s="25">
        <v>4.4000000000000004</v>
      </c>
      <c r="LS283" s="49"/>
    </row>
    <row r="284" spans="9:331" ht="14.4">
      <c r="I284" s="24" t="s">
        <v>93</v>
      </c>
      <c r="J284" s="24" t="str">
        <f t="shared" si="181"/>
        <v>C-12-NH-40-49</v>
      </c>
      <c r="K284" s="25">
        <v>1.06</v>
      </c>
      <c r="L284" s="25">
        <v>1.59</v>
      </c>
      <c r="M284" s="25">
        <v>2.12</v>
      </c>
      <c r="N284" s="25">
        <v>2.65</v>
      </c>
      <c r="O284" s="25">
        <v>3.18</v>
      </c>
      <c r="P284" s="25">
        <v>3.71</v>
      </c>
      <c r="Q284" s="25">
        <v>4.24</v>
      </c>
      <c r="R284" s="25">
        <v>4.7699999999999996</v>
      </c>
      <c r="S284" s="25">
        <v>5.3</v>
      </c>
      <c r="T284" s="25">
        <v>5.83</v>
      </c>
      <c r="U284" s="28">
        <v>6.36</v>
      </c>
      <c r="V284" s="29">
        <v>1.1499999999999999</v>
      </c>
      <c r="W284" s="28">
        <v>6.89</v>
      </c>
      <c r="X284" s="28">
        <v>7.42</v>
      </c>
      <c r="Y284" s="28">
        <v>7.95</v>
      </c>
      <c r="Z284" s="28">
        <v>8.48</v>
      </c>
      <c r="AA284" s="28">
        <v>9.01</v>
      </c>
      <c r="AB284" s="28">
        <v>9.5399999999999991</v>
      </c>
      <c r="AC284" s="28">
        <v>10.07</v>
      </c>
      <c r="AD284" s="25">
        <v>10.6</v>
      </c>
      <c r="AE284" s="25">
        <v>11.13</v>
      </c>
      <c r="AF284" s="25">
        <v>11.66</v>
      </c>
      <c r="CV284" s="24" t="s">
        <v>93</v>
      </c>
      <c r="CW284" s="24" t="str">
        <f t="shared" si="182"/>
        <v>C-12-NH-40-49</v>
      </c>
      <c r="CX284" s="25">
        <v>0.96</v>
      </c>
      <c r="CY284" s="25">
        <v>1.44</v>
      </c>
      <c r="CZ284" s="25">
        <v>1.92</v>
      </c>
      <c r="DA284" s="25">
        <v>2.4</v>
      </c>
      <c r="DB284" s="25">
        <v>2.88</v>
      </c>
      <c r="DC284" s="25">
        <v>3.36</v>
      </c>
      <c r="DD284" s="25">
        <v>3.84</v>
      </c>
      <c r="DE284" s="25">
        <v>4.32</v>
      </c>
      <c r="DF284" s="25">
        <v>4.8</v>
      </c>
      <c r="DG284" s="25">
        <v>5.28</v>
      </c>
      <c r="DH284" s="28">
        <v>5.76</v>
      </c>
      <c r="DI284" s="29">
        <v>1.1499999999999999</v>
      </c>
      <c r="DJ284" s="28">
        <v>6.24</v>
      </c>
      <c r="DK284" s="28">
        <v>6.72</v>
      </c>
      <c r="DL284" s="28">
        <v>7.2</v>
      </c>
      <c r="DM284" s="28">
        <v>7.68</v>
      </c>
      <c r="DN284" s="28">
        <v>8.16</v>
      </c>
      <c r="DO284" s="28">
        <v>8.64</v>
      </c>
      <c r="DP284" s="28">
        <v>9.1199999999999992</v>
      </c>
      <c r="DQ284" s="25">
        <v>9.6</v>
      </c>
      <c r="DR284" s="25">
        <v>10.08</v>
      </c>
      <c r="DS284" s="25">
        <v>10.56</v>
      </c>
      <c r="DT284" s="49"/>
      <c r="DY284" s="24" t="s">
        <v>93</v>
      </c>
      <c r="DZ284" s="24" t="str">
        <f t="shared" si="183"/>
        <v>C-12-NH-40-49</v>
      </c>
      <c r="EA284" s="25">
        <v>0.98</v>
      </c>
      <c r="EB284" s="25">
        <v>1.47</v>
      </c>
      <c r="EC284" s="25">
        <v>1.96</v>
      </c>
      <c r="ED284" s="25">
        <v>2.4500000000000002</v>
      </c>
      <c r="EE284" s="25">
        <v>2.94</v>
      </c>
      <c r="EF284" s="25">
        <v>3.43</v>
      </c>
      <c r="EG284" s="25">
        <v>3.92</v>
      </c>
      <c r="EH284" s="25">
        <v>4.41</v>
      </c>
      <c r="EI284" s="25">
        <v>4.9000000000000004</v>
      </c>
      <c r="EJ284" s="25">
        <v>5.39</v>
      </c>
      <c r="EK284" s="28">
        <v>5.88</v>
      </c>
      <c r="EL284" s="29">
        <v>1.1499999999999999</v>
      </c>
      <c r="EM284" s="28">
        <v>6.37</v>
      </c>
      <c r="EN284" s="28">
        <v>6.86</v>
      </c>
      <c r="EO284" s="28">
        <v>7.35</v>
      </c>
      <c r="EP284" s="28">
        <v>7.84</v>
      </c>
      <c r="EQ284" s="28">
        <v>8.33</v>
      </c>
      <c r="ER284" s="28">
        <v>8.82</v>
      </c>
      <c r="ES284" s="28">
        <v>9.31</v>
      </c>
      <c r="ET284" s="25">
        <v>9.8000000000000007</v>
      </c>
      <c r="EU284" s="25">
        <v>10.29</v>
      </c>
      <c r="EV284" s="25">
        <v>10.78</v>
      </c>
      <c r="EW284" s="49"/>
      <c r="FB284" s="24" t="s">
        <v>93</v>
      </c>
      <c r="FC284" s="24" t="str">
        <f t="shared" si="184"/>
        <v>C-12-NH-40-49</v>
      </c>
      <c r="FD284" s="25">
        <v>0.8</v>
      </c>
      <c r="FE284" s="25">
        <v>1.2</v>
      </c>
      <c r="FF284" s="25">
        <v>1.6</v>
      </c>
      <c r="FG284" s="25">
        <v>2</v>
      </c>
      <c r="FH284" s="25">
        <v>2.4</v>
      </c>
      <c r="FI284" s="25">
        <v>2.8</v>
      </c>
      <c r="FJ284" s="25">
        <v>3.2</v>
      </c>
      <c r="FK284" s="25">
        <v>3.6</v>
      </c>
      <c r="FL284" s="25">
        <v>4</v>
      </c>
      <c r="FM284" s="25">
        <v>4.4000000000000004</v>
      </c>
      <c r="FN284" s="28">
        <v>4.8</v>
      </c>
      <c r="FO284" s="29">
        <v>1.1499999999999999</v>
      </c>
      <c r="FP284" s="28">
        <v>5.2</v>
      </c>
      <c r="FQ284" s="28">
        <v>5.6</v>
      </c>
      <c r="FR284" s="28">
        <v>6</v>
      </c>
      <c r="FS284" s="28">
        <v>6.4</v>
      </c>
      <c r="FT284" s="28">
        <v>6.8</v>
      </c>
      <c r="FU284" s="28">
        <v>7.2</v>
      </c>
      <c r="FV284" s="28">
        <v>7.6</v>
      </c>
      <c r="FW284" s="25">
        <v>8</v>
      </c>
      <c r="FX284" s="25">
        <v>8.4</v>
      </c>
      <c r="FY284" s="25">
        <v>8.8000000000000007</v>
      </c>
      <c r="FZ284" s="49"/>
      <c r="HJ284" s="24" t="s">
        <v>93</v>
      </c>
      <c r="HK284" s="24" t="str">
        <f t="shared" si="185"/>
        <v>C-12-NH-40-49</v>
      </c>
      <c r="HL284" s="25">
        <v>0.86</v>
      </c>
      <c r="HM284" s="25">
        <v>1.29</v>
      </c>
      <c r="HN284" s="25">
        <v>1.72</v>
      </c>
      <c r="HO284" s="25">
        <v>2.15</v>
      </c>
      <c r="HP284" s="25">
        <v>2.58</v>
      </c>
      <c r="HQ284" s="25">
        <v>3.01</v>
      </c>
      <c r="HR284" s="25">
        <v>3.44</v>
      </c>
      <c r="HS284" s="25">
        <v>3.87</v>
      </c>
      <c r="HT284" s="25">
        <v>4.3</v>
      </c>
      <c r="HU284" s="25">
        <v>4.7300000000000004</v>
      </c>
      <c r="HV284" s="28">
        <v>5.16</v>
      </c>
      <c r="HW284" s="29">
        <v>100</v>
      </c>
      <c r="HX284" s="28">
        <v>5.59</v>
      </c>
      <c r="HY284" s="28">
        <v>6.02</v>
      </c>
      <c r="HZ284" s="28">
        <v>6.45</v>
      </c>
      <c r="IA284" s="28">
        <v>6.88</v>
      </c>
      <c r="IB284" s="28">
        <v>7.31</v>
      </c>
      <c r="IC284" s="28">
        <v>7.74</v>
      </c>
      <c r="ID284" s="28">
        <v>8.17</v>
      </c>
      <c r="IE284" s="25">
        <v>8.6</v>
      </c>
      <c r="IF284" s="25">
        <v>9.0299999999999994</v>
      </c>
      <c r="IG284" s="25">
        <v>9.4600000000000009</v>
      </c>
      <c r="IH284" s="49"/>
      <c r="IM284" s="24" t="s">
        <v>93</v>
      </c>
      <c r="IN284" s="24" t="str">
        <f t="shared" si="186"/>
        <v>C-12-NH-40-49</v>
      </c>
      <c r="IO284" s="165">
        <v>99999</v>
      </c>
      <c r="IP284" s="25">
        <v>99999</v>
      </c>
      <c r="IQ284" s="25">
        <v>99999</v>
      </c>
      <c r="IR284" s="25">
        <v>99999</v>
      </c>
      <c r="IS284" s="25">
        <v>99999</v>
      </c>
      <c r="IT284" s="25">
        <v>99999</v>
      </c>
      <c r="IU284" s="25">
        <v>99999</v>
      </c>
      <c r="IV284" s="25">
        <v>99999</v>
      </c>
      <c r="IW284" s="25">
        <v>99999</v>
      </c>
      <c r="IX284" s="25">
        <v>99999</v>
      </c>
      <c r="IY284" s="28">
        <v>99999</v>
      </c>
      <c r="IZ284" s="29">
        <v>100</v>
      </c>
      <c r="JA284" s="165">
        <v>99999</v>
      </c>
      <c r="JB284" s="25">
        <v>99999</v>
      </c>
      <c r="JC284" s="25">
        <v>99999</v>
      </c>
      <c r="JD284" s="25">
        <v>99999</v>
      </c>
      <c r="JE284" s="25">
        <v>99999</v>
      </c>
      <c r="JF284" s="25">
        <v>99999</v>
      </c>
      <c r="JG284" s="25">
        <v>99999</v>
      </c>
      <c r="JH284" s="25">
        <v>99999</v>
      </c>
      <c r="JI284" s="25">
        <v>99999</v>
      </c>
      <c r="JJ284" s="25">
        <v>99999</v>
      </c>
      <c r="JK284" s="49"/>
      <c r="KU284" s="24" t="s">
        <v>93</v>
      </c>
      <c r="KV284" s="24" t="str">
        <f t="shared" si="187"/>
        <v>C-12-NH-40-49</v>
      </c>
      <c r="KW284" s="25">
        <v>0.86</v>
      </c>
      <c r="KX284" s="25">
        <v>1.29</v>
      </c>
      <c r="KY284" s="25">
        <v>1.72</v>
      </c>
      <c r="KZ284" s="25">
        <v>2.15</v>
      </c>
      <c r="LA284" s="25">
        <v>2.58</v>
      </c>
      <c r="LB284" s="25">
        <v>3.01</v>
      </c>
      <c r="LC284" s="25">
        <v>3.44</v>
      </c>
      <c r="LD284" s="25">
        <v>3.87</v>
      </c>
      <c r="LE284" s="25">
        <v>4.3</v>
      </c>
      <c r="LF284" s="25">
        <v>4.7300000000000004</v>
      </c>
      <c r="LG284" s="28">
        <v>5.16</v>
      </c>
      <c r="LH284" s="29">
        <v>100</v>
      </c>
      <c r="LI284" s="28">
        <v>5.59</v>
      </c>
      <c r="LJ284" s="28">
        <v>6.02</v>
      </c>
      <c r="LK284" s="28">
        <v>6.45</v>
      </c>
      <c r="LL284" s="28">
        <v>6.88</v>
      </c>
      <c r="LM284" s="28">
        <v>7.31</v>
      </c>
      <c r="LN284" s="28">
        <v>7.74</v>
      </c>
      <c r="LO284" s="28">
        <v>8.17</v>
      </c>
      <c r="LP284" s="25">
        <v>8.6</v>
      </c>
      <c r="LQ284" s="25">
        <v>9.0299999999999994</v>
      </c>
      <c r="LR284" s="25">
        <v>9.4600000000000009</v>
      </c>
      <c r="LS284" s="49"/>
    </row>
    <row r="285" spans="9:331" ht="14.4">
      <c r="I285" s="24" t="s">
        <v>94</v>
      </c>
      <c r="J285" s="24" t="str">
        <f t="shared" si="181"/>
        <v>C-12-NH-50-54</v>
      </c>
      <c r="K285" s="25">
        <v>3.08</v>
      </c>
      <c r="L285" s="25">
        <v>4.62</v>
      </c>
      <c r="M285" s="25">
        <v>6.16</v>
      </c>
      <c r="N285" s="25">
        <v>7.7</v>
      </c>
      <c r="O285" s="25">
        <v>9.24</v>
      </c>
      <c r="P285" s="25">
        <v>10.78</v>
      </c>
      <c r="Q285" s="25">
        <v>12.32</v>
      </c>
      <c r="R285" s="25">
        <v>13.86</v>
      </c>
      <c r="S285" s="25">
        <v>15.4</v>
      </c>
      <c r="T285" s="25">
        <v>16.940000000000001</v>
      </c>
      <c r="U285" s="28">
        <v>18.48</v>
      </c>
      <c r="V285" s="29">
        <v>1.1499999999999999</v>
      </c>
      <c r="W285" s="28">
        <v>20.02</v>
      </c>
      <c r="X285" s="28">
        <v>21.56</v>
      </c>
      <c r="Y285" s="28">
        <v>23.1</v>
      </c>
      <c r="Z285" s="28">
        <v>24.64</v>
      </c>
      <c r="AA285" s="28">
        <v>26.18</v>
      </c>
      <c r="AB285" s="28">
        <v>27.72</v>
      </c>
      <c r="AC285" s="28">
        <v>29.26</v>
      </c>
      <c r="AD285" s="25">
        <v>30.8</v>
      </c>
      <c r="AE285" s="25">
        <v>32.340000000000003</v>
      </c>
      <c r="AF285" s="25">
        <v>33.880000000000003</v>
      </c>
      <c r="CV285" s="24" t="s">
        <v>94</v>
      </c>
      <c r="CW285" s="24" t="str">
        <f t="shared" si="182"/>
        <v>C-12-NH-50-54</v>
      </c>
      <c r="CX285" s="25">
        <v>2.78</v>
      </c>
      <c r="CY285" s="25">
        <v>4.17</v>
      </c>
      <c r="CZ285" s="25">
        <v>5.56</v>
      </c>
      <c r="DA285" s="25">
        <v>6.95</v>
      </c>
      <c r="DB285" s="25">
        <v>8.34</v>
      </c>
      <c r="DC285" s="25">
        <v>9.73</v>
      </c>
      <c r="DD285" s="25">
        <v>11.12</v>
      </c>
      <c r="DE285" s="25">
        <v>12.51</v>
      </c>
      <c r="DF285" s="25">
        <v>13.9</v>
      </c>
      <c r="DG285" s="25">
        <v>15.29</v>
      </c>
      <c r="DH285" s="28">
        <v>16.68</v>
      </c>
      <c r="DI285" s="29">
        <v>1.1499999999999999</v>
      </c>
      <c r="DJ285" s="28">
        <v>18.07</v>
      </c>
      <c r="DK285" s="28">
        <v>19.46</v>
      </c>
      <c r="DL285" s="28">
        <v>20.85</v>
      </c>
      <c r="DM285" s="28">
        <v>22.24</v>
      </c>
      <c r="DN285" s="28">
        <v>23.63</v>
      </c>
      <c r="DO285" s="28">
        <v>25.02</v>
      </c>
      <c r="DP285" s="28">
        <v>26.41</v>
      </c>
      <c r="DQ285" s="25">
        <v>27.8</v>
      </c>
      <c r="DR285" s="25">
        <v>29.19</v>
      </c>
      <c r="DS285" s="25">
        <v>30.58</v>
      </c>
      <c r="DT285" s="49"/>
      <c r="DY285" s="24" t="s">
        <v>94</v>
      </c>
      <c r="DZ285" s="24" t="str">
        <f t="shared" si="183"/>
        <v>C-12-NH-50-54</v>
      </c>
      <c r="EA285" s="25">
        <v>2.82</v>
      </c>
      <c r="EB285" s="25">
        <v>4.2300000000000004</v>
      </c>
      <c r="EC285" s="25">
        <v>5.64</v>
      </c>
      <c r="ED285" s="25">
        <v>7.05</v>
      </c>
      <c r="EE285" s="25">
        <v>8.4600000000000009</v>
      </c>
      <c r="EF285" s="25">
        <v>9.8699999999999992</v>
      </c>
      <c r="EG285" s="25">
        <v>11.28</v>
      </c>
      <c r="EH285" s="25">
        <v>12.69</v>
      </c>
      <c r="EI285" s="25">
        <v>14.1</v>
      </c>
      <c r="EJ285" s="25">
        <v>15.51</v>
      </c>
      <c r="EK285" s="28">
        <v>16.920000000000002</v>
      </c>
      <c r="EL285" s="29">
        <v>1.1499999999999999</v>
      </c>
      <c r="EM285" s="28">
        <v>18.329999999999998</v>
      </c>
      <c r="EN285" s="28">
        <v>19.739999999999998</v>
      </c>
      <c r="EO285" s="28">
        <v>21.15</v>
      </c>
      <c r="EP285" s="28">
        <v>22.56</v>
      </c>
      <c r="EQ285" s="28">
        <v>23.97</v>
      </c>
      <c r="ER285" s="28">
        <v>25.38</v>
      </c>
      <c r="ES285" s="28">
        <v>26.79</v>
      </c>
      <c r="ET285" s="25">
        <v>28.2</v>
      </c>
      <c r="EU285" s="25">
        <v>29.61</v>
      </c>
      <c r="EV285" s="25">
        <v>31.02</v>
      </c>
      <c r="EW285" s="49"/>
      <c r="FB285" s="24" t="s">
        <v>94</v>
      </c>
      <c r="FC285" s="24" t="str">
        <f t="shared" si="184"/>
        <v>C-12-NH-50-54</v>
      </c>
      <c r="FD285" s="25">
        <v>2.34</v>
      </c>
      <c r="FE285" s="25">
        <v>3.51</v>
      </c>
      <c r="FF285" s="25">
        <v>4.68</v>
      </c>
      <c r="FG285" s="25">
        <v>5.85</v>
      </c>
      <c r="FH285" s="25">
        <v>7.02</v>
      </c>
      <c r="FI285" s="25">
        <v>8.19</v>
      </c>
      <c r="FJ285" s="25">
        <v>9.36</v>
      </c>
      <c r="FK285" s="25">
        <v>10.53</v>
      </c>
      <c r="FL285" s="25">
        <v>11.7</v>
      </c>
      <c r="FM285" s="25">
        <v>12.87</v>
      </c>
      <c r="FN285" s="28">
        <v>14.04</v>
      </c>
      <c r="FO285" s="29">
        <v>1.1499999999999999</v>
      </c>
      <c r="FP285" s="28">
        <v>15.21</v>
      </c>
      <c r="FQ285" s="28">
        <v>16.38</v>
      </c>
      <c r="FR285" s="28">
        <v>17.55</v>
      </c>
      <c r="FS285" s="28">
        <v>18.72</v>
      </c>
      <c r="FT285" s="28">
        <v>19.89</v>
      </c>
      <c r="FU285" s="28">
        <v>21.06</v>
      </c>
      <c r="FV285" s="28">
        <v>22.23</v>
      </c>
      <c r="FW285" s="25">
        <v>23.4</v>
      </c>
      <c r="FX285" s="25">
        <v>24.57</v>
      </c>
      <c r="FY285" s="25">
        <v>25.74</v>
      </c>
      <c r="FZ285" s="49"/>
      <c r="HJ285" s="24" t="s">
        <v>94</v>
      </c>
      <c r="HK285" s="24" t="str">
        <f t="shared" si="185"/>
        <v>C-12-NH-50-54</v>
      </c>
      <c r="HL285" s="25">
        <v>2.56</v>
      </c>
      <c r="HM285" s="25">
        <v>3.84</v>
      </c>
      <c r="HN285" s="25">
        <v>5.12</v>
      </c>
      <c r="HO285" s="25">
        <v>6.4</v>
      </c>
      <c r="HP285" s="25">
        <v>7.68</v>
      </c>
      <c r="HQ285" s="25">
        <v>8.9600000000000009</v>
      </c>
      <c r="HR285" s="25">
        <v>10.24</v>
      </c>
      <c r="HS285" s="25">
        <v>11.52</v>
      </c>
      <c r="HT285" s="25">
        <v>12.8</v>
      </c>
      <c r="HU285" s="25">
        <v>14.08</v>
      </c>
      <c r="HV285" s="28">
        <v>15.36</v>
      </c>
      <c r="HW285" s="29">
        <v>100</v>
      </c>
      <c r="HX285" s="28">
        <v>16.64</v>
      </c>
      <c r="HY285" s="28">
        <v>17.920000000000002</v>
      </c>
      <c r="HZ285" s="28">
        <v>19.2</v>
      </c>
      <c r="IA285" s="28">
        <v>20.48</v>
      </c>
      <c r="IB285" s="28">
        <v>21.76</v>
      </c>
      <c r="IC285" s="28">
        <v>23.04</v>
      </c>
      <c r="ID285" s="28">
        <v>24.32</v>
      </c>
      <c r="IE285" s="25">
        <v>25.6</v>
      </c>
      <c r="IF285" s="25">
        <v>26.88</v>
      </c>
      <c r="IG285" s="25">
        <v>28.16</v>
      </c>
      <c r="IH285" s="49"/>
      <c r="IM285" s="24" t="s">
        <v>94</v>
      </c>
      <c r="IN285" s="24" t="str">
        <f t="shared" si="186"/>
        <v>C-12-NH-50-54</v>
      </c>
      <c r="IO285" s="165">
        <v>99999</v>
      </c>
      <c r="IP285" s="25">
        <v>99999</v>
      </c>
      <c r="IQ285" s="25">
        <v>99999</v>
      </c>
      <c r="IR285" s="25">
        <v>99999</v>
      </c>
      <c r="IS285" s="25">
        <v>99999</v>
      </c>
      <c r="IT285" s="25">
        <v>99999</v>
      </c>
      <c r="IU285" s="25">
        <v>99999</v>
      </c>
      <c r="IV285" s="25">
        <v>99999</v>
      </c>
      <c r="IW285" s="25">
        <v>99999</v>
      </c>
      <c r="IX285" s="25">
        <v>99999</v>
      </c>
      <c r="IY285" s="28">
        <v>99999</v>
      </c>
      <c r="IZ285" s="29">
        <v>100</v>
      </c>
      <c r="JA285" s="165">
        <v>99999</v>
      </c>
      <c r="JB285" s="25">
        <v>99999</v>
      </c>
      <c r="JC285" s="25">
        <v>99999</v>
      </c>
      <c r="JD285" s="25">
        <v>99999</v>
      </c>
      <c r="JE285" s="25">
        <v>99999</v>
      </c>
      <c r="JF285" s="25">
        <v>99999</v>
      </c>
      <c r="JG285" s="25">
        <v>99999</v>
      </c>
      <c r="JH285" s="25">
        <v>99999</v>
      </c>
      <c r="JI285" s="25">
        <v>99999</v>
      </c>
      <c r="JJ285" s="25">
        <v>99999</v>
      </c>
      <c r="JK285" s="49"/>
      <c r="KU285" s="24" t="s">
        <v>94</v>
      </c>
      <c r="KV285" s="24" t="str">
        <f t="shared" si="187"/>
        <v>C-12-NH-50-54</v>
      </c>
      <c r="KW285" s="25">
        <v>2.56</v>
      </c>
      <c r="KX285" s="25">
        <v>3.84</v>
      </c>
      <c r="KY285" s="25">
        <v>5.12</v>
      </c>
      <c r="KZ285" s="25">
        <v>6.4</v>
      </c>
      <c r="LA285" s="25">
        <v>7.68</v>
      </c>
      <c r="LB285" s="25">
        <v>8.9600000000000009</v>
      </c>
      <c r="LC285" s="25">
        <v>10.24</v>
      </c>
      <c r="LD285" s="25">
        <v>11.52</v>
      </c>
      <c r="LE285" s="25">
        <v>12.8</v>
      </c>
      <c r="LF285" s="25">
        <v>14.08</v>
      </c>
      <c r="LG285" s="28">
        <v>15.36</v>
      </c>
      <c r="LH285" s="29">
        <v>100</v>
      </c>
      <c r="LI285" s="28">
        <v>16.64</v>
      </c>
      <c r="LJ285" s="28">
        <v>17.920000000000002</v>
      </c>
      <c r="LK285" s="28">
        <v>19.2</v>
      </c>
      <c r="LL285" s="28">
        <v>20.48</v>
      </c>
      <c r="LM285" s="28">
        <v>21.76</v>
      </c>
      <c r="LN285" s="28">
        <v>23.04</v>
      </c>
      <c r="LO285" s="28">
        <v>24.32</v>
      </c>
      <c r="LP285" s="25">
        <v>25.6</v>
      </c>
      <c r="LQ285" s="25">
        <v>26.88</v>
      </c>
      <c r="LR285" s="25">
        <v>28.16</v>
      </c>
      <c r="LS285" s="49"/>
    </row>
    <row r="286" spans="9:331" ht="14.4">
      <c r="I286" s="24" t="s">
        <v>95</v>
      </c>
      <c r="J286" s="24" t="str">
        <f t="shared" si="181"/>
        <v>C-12-NH-55-59</v>
      </c>
      <c r="K286" s="25">
        <v>6.3</v>
      </c>
      <c r="L286" s="25">
        <v>9.4499999999999993</v>
      </c>
      <c r="M286" s="25">
        <v>12.6</v>
      </c>
      <c r="N286" s="25">
        <v>15.75</v>
      </c>
      <c r="O286" s="25">
        <v>18.899999999999999</v>
      </c>
      <c r="P286" s="25">
        <v>22.05</v>
      </c>
      <c r="Q286" s="25">
        <v>25.2</v>
      </c>
      <c r="R286" s="25">
        <v>28.35</v>
      </c>
      <c r="S286" s="25">
        <v>31.5</v>
      </c>
      <c r="T286" s="25">
        <v>34.65</v>
      </c>
      <c r="U286" s="28">
        <v>37.799999999999997</v>
      </c>
      <c r="V286" s="29">
        <v>1.2</v>
      </c>
      <c r="W286" s="28">
        <v>40.950000000000003</v>
      </c>
      <c r="X286" s="28">
        <v>44.1</v>
      </c>
      <c r="Y286" s="28">
        <v>47.25</v>
      </c>
      <c r="Z286" s="28">
        <v>50.4</v>
      </c>
      <c r="AA286" s="28">
        <v>53.55</v>
      </c>
      <c r="AB286" s="28">
        <v>56.7</v>
      </c>
      <c r="AC286" s="28">
        <v>59.85</v>
      </c>
      <c r="AD286" s="25">
        <v>63</v>
      </c>
      <c r="AE286" s="25">
        <v>66.150000000000006</v>
      </c>
      <c r="AF286" s="25">
        <v>69.3</v>
      </c>
      <c r="CV286" s="24" t="s">
        <v>95</v>
      </c>
      <c r="CW286" s="24" t="str">
        <f t="shared" si="182"/>
        <v>C-12-NH-55-59</v>
      </c>
      <c r="CX286" s="25">
        <v>5.72</v>
      </c>
      <c r="CY286" s="25">
        <v>8.58</v>
      </c>
      <c r="CZ286" s="25">
        <v>11.44</v>
      </c>
      <c r="DA286" s="25">
        <v>14.3</v>
      </c>
      <c r="DB286" s="25">
        <v>17.16</v>
      </c>
      <c r="DC286" s="25">
        <v>20.02</v>
      </c>
      <c r="DD286" s="25">
        <v>22.88</v>
      </c>
      <c r="DE286" s="25">
        <v>25.74</v>
      </c>
      <c r="DF286" s="25">
        <v>28.6</v>
      </c>
      <c r="DG286" s="25">
        <v>31.46</v>
      </c>
      <c r="DH286" s="28">
        <v>34.32</v>
      </c>
      <c r="DI286" s="29">
        <v>1.2</v>
      </c>
      <c r="DJ286" s="28">
        <v>37.18</v>
      </c>
      <c r="DK286" s="28">
        <v>40.04</v>
      </c>
      <c r="DL286" s="28">
        <v>42.9</v>
      </c>
      <c r="DM286" s="28">
        <v>45.76</v>
      </c>
      <c r="DN286" s="28">
        <v>48.62</v>
      </c>
      <c r="DO286" s="28">
        <v>51.48</v>
      </c>
      <c r="DP286" s="28">
        <v>54.34</v>
      </c>
      <c r="DQ286" s="25">
        <v>57.2</v>
      </c>
      <c r="DR286" s="25">
        <v>60.06</v>
      </c>
      <c r="DS286" s="25">
        <v>62.92</v>
      </c>
      <c r="DT286" s="49"/>
      <c r="DY286" s="24" t="s">
        <v>95</v>
      </c>
      <c r="DZ286" s="24" t="str">
        <f t="shared" si="183"/>
        <v>C-12-NH-55-59</v>
      </c>
      <c r="EA286" s="25">
        <v>5.8</v>
      </c>
      <c r="EB286" s="25">
        <v>8.6999999999999993</v>
      </c>
      <c r="EC286" s="25">
        <v>11.6</v>
      </c>
      <c r="ED286" s="25">
        <v>14.5</v>
      </c>
      <c r="EE286" s="25">
        <v>17.399999999999999</v>
      </c>
      <c r="EF286" s="25">
        <v>20.3</v>
      </c>
      <c r="EG286" s="25">
        <v>23.2</v>
      </c>
      <c r="EH286" s="25">
        <v>26.1</v>
      </c>
      <c r="EI286" s="25">
        <v>29</v>
      </c>
      <c r="EJ286" s="25">
        <v>31.9</v>
      </c>
      <c r="EK286" s="28">
        <v>34.799999999999997</v>
      </c>
      <c r="EL286" s="29">
        <v>1.2</v>
      </c>
      <c r="EM286" s="28">
        <v>37.700000000000003</v>
      </c>
      <c r="EN286" s="28">
        <v>40.6</v>
      </c>
      <c r="EO286" s="28">
        <v>43.5</v>
      </c>
      <c r="EP286" s="28">
        <v>46.4</v>
      </c>
      <c r="EQ286" s="28">
        <v>49.3</v>
      </c>
      <c r="ER286" s="28">
        <v>52.2</v>
      </c>
      <c r="ES286" s="28">
        <v>55.1</v>
      </c>
      <c r="ET286" s="25">
        <v>58</v>
      </c>
      <c r="EU286" s="25">
        <v>60.9</v>
      </c>
      <c r="EV286" s="25">
        <v>63.8</v>
      </c>
      <c r="EW286" s="49"/>
      <c r="FB286" s="24" t="s">
        <v>95</v>
      </c>
      <c r="FC286" s="24" t="str">
        <f t="shared" si="184"/>
        <v>C-12-NH-55-59</v>
      </c>
      <c r="FD286" s="25">
        <v>4.82</v>
      </c>
      <c r="FE286" s="25">
        <v>7.23</v>
      </c>
      <c r="FF286" s="25">
        <v>9.64</v>
      </c>
      <c r="FG286" s="25">
        <v>12.05</v>
      </c>
      <c r="FH286" s="25">
        <v>14.46</v>
      </c>
      <c r="FI286" s="25">
        <v>16.87</v>
      </c>
      <c r="FJ286" s="25">
        <v>19.28</v>
      </c>
      <c r="FK286" s="25">
        <v>21.69</v>
      </c>
      <c r="FL286" s="25">
        <v>24.1</v>
      </c>
      <c r="FM286" s="25">
        <v>26.51</v>
      </c>
      <c r="FN286" s="28">
        <v>28.92</v>
      </c>
      <c r="FO286" s="29">
        <v>1.2</v>
      </c>
      <c r="FP286" s="28">
        <v>31.33</v>
      </c>
      <c r="FQ286" s="28">
        <v>33.74</v>
      </c>
      <c r="FR286" s="28">
        <v>36.15</v>
      </c>
      <c r="FS286" s="28">
        <v>38.56</v>
      </c>
      <c r="FT286" s="28">
        <v>40.97</v>
      </c>
      <c r="FU286" s="28">
        <v>43.38</v>
      </c>
      <c r="FV286" s="28">
        <v>45.79</v>
      </c>
      <c r="FW286" s="25">
        <v>48.2</v>
      </c>
      <c r="FX286" s="25">
        <v>50.61</v>
      </c>
      <c r="FY286" s="25">
        <v>53.02</v>
      </c>
      <c r="FZ286" s="49"/>
      <c r="HJ286" s="24" t="s">
        <v>95</v>
      </c>
      <c r="HK286" s="24" t="str">
        <f t="shared" si="185"/>
        <v>C-12-NH-55-59</v>
      </c>
      <c r="HL286" s="25">
        <v>5.24</v>
      </c>
      <c r="HM286" s="25">
        <v>7.86</v>
      </c>
      <c r="HN286" s="25">
        <v>10.48</v>
      </c>
      <c r="HO286" s="25">
        <v>13.1</v>
      </c>
      <c r="HP286" s="25">
        <v>15.72</v>
      </c>
      <c r="HQ286" s="25">
        <v>18.34</v>
      </c>
      <c r="HR286" s="25">
        <v>20.96</v>
      </c>
      <c r="HS286" s="25">
        <v>23.58</v>
      </c>
      <c r="HT286" s="25">
        <v>26.2</v>
      </c>
      <c r="HU286" s="25">
        <v>28.82</v>
      </c>
      <c r="HV286" s="28">
        <v>31.44</v>
      </c>
      <c r="HW286" s="29">
        <v>100</v>
      </c>
      <c r="HX286" s="28">
        <v>34.06</v>
      </c>
      <c r="HY286" s="28">
        <v>36.68</v>
      </c>
      <c r="HZ286" s="28">
        <v>39.299999999999997</v>
      </c>
      <c r="IA286" s="28">
        <v>41.92</v>
      </c>
      <c r="IB286" s="28">
        <v>44.54</v>
      </c>
      <c r="IC286" s="28">
        <v>47.16</v>
      </c>
      <c r="ID286" s="28">
        <v>49.78</v>
      </c>
      <c r="IE286" s="25">
        <v>52.4</v>
      </c>
      <c r="IF286" s="25">
        <v>55.02</v>
      </c>
      <c r="IG286" s="25">
        <v>57.64</v>
      </c>
      <c r="IH286" s="49"/>
      <c r="IM286" s="24" t="s">
        <v>95</v>
      </c>
      <c r="IN286" s="24" t="str">
        <f t="shared" si="186"/>
        <v>C-12-NH-55-59</v>
      </c>
      <c r="IO286" s="165">
        <v>99999</v>
      </c>
      <c r="IP286" s="25">
        <v>99999</v>
      </c>
      <c r="IQ286" s="25">
        <v>99999</v>
      </c>
      <c r="IR286" s="25">
        <v>99999</v>
      </c>
      <c r="IS286" s="25">
        <v>99999</v>
      </c>
      <c r="IT286" s="25">
        <v>99999</v>
      </c>
      <c r="IU286" s="25">
        <v>99999</v>
      </c>
      <c r="IV286" s="25">
        <v>99999</v>
      </c>
      <c r="IW286" s="25">
        <v>99999</v>
      </c>
      <c r="IX286" s="25">
        <v>99999</v>
      </c>
      <c r="IY286" s="28">
        <v>99999</v>
      </c>
      <c r="IZ286" s="29">
        <v>100</v>
      </c>
      <c r="JA286" s="165">
        <v>99999</v>
      </c>
      <c r="JB286" s="25">
        <v>99999</v>
      </c>
      <c r="JC286" s="25">
        <v>99999</v>
      </c>
      <c r="JD286" s="25">
        <v>99999</v>
      </c>
      <c r="JE286" s="25">
        <v>99999</v>
      </c>
      <c r="JF286" s="25">
        <v>99999</v>
      </c>
      <c r="JG286" s="25">
        <v>99999</v>
      </c>
      <c r="JH286" s="25">
        <v>99999</v>
      </c>
      <c r="JI286" s="25">
        <v>99999</v>
      </c>
      <c r="JJ286" s="25">
        <v>99999</v>
      </c>
      <c r="JK286" s="49"/>
      <c r="KU286" s="24" t="s">
        <v>95</v>
      </c>
      <c r="KV286" s="24" t="str">
        <f t="shared" si="187"/>
        <v>C-12-NH-55-59</v>
      </c>
      <c r="KW286" s="25">
        <v>5.24</v>
      </c>
      <c r="KX286" s="25">
        <v>7.86</v>
      </c>
      <c r="KY286" s="25">
        <v>10.48</v>
      </c>
      <c r="KZ286" s="25">
        <v>13.1</v>
      </c>
      <c r="LA286" s="25">
        <v>15.72</v>
      </c>
      <c r="LB286" s="25">
        <v>18.34</v>
      </c>
      <c r="LC286" s="25">
        <v>20.96</v>
      </c>
      <c r="LD286" s="25">
        <v>23.58</v>
      </c>
      <c r="LE286" s="25">
        <v>26.2</v>
      </c>
      <c r="LF286" s="25">
        <v>28.82</v>
      </c>
      <c r="LG286" s="28">
        <v>31.44</v>
      </c>
      <c r="LH286" s="29">
        <v>100</v>
      </c>
      <c r="LI286" s="28">
        <v>34.06</v>
      </c>
      <c r="LJ286" s="28">
        <v>36.68</v>
      </c>
      <c r="LK286" s="28">
        <v>39.299999999999997</v>
      </c>
      <c r="LL286" s="28">
        <v>41.92</v>
      </c>
      <c r="LM286" s="28">
        <v>44.54</v>
      </c>
      <c r="LN286" s="28">
        <v>47.16</v>
      </c>
      <c r="LO286" s="28">
        <v>49.78</v>
      </c>
      <c r="LP286" s="25">
        <v>52.4</v>
      </c>
      <c r="LQ286" s="25">
        <v>55.02</v>
      </c>
      <c r="LR286" s="25">
        <v>57.64</v>
      </c>
      <c r="LS286" s="49"/>
    </row>
    <row r="287" spans="9:331" ht="14.4">
      <c r="I287" s="24" t="s">
        <v>96</v>
      </c>
      <c r="J287" s="24" t="str">
        <f t="shared" si="181"/>
        <v>C-12-NH-60-64</v>
      </c>
      <c r="K287" s="25">
        <v>12.14</v>
      </c>
      <c r="L287" s="25">
        <v>18.21</v>
      </c>
      <c r="M287" s="25">
        <v>24.28</v>
      </c>
      <c r="N287" s="25">
        <v>30.35</v>
      </c>
      <c r="O287" s="25">
        <v>36.42</v>
      </c>
      <c r="P287" s="25">
        <v>42.49</v>
      </c>
      <c r="Q287" s="25">
        <v>48.56</v>
      </c>
      <c r="R287" s="25">
        <v>54.63</v>
      </c>
      <c r="S287" s="25">
        <v>60.7</v>
      </c>
      <c r="T287" s="25">
        <v>66.77</v>
      </c>
      <c r="U287" s="28">
        <v>72.84</v>
      </c>
      <c r="V287" s="29">
        <v>1.25</v>
      </c>
      <c r="W287" s="28">
        <v>78.91</v>
      </c>
      <c r="X287" s="28">
        <v>84.98</v>
      </c>
      <c r="Y287" s="28">
        <v>91.05</v>
      </c>
      <c r="Z287" s="28">
        <v>97.12</v>
      </c>
      <c r="AA287" s="28">
        <v>103.19</v>
      </c>
      <c r="AB287" s="28">
        <v>109.26</v>
      </c>
      <c r="AC287" s="28">
        <v>115.33</v>
      </c>
      <c r="AD287" s="25">
        <v>121.4</v>
      </c>
      <c r="AE287" s="25">
        <v>127.47</v>
      </c>
      <c r="AF287" s="25">
        <v>133.54</v>
      </c>
      <c r="CV287" s="24" t="s">
        <v>96</v>
      </c>
      <c r="CW287" s="24" t="str">
        <f t="shared" si="182"/>
        <v>C-12-NH-60-64</v>
      </c>
      <c r="CX287" s="25">
        <v>11</v>
      </c>
      <c r="CY287" s="25">
        <v>16.5</v>
      </c>
      <c r="CZ287" s="25">
        <v>22</v>
      </c>
      <c r="DA287" s="25">
        <v>27.5</v>
      </c>
      <c r="DB287" s="25">
        <v>33</v>
      </c>
      <c r="DC287" s="25">
        <v>38.5</v>
      </c>
      <c r="DD287" s="25">
        <v>44</v>
      </c>
      <c r="DE287" s="25">
        <v>49.5</v>
      </c>
      <c r="DF287" s="25">
        <v>55</v>
      </c>
      <c r="DG287" s="25">
        <v>60.5</v>
      </c>
      <c r="DH287" s="28">
        <v>66</v>
      </c>
      <c r="DI287" s="29">
        <v>1.25</v>
      </c>
      <c r="DJ287" s="28">
        <v>71.5</v>
      </c>
      <c r="DK287" s="28">
        <v>77</v>
      </c>
      <c r="DL287" s="28">
        <v>82.5</v>
      </c>
      <c r="DM287" s="28">
        <v>88</v>
      </c>
      <c r="DN287" s="28">
        <v>93.5</v>
      </c>
      <c r="DO287" s="28">
        <v>99</v>
      </c>
      <c r="DP287" s="28">
        <v>104.5</v>
      </c>
      <c r="DQ287" s="25">
        <v>110</v>
      </c>
      <c r="DR287" s="25">
        <v>115.5</v>
      </c>
      <c r="DS287" s="25">
        <v>121</v>
      </c>
      <c r="DT287" s="49"/>
      <c r="DY287" s="24" t="s">
        <v>96</v>
      </c>
      <c r="DZ287" s="24" t="str">
        <f t="shared" si="183"/>
        <v>C-12-NH-60-64</v>
      </c>
      <c r="EA287" s="25">
        <v>11.14</v>
      </c>
      <c r="EB287" s="25">
        <v>16.71</v>
      </c>
      <c r="EC287" s="25">
        <v>22.28</v>
      </c>
      <c r="ED287" s="25">
        <v>27.85</v>
      </c>
      <c r="EE287" s="25">
        <v>33.42</v>
      </c>
      <c r="EF287" s="25">
        <v>38.99</v>
      </c>
      <c r="EG287" s="25">
        <v>44.56</v>
      </c>
      <c r="EH287" s="25">
        <v>50.13</v>
      </c>
      <c r="EI287" s="25">
        <v>55.7</v>
      </c>
      <c r="EJ287" s="25">
        <v>61.27</v>
      </c>
      <c r="EK287" s="28">
        <v>66.84</v>
      </c>
      <c r="EL287" s="29">
        <v>1.25</v>
      </c>
      <c r="EM287" s="28">
        <v>72.41</v>
      </c>
      <c r="EN287" s="28">
        <v>77.98</v>
      </c>
      <c r="EO287" s="28">
        <v>83.55</v>
      </c>
      <c r="EP287" s="28">
        <v>89.12</v>
      </c>
      <c r="EQ287" s="28">
        <v>94.69</v>
      </c>
      <c r="ER287" s="28">
        <v>100.26</v>
      </c>
      <c r="ES287" s="28">
        <v>105.83</v>
      </c>
      <c r="ET287" s="25">
        <v>111.4</v>
      </c>
      <c r="EU287" s="25">
        <v>116.97</v>
      </c>
      <c r="EV287" s="25">
        <v>122.54</v>
      </c>
      <c r="EW287" s="49"/>
      <c r="FB287" s="24" t="s">
        <v>96</v>
      </c>
      <c r="FC287" s="24" t="str">
        <f t="shared" si="184"/>
        <v>C-12-NH-60-64</v>
      </c>
      <c r="FD287" s="25">
        <v>9.26</v>
      </c>
      <c r="FE287" s="25">
        <v>13.89</v>
      </c>
      <c r="FF287" s="25">
        <v>18.52</v>
      </c>
      <c r="FG287" s="25">
        <v>23.15</v>
      </c>
      <c r="FH287" s="25">
        <v>27.78</v>
      </c>
      <c r="FI287" s="25">
        <v>32.409999999999997</v>
      </c>
      <c r="FJ287" s="25">
        <v>37.04</v>
      </c>
      <c r="FK287" s="25">
        <v>41.67</v>
      </c>
      <c r="FL287" s="25">
        <v>46.3</v>
      </c>
      <c r="FM287" s="25">
        <v>50.93</v>
      </c>
      <c r="FN287" s="28">
        <v>55.56</v>
      </c>
      <c r="FO287" s="29">
        <v>1.25</v>
      </c>
      <c r="FP287" s="28">
        <v>60.19</v>
      </c>
      <c r="FQ287" s="28">
        <v>64.819999999999993</v>
      </c>
      <c r="FR287" s="28">
        <v>69.45</v>
      </c>
      <c r="FS287" s="28">
        <v>74.08</v>
      </c>
      <c r="FT287" s="28">
        <v>78.709999999999994</v>
      </c>
      <c r="FU287" s="28">
        <v>83.34</v>
      </c>
      <c r="FV287" s="28">
        <v>87.97</v>
      </c>
      <c r="FW287" s="25">
        <v>92.6</v>
      </c>
      <c r="FX287" s="25">
        <v>97.23</v>
      </c>
      <c r="FY287" s="25">
        <v>101.86</v>
      </c>
      <c r="FZ287" s="49"/>
      <c r="HJ287" s="24" t="s">
        <v>96</v>
      </c>
      <c r="HK287" s="24" t="str">
        <f t="shared" si="185"/>
        <v>C-12-NH-60-64</v>
      </c>
      <c r="HL287" s="25">
        <v>10.08</v>
      </c>
      <c r="HM287" s="25">
        <v>15.12</v>
      </c>
      <c r="HN287" s="25">
        <v>20.16</v>
      </c>
      <c r="HO287" s="25">
        <v>25.2</v>
      </c>
      <c r="HP287" s="25">
        <v>30.24</v>
      </c>
      <c r="HQ287" s="25">
        <v>35.28</v>
      </c>
      <c r="HR287" s="25">
        <v>40.32</v>
      </c>
      <c r="HS287" s="25">
        <v>45.36</v>
      </c>
      <c r="HT287" s="25">
        <v>50.4</v>
      </c>
      <c r="HU287" s="25">
        <v>55.44</v>
      </c>
      <c r="HV287" s="28">
        <v>60.48</v>
      </c>
      <c r="HW287" s="29">
        <v>100</v>
      </c>
      <c r="HX287" s="28">
        <v>65.52</v>
      </c>
      <c r="HY287" s="28">
        <v>70.56</v>
      </c>
      <c r="HZ287" s="28">
        <v>75.599999999999994</v>
      </c>
      <c r="IA287" s="28">
        <v>80.64</v>
      </c>
      <c r="IB287" s="28">
        <v>85.68</v>
      </c>
      <c r="IC287" s="28">
        <v>90.72</v>
      </c>
      <c r="ID287" s="28">
        <v>95.76</v>
      </c>
      <c r="IE287" s="25">
        <v>100.8</v>
      </c>
      <c r="IF287" s="25">
        <v>105.84</v>
      </c>
      <c r="IG287" s="25">
        <v>110.88</v>
      </c>
      <c r="IH287" s="49"/>
      <c r="IM287" s="24" t="s">
        <v>96</v>
      </c>
      <c r="IN287" s="24" t="str">
        <f t="shared" si="186"/>
        <v>C-12-NH-60-64</v>
      </c>
      <c r="IO287" s="162">
        <v>12.14</v>
      </c>
      <c r="IP287" s="25">
        <v>18.21</v>
      </c>
      <c r="IQ287" s="25">
        <v>24.28</v>
      </c>
      <c r="IR287" s="25">
        <v>30.35</v>
      </c>
      <c r="IS287" s="25">
        <v>36.42</v>
      </c>
      <c r="IT287" s="25">
        <v>42.49</v>
      </c>
      <c r="IU287" s="25">
        <v>48.56</v>
      </c>
      <c r="IV287" s="25">
        <v>54.63</v>
      </c>
      <c r="IW287" s="25">
        <v>60.7</v>
      </c>
      <c r="IX287" s="25">
        <v>66.77</v>
      </c>
      <c r="IY287" s="28">
        <v>72.84</v>
      </c>
      <c r="IZ287" s="29">
        <v>1.25</v>
      </c>
      <c r="JA287" s="164">
        <v>78.91</v>
      </c>
      <c r="JB287" s="28">
        <v>84.98</v>
      </c>
      <c r="JC287" s="28">
        <v>91.05</v>
      </c>
      <c r="JD287" s="28">
        <v>97.12</v>
      </c>
      <c r="JE287" s="28">
        <v>103.19</v>
      </c>
      <c r="JF287" s="28">
        <v>109.26</v>
      </c>
      <c r="JG287" s="28">
        <v>115.33</v>
      </c>
      <c r="JH287" s="25">
        <v>121.4</v>
      </c>
      <c r="JI287" s="25">
        <v>127.47</v>
      </c>
      <c r="JJ287" s="25">
        <v>133.54</v>
      </c>
      <c r="JK287" s="49"/>
      <c r="KU287" s="24" t="s">
        <v>96</v>
      </c>
      <c r="KV287" s="24" t="str">
        <f t="shared" si="187"/>
        <v>C-12-NH-60-64</v>
      </c>
      <c r="KW287" s="25">
        <v>10.08</v>
      </c>
      <c r="KX287" s="25">
        <v>15.12</v>
      </c>
      <c r="KY287" s="25">
        <v>20.16</v>
      </c>
      <c r="KZ287" s="25">
        <v>25.2</v>
      </c>
      <c r="LA287" s="25">
        <v>30.24</v>
      </c>
      <c r="LB287" s="25">
        <v>35.28</v>
      </c>
      <c r="LC287" s="25">
        <v>40.32</v>
      </c>
      <c r="LD287" s="25">
        <v>45.36</v>
      </c>
      <c r="LE287" s="25">
        <v>50.4</v>
      </c>
      <c r="LF287" s="25">
        <v>55.44</v>
      </c>
      <c r="LG287" s="28">
        <v>60.48</v>
      </c>
      <c r="LH287" s="29">
        <v>100</v>
      </c>
      <c r="LI287" s="28">
        <v>65.52</v>
      </c>
      <c r="LJ287" s="28">
        <v>70.56</v>
      </c>
      <c r="LK287" s="28">
        <v>75.599999999999994</v>
      </c>
      <c r="LL287" s="28">
        <v>80.64</v>
      </c>
      <c r="LM287" s="28">
        <v>85.68</v>
      </c>
      <c r="LN287" s="28">
        <v>90.72</v>
      </c>
      <c r="LO287" s="28">
        <v>95.76</v>
      </c>
      <c r="LP287" s="25">
        <v>100.8</v>
      </c>
      <c r="LQ287" s="25">
        <v>105.84</v>
      </c>
      <c r="LR287" s="25">
        <v>110.88</v>
      </c>
      <c r="LS287" s="49"/>
    </row>
    <row r="288" spans="9:331" ht="14.4">
      <c r="I288" s="24" t="s">
        <v>97</v>
      </c>
      <c r="J288" s="24" t="str">
        <f t="shared" si="181"/>
        <v>C-12-NH-65-69</v>
      </c>
      <c r="K288" s="25">
        <v>22.5</v>
      </c>
      <c r="L288" s="25">
        <v>33.75</v>
      </c>
      <c r="M288" s="25">
        <v>45</v>
      </c>
      <c r="N288" s="25">
        <v>56.25</v>
      </c>
      <c r="O288" s="25">
        <v>67.5</v>
      </c>
      <c r="P288" s="25">
        <v>78.75</v>
      </c>
      <c r="Q288" s="25">
        <v>90</v>
      </c>
      <c r="R288" s="25">
        <v>101.25</v>
      </c>
      <c r="S288" s="25">
        <v>112.5</v>
      </c>
      <c r="T288" s="25">
        <v>123.75</v>
      </c>
      <c r="U288" s="28">
        <v>135</v>
      </c>
      <c r="V288" s="29">
        <v>1.25</v>
      </c>
      <c r="W288" s="28">
        <v>146.25</v>
      </c>
      <c r="X288" s="28">
        <v>157.5</v>
      </c>
      <c r="Y288" s="28">
        <v>168.75</v>
      </c>
      <c r="Z288" s="28">
        <v>180</v>
      </c>
      <c r="AA288" s="28">
        <v>191.25</v>
      </c>
      <c r="AB288" s="28">
        <v>202.5</v>
      </c>
      <c r="AC288" s="28">
        <v>213.75</v>
      </c>
      <c r="AD288" s="25">
        <v>225</v>
      </c>
      <c r="AE288" s="25">
        <v>236.25</v>
      </c>
      <c r="AF288" s="25">
        <v>247.5</v>
      </c>
      <c r="CV288" s="24" t="s">
        <v>97</v>
      </c>
      <c r="CW288" s="24" t="str">
        <f t="shared" si="182"/>
        <v>C-12-NH-65-69</v>
      </c>
      <c r="CX288" s="25">
        <v>20.38</v>
      </c>
      <c r="CY288" s="25">
        <v>30.57</v>
      </c>
      <c r="CZ288" s="25">
        <v>40.76</v>
      </c>
      <c r="DA288" s="25">
        <v>50.95</v>
      </c>
      <c r="DB288" s="25">
        <v>61.14</v>
      </c>
      <c r="DC288" s="25">
        <v>71.33</v>
      </c>
      <c r="DD288" s="25">
        <v>81.52</v>
      </c>
      <c r="DE288" s="25">
        <v>91.71</v>
      </c>
      <c r="DF288" s="25">
        <v>101.9</v>
      </c>
      <c r="DG288" s="25">
        <v>112.09</v>
      </c>
      <c r="DH288" s="28">
        <v>122.28</v>
      </c>
      <c r="DI288" s="29">
        <v>1.25</v>
      </c>
      <c r="DJ288" s="28">
        <v>132.47</v>
      </c>
      <c r="DK288" s="28">
        <v>142.66</v>
      </c>
      <c r="DL288" s="28">
        <v>152.85</v>
      </c>
      <c r="DM288" s="28">
        <v>163.04</v>
      </c>
      <c r="DN288" s="28">
        <v>173.23</v>
      </c>
      <c r="DO288" s="28">
        <v>183.42</v>
      </c>
      <c r="DP288" s="28">
        <v>193.61</v>
      </c>
      <c r="DQ288" s="25">
        <v>203.8</v>
      </c>
      <c r="DR288" s="25">
        <v>213.99</v>
      </c>
      <c r="DS288" s="25">
        <v>224.18</v>
      </c>
      <c r="DT288" s="49"/>
      <c r="DY288" s="24" t="s">
        <v>97</v>
      </c>
      <c r="DZ288" s="24" t="str">
        <f t="shared" si="183"/>
        <v>C-12-NH-65-69</v>
      </c>
      <c r="EA288" s="25">
        <v>20.64</v>
      </c>
      <c r="EB288" s="25">
        <v>30.96</v>
      </c>
      <c r="EC288" s="25">
        <v>41.28</v>
      </c>
      <c r="ED288" s="25">
        <v>51.6</v>
      </c>
      <c r="EE288" s="25">
        <v>61.92</v>
      </c>
      <c r="EF288" s="25">
        <v>72.239999999999995</v>
      </c>
      <c r="EG288" s="25">
        <v>82.56</v>
      </c>
      <c r="EH288" s="25">
        <v>92.88</v>
      </c>
      <c r="EI288" s="25">
        <v>103.2</v>
      </c>
      <c r="EJ288" s="25">
        <v>113.52</v>
      </c>
      <c r="EK288" s="28">
        <v>123.84</v>
      </c>
      <c r="EL288" s="29">
        <v>1.25</v>
      </c>
      <c r="EM288" s="28">
        <v>134.16</v>
      </c>
      <c r="EN288" s="28">
        <v>144.47999999999999</v>
      </c>
      <c r="EO288" s="28">
        <v>154.80000000000001</v>
      </c>
      <c r="EP288" s="28">
        <v>165.12</v>
      </c>
      <c r="EQ288" s="28">
        <v>175.44</v>
      </c>
      <c r="ER288" s="28">
        <v>185.76</v>
      </c>
      <c r="ES288" s="28">
        <v>196.08</v>
      </c>
      <c r="ET288" s="25">
        <v>206.4</v>
      </c>
      <c r="EU288" s="25">
        <v>216.72</v>
      </c>
      <c r="EV288" s="25">
        <v>227.04</v>
      </c>
      <c r="EW288" s="49"/>
      <c r="FB288" s="24" t="s">
        <v>97</v>
      </c>
      <c r="FC288" s="24" t="str">
        <f t="shared" si="184"/>
        <v>C-12-NH-65-69</v>
      </c>
      <c r="FD288" s="25">
        <v>17.18</v>
      </c>
      <c r="FE288" s="25">
        <v>25.77</v>
      </c>
      <c r="FF288" s="25">
        <v>34.36</v>
      </c>
      <c r="FG288" s="25">
        <v>42.95</v>
      </c>
      <c r="FH288" s="25">
        <v>51.54</v>
      </c>
      <c r="FI288" s="25">
        <v>60.13</v>
      </c>
      <c r="FJ288" s="25">
        <v>68.72</v>
      </c>
      <c r="FK288" s="25">
        <v>77.31</v>
      </c>
      <c r="FL288" s="25">
        <v>85.9</v>
      </c>
      <c r="FM288" s="25">
        <v>94.49</v>
      </c>
      <c r="FN288" s="28">
        <v>103.08</v>
      </c>
      <c r="FO288" s="29">
        <v>1.25</v>
      </c>
      <c r="FP288" s="28">
        <v>111.67</v>
      </c>
      <c r="FQ288" s="28">
        <v>120.26</v>
      </c>
      <c r="FR288" s="28">
        <v>128.85</v>
      </c>
      <c r="FS288" s="28">
        <v>137.44</v>
      </c>
      <c r="FT288" s="28">
        <v>146.03</v>
      </c>
      <c r="FU288" s="28">
        <v>154.62</v>
      </c>
      <c r="FV288" s="28">
        <v>163.21</v>
      </c>
      <c r="FW288" s="25">
        <v>171.8</v>
      </c>
      <c r="FX288" s="25">
        <v>180.39</v>
      </c>
      <c r="FY288" s="25">
        <v>188.98</v>
      </c>
      <c r="FZ288" s="49"/>
      <c r="HJ288" s="24" t="s">
        <v>97</v>
      </c>
      <c r="HK288" s="24" t="str">
        <f t="shared" si="185"/>
        <v>C-12-NH-65-69</v>
      </c>
      <c r="HL288" s="25">
        <v>18.68</v>
      </c>
      <c r="HM288" s="25">
        <v>28.02</v>
      </c>
      <c r="HN288" s="25">
        <v>37.36</v>
      </c>
      <c r="HO288" s="25">
        <v>46.7</v>
      </c>
      <c r="HP288" s="25">
        <v>56.04</v>
      </c>
      <c r="HQ288" s="25">
        <v>65.38</v>
      </c>
      <c r="HR288" s="25">
        <v>74.72</v>
      </c>
      <c r="HS288" s="25">
        <v>84.06</v>
      </c>
      <c r="HT288" s="25">
        <v>93.4</v>
      </c>
      <c r="HU288" s="25">
        <v>102.74</v>
      </c>
      <c r="HV288" s="28">
        <v>112.08</v>
      </c>
      <c r="HW288" s="29">
        <v>100</v>
      </c>
      <c r="HX288" s="28">
        <v>121.42</v>
      </c>
      <c r="HY288" s="28">
        <v>130.76</v>
      </c>
      <c r="HZ288" s="28">
        <v>140.1</v>
      </c>
      <c r="IA288" s="28">
        <v>149.44</v>
      </c>
      <c r="IB288" s="28">
        <v>158.78</v>
      </c>
      <c r="IC288" s="28">
        <v>168.12</v>
      </c>
      <c r="ID288" s="28">
        <v>177.46</v>
      </c>
      <c r="IE288" s="25">
        <v>186.8</v>
      </c>
      <c r="IF288" s="25">
        <v>196.14</v>
      </c>
      <c r="IG288" s="25">
        <v>205.48</v>
      </c>
      <c r="IH288" s="49"/>
      <c r="IM288" s="24" t="s">
        <v>97</v>
      </c>
      <c r="IN288" s="24" t="str">
        <f t="shared" si="186"/>
        <v>C-12-NH-65-69</v>
      </c>
      <c r="IO288" s="25">
        <v>22.5</v>
      </c>
      <c r="IP288" s="25">
        <v>33.75</v>
      </c>
      <c r="IQ288" s="25">
        <v>45</v>
      </c>
      <c r="IR288" s="25">
        <v>56.25</v>
      </c>
      <c r="IS288" s="25">
        <v>67.5</v>
      </c>
      <c r="IT288" s="25">
        <v>78.75</v>
      </c>
      <c r="IU288" s="25">
        <v>90</v>
      </c>
      <c r="IV288" s="25">
        <v>101.25</v>
      </c>
      <c r="IW288" s="25">
        <v>112.5</v>
      </c>
      <c r="IX288" s="25">
        <v>123.75</v>
      </c>
      <c r="IY288" s="28">
        <v>135</v>
      </c>
      <c r="IZ288" s="29">
        <v>1.25</v>
      </c>
      <c r="JA288" s="28">
        <v>146.25</v>
      </c>
      <c r="JB288" s="28">
        <v>157.5</v>
      </c>
      <c r="JC288" s="28">
        <v>168.75</v>
      </c>
      <c r="JD288" s="28">
        <v>180</v>
      </c>
      <c r="JE288" s="28">
        <v>191.25</v>
      </c>
      <c r="JF288" s="28">
        <v>202.5</v>
      </c>
      <c r="JG288" s="28">
        <v>213.75</v>
      </c>
      <c r="JH288" s="25">
        <v>225</v>
      </c>
      <c r="JI288" s="25">
        <v>236.25</v>
      </c>
      <c r="JJ288" s="25">
        <v>247.5</v>
      </c>
      <c r="JK288" s="49"/>
      <c r="KU288" s="24" t="s">
        <v>97</v>
      </c>
      <c r="KV288" s="24" t="str">
        <f t="shared" si="187"/>
        <v>C-12-NH-65-69</v>
      </c>
      <c r="KW288" s="25">
        <v>18.68</v>
      </c>
      <c r="KX288" s="25">
        <v>28.02</v>
      </c>
      <c r="KY288" s="25">
        <v>37.36</v>
      </c>
      <c r="KZ288" s="25">
        <v>46.7</v>
      </c>
      <c r="LA288" s="25">
        <v>56.04</v>
      </c>
      <c r="LB288" s="25">
        <v>65.38</v>
      </c>
      <c r="LC288" s="25">
        <v>74.72</v>
      </c>
      <c r="LD288" s="25">
        <v>84.06</v>
      </c>
      <c r="LE288" s="25">
        <v>93.4</v>
      </c>
      <c r="LF288" s="25">
        <v>102.74</v>
      </c>
      <c r="LG288" s="28">
        <v>112.08</v>
      </c>
      <c r="LH288" s="29">
        <v>100</v>
      </c>
      <c r="LI288" s="28">
        <v>121.42</v>
      </c>
      <c r="LJ288" s="28">
        <v>130.76</v>
      </c>
      <c r="LK288" s="28">
        <v>140.1</v>
      </c>
      <c r="LL288" s="28">
        <v>149.44</v>
      </c>
      <c r="LM288" s="28">
        <v>158.78</v>
      </c>
      <c r="LN288" s="28">
        <v>168.12</v>
      </c>
      <c r="LO288" s="28">
        <v>177.46</v>
      </c>
      <c r="LP288" s="25">
        <v>186.8</v>
      </c>
      <c r="LQ288" s="25">
        <v>196.14</v>
      </c>
      <c r="LR288" s="25">
        <v>205.48</v>
      </c>
      <c r="LS288" s="49"/>
    </row>
    <row r="289" spans="9:331">
      <c r="I289" s="24" t="s">
        <v>98</v>
      </c>
      <c r="J289" s="24" t="str">
        <f t="shared" si="181"/>
        <v>C-12-NH-70-74</v>
      </c>
      <c r="K289" s="25">
        <v>38.94</v>
      </c>
      <c r="L289" s="25">
        <v>58.41</v>
      </c>
      <c r="M289" s="25">
        <v>77.88</v>
      </c>
      <c r="N289" s="25">
        <v>97.35</v>
      </c>
      <c r="O289" s="25">
        <v>116.82</v>
      </c>
      <c r="P289" s="25">
        <v>136.29</v>
      </c>
      <c r="Q289" s="25">
        <v>155.76</v>
      </c>
      <c r="R289" s="25">
        <v>175.23</v>
      </c>
      <c r="S289" s="25">
        <v>194.7</v>
      </c>
      <c r="T289" s="25">
        <v>214.17</v>
      </c>
      <c r="U289" s="28">
        <v>233.64</v>
      </c>
      <c r="V289" s="30" t="s">
        <v>265</v>
      </c>
      <c r="W289" s="28">
        <v>253.11</v>
      </c>
      <c r="X289" s="28">
        <v>272.58</v>
      </c>
      <c r="Y289" s="28">
        <v>292.05</v>
      </c>
      <c r="Z289" s="28">
        <v>311.52</v>
      </c>
      <c r="AA289" s="28">
        <v>330.99</v>
      </c>
      <c r="AB289" s="28">
        <v>350.46</v>
      </c>
      <c r="AC289" s="28">
        <v>369.93</v>
      </c>
      <c r="AD289" s="25">
        <v>389.4</v>
      </c>
      <c r="AE289" s="25">
        <v>408.87</v>
      </c>
      <c r="AF289" s="25">
        <v>428.34</v>
      </c>
      <c r="CV289" s="24" t="s">
        <v>98</v>
      </c>
      <c r="CW289" s="24" t="str">
        <f t="shared" si="182"/>
        <v>C-12-NH-70-74</v>
      </c>
      <c r="CX289" s="25">
        <v>35.28</v>
      </c>
      <c r="CY289" s="25">
        <v>52.92</v>
      </c>
      <c r="CZ289" s="25">
        <v>70.56</v>
      </c>
      <c r="DA289" s="25">
        <v>88.2</v>
      </c>
      <c r="DB289" s="25">
        <v>105.84</v>
      </c>
      <c r="DC289" s="25">
        <v>123.48</v>
      </c>
      <c r="DD289" s="25">
        <v>141.12</v>
      </c>
      <c r="DE289" s="25">
        <v>158.76</v>
      </c>
      <c r="DF289" s="25">
        <v>176.4</v>
      </c>
      <c r="DG289" s="25">
        <v>194.04</v>
      </c>
      <c r="DH289" s="28">
        <v>211.68</v>
      </c>
      <c r="DI289" s="30" t="s">
        <v>265</v>
      </c>
      <c r="DJ289" s="28">
        <v>229.32</v>
      </c>
      <c r="DK289" s="28">
        <v>246.96</v>
      </c>
      <c r="DL289" s="28">
        <v>264.60000000000002</v>
      </c>
      <c r="DM289" s="28">
        <v>282.24</v>
      </c>
      <c r="DN289" s="28">
        <v>299.88</v>
      </c>
      <c r="DO289" s="28">
        <v>317.52</v>
      </c>
      <c r="DP289" s="28">
        <v>335.16</v>
      </c>
      <c r="DQ289" s="25">
        <v>352.8</v>
      </c>
      <c r="DR289" s="25">
        <v>370.44</v>
      </c>
      <c r="DS289" s="25">
        <v>388.08</v>
      </c>
      <c r="DT289" s="49"/>
      <c r="DY289" s="24" t="s">
        <v>98</v>
      </c>
      <c r="DZ289" s="24" t="str">
        <f t="shared" si="183"/>
        <v>C-12-NH-70-74</v>
      </c>
      <c r="EA289" s="25">
        <v>35.72</v>
      </c>
      <c r="EB289" s="25">
        <v>53.58</v>
      </c>
      <c r="EC289" s="25">
        <v>71.44</v>
      </c>
      <c r="ED289" s="25">
        <v>89.3</v>
      </c>
      <c r="EE289" s="25">
        <v>107.16</v>
      </c>
      <c r="EF289" s="25">
        <v>125.02</v>
      </c>
      <c r="EG289" s="25">
        <v>142.88</v>
      </c>
      <c r="EH289" s="25">
        <v>160.74</v>
      </c>
      <c r="EI289" s="25">
        <v>178.6</v>
      </c>
      <c r="EJ289" s="25">
        <v>196.46</v>
      </c>
      <c r="EK289" s="28">
        <v>214.32</v>
      </c>
      <c r="EL289" s="30" t="s">
        <v>265</v>
      </c>
      <c r="EM289" s="28">
        <v>232.18</v>
      </c>
      <c r="EN289" s="28">
        <v>250.04</v>
      </c>
      <c r="EO289" s="28">
        <v>267.89999999999998</v>
      </c>
      <c r="EP289" s="28">
        <v>285.76</v>
      </c>
      <c r="EQ289" s="28">
        <v>303.62</v>
      </c>
      <c r="ER289" s="28">
        <v>321.48</v>
      </c>
      <c r="ES289" s="28">
        <v>339.34</v>
      </c>
      <c r="ET289" s="25">
        <v>357.2</v>
      </c>
      <c r="EU289" s="25">
        <v>375.06</v>
      </c>
      <c r="EV289" s="25">
        <v>392.92</v>
      </c>
      <c r="EW289" s="49"/>
      <c r="FB289" s="24" t="s">
        <v>98</v>
      </c>
      <c r="FC289" s="24" t="str">
        <f t="shared" si="184"/>
        <v>C-12-NH-70-74</v>
      </c>
      <c r="FD289" s="25">
        <v>29.72</v>
      </c>
      <c r="FE289" s="25">
        <v>44.58</v>
      </c>
      <c r="FF289" s="25">
        <v>59.44</v>
      </c>
      <c r="FG289" s="25">
        <v>74.3</v>
      </c>
      <c r="FH289" s="25">
        <v>89.16</v>
      </c>
      <c r="FI289" s="25">
        <v>104.02</v>
      </c>
      <c r="FJ289" s="25">
        <v>118.88</v>
      </c>
      <c r="FK289" s="25">
        <v>133.74</v>
      </c>
      <c r="FL289" s="25">
        <v>148.6</v>
      </c>
      <c r="FM289" s="25">
        <v>163.46</v>
      </c>
      <c r="FN289" s="28">
        <v>178.32</v>
      </c>
      <c r="FO289" s="30" t="s">
        <v>265</v>
      </c>
      <c r="FP289" s="28">
        <v>193.18</v>
      </c>
      <c r="FQ289" s="28">
        <v>208.04</v>
      </c>
      <c r="FR289" s="28">
        <v>222.9</v>
      </c>
      <c r="FS289" s="28">
        <v>237.76</v>
      </c>
      <c r="FT289" s="28">
        <v>252.62</v>
      </c>
      <c r="FU289" s="28">
        <v>267.48</v>
      </c>
      <c r="FV289" s="28">
        <v>282.33999999999997</v>
      </c>
      <c r="FW289" s="25">
        <v>297.2</v>
      </c>
      <c r="FX289" s="25">
        <v>312.06</v>
      </c>
      <c r="FY289" s="25">
        <v>326.92</v>
      </c>
      <c r="FZ289" s="49"/>
      <c r="HJ289" s="24" t="s">
        <v>98</v>
      </c>
      <c r="HK289" s="24" t="str">
        <f t="shared" si="185"/>
        <v>C-12-NH-70-74</v>
      </c>
      <c r="HL289" s="25">
        <v>32.32</v>
      </c>
      <c r="HM289" s="25">
        <v>48.48</v>
      </c>
      <c r="HN289" s="25">
        <v>64.64</v>
      </c>
      <c r="HO289" s="25">
        <v>80.8</v>
      </c>
      <c r="HP289" s="25">
        <v>96.96</v>
      </c>
      <c r="HQ289" s="25">
        <v>113.12</v>
      </c>
      <c r="HR289" s="25">
        <v>129.28</v>
      </c>
      <c r="HS289" s="25">
        <v>145.44</v>
      </c>
      <c r="HT289" s="25">
        <v>161.6</v>
      </c>
      <c r="HU289" s="25">
        <v>177.76</v>
      </c>
      <c r="HV289" s="28">
        <v>193.92</v>
      </c>
      <c r="HW289" s="30" t="s">
        <v>265</v>
      </c>
      <c r="HX289" s="28">
        <v>210.08</v>
      </c>
      <c r="HY289" s="28">
        <v>226.24</v>
      </c>
      <c r="HZ289" s="28">
        <v>242.4</v>
      </c>
      <c r="IA289" s="28">
        <v>258.56</v>
      </c>
      <c r="IB289" s="28">
        <v>274.72000000000003</v>
      </c>
      <c r="IC289" s="28">
        <v>290.88</v>
      </c>
      <c r="ID289" s="28">
        <v>307.04000000000002</v>
      </c>
      <c r="IE289" s="25">
        <v>323.2</v>
      </c>
      <c r="IF289" s="25">
        <v>339.36</v>
      </c>
      <c r="IG289" s="25">
        <v>355.52</v>
      </c>
      <c r="IH289" s="49"/>
      <c r="IM289" s="24" t="s">
        <v>98</v>
      </c>
      <c r="IN289" s="24" t="str">
        <f t="shared" si="186"/>
        <v>C-12-NH-70-74</v>
      </c>
      <c r="IO289" s="25">
        <v>38.94</v>
      </c>
      <c r="IP289" s="25">
        <v>58.41</v>
      </c>
      <c r="IQ289" s="25">
        <v>77.88</v>
      </c>
      <c r="IR289" s="25">
        <v>97.35</v>
      </c>
      <c r="IS289" s="25">
        <v>116.82</v>
      </c>
      <c r="IT289" s="25">
        <v>136.29</v>
      </c>
      <c r="IU289" s="25">
        <v>155.76</v>
      </c>
      <c r="IV289" s="25">
        <v>175.23</v>
      </c>
      <c r="IW289" s="25">
        <v>194.7</v>
      </c>
      <c r="IX289" s="25">
        <v>214.17</v>
      </c>
      <c r="IY289" s="28">
        <v>233.64</v>
      </c>
      <c r="IZ289" s="30" t="s">
        <v>265</v>
      </c>
      <c r="JA289" s="28">
        <v>253.11</v>
      </c>
      <c r="JB289" s="28">
        <v>272.58</v>
      </c>
      <c r="JC289" s="28">
        <v>292.05</v>
      </c>
      <c r="JD289" s="28">
        <v>311.52</v>
      </c>
      <c r="JE289" s="28">
        <v>330.99</v>
      </c>
      <c r="JF289" s="28">
        <v>350.46</v>
      </c>
      <c r="JG289" s="28">
        <v>369.93</v>
      </c>
      <c r="JH289" s="25">
        <v>389.4</v>
      </c>
      <c r="JI289" s="25">
        <v>408.87</v>
      </c>
      <c r="JJ289" s="25">
        <v>428.34</v>
      </c>
      <c r="JK289" s="49"/>
      <c r="KU289" s="24" t="s">
        <v>98</v>
      </c>
      <c r="KV289" s="24" t="str">
        <f t="shared" si="187"/>
        <v>C-12-NH-70-74</v>
      </c>
      <c r="KW289" s="25">
        <v>32.32</v>
      </c>
      <c r="KX289" s="25">
        <v>48.48</v>
      </c>
      <c r="KY289" s="25">
        <v>64.64</v>
      </c>
      <c r="KZ289" s="25">
        <v>80.8</v>
      </c>
      <c r="LA289" s="25">
        <v>96.96</v>
      </c>
      <c r="LB289" s="25">
        <v>113.12</v>
      </c>
      <c r="LC289" s="25">
        <v>129.28</v>
      </c>
      <c r="LD289" s="25">
        <v>145.44</v>
      </c>
      <c r="LE289" s="25">
        <v>161.6</v>
      </c>
      <c r="LF289" s="25">
        <v>177.76</v>
      </c>
      <c r="LG289" s="28">
        <v>193.92</v>
      </c>
      <c r="LH289" s="30" t="s">
        <v>265</v>
      </c>
      <c r="LI289" s="28">
        <v>210.08</v>
      </c>
      <c r="LJ289" s="28">
        <v>226.24</v>
      </c>
      <c r="LK289" s="28">
        <v>242.4</v>
      </c>
      <c r="LL289" s="28">
        <v>258.56</v>
      </c>
      <c r="LM289" s="28">
        <v>274.72000000000003</v>
      </c>
      <c r="LN289" s="28">
        <v>290.88</v>
      </c>
      <c r="LO289" s="28">
        <v>307.04000000000002</v>
      </c>
      <c r="LP289" s="25">
        <v>323.2</v>
      </c>
      <c r="LQ289" s="25">
        <v>339.36</v>
      </c>
      <c r="LR289" s="25">
        <v>355.52</v>
      </c>
      <c r="LS289" s="49"/>
    </row>
    <row r="290" spans="9:331">
      <c r="I290" s="24" t="s">
        <v>99</v>
      </c>
      <c r="J290" s="24" t="str">
        <f t="shared" si="181"/>
        <v>C-12-NH-75-79</v>
      </c>
      <c r="K290" s="25">
        <v>65.48</v>
      </c>
      <c r="L290" s="25">
        <v>98.22</v>
      </c>
      <c r="M290" s="25">
        <v>130.96</v>
      </c>
      <c r="N290" s="25">
        <v>163.69999999999999</v>
      </c>
      <c r="O290" s="25">
        <v>196.44</v>
      </c>
      <c r="P290" s="25">
        <v>229.18</v>
      </c>
      <c r="Q290" s="25">
        <v>261.92</v>
      </c>
      <c r="R290" s="25">
        <v>294.66000000000003</v>
      </c>
      <c r="S290" s="25">
        <v>327.39999999999998</v>
      </c>
      <c r="T290" s="25">
        <v>360.14</v>
      </c>
      <c r="U290" s="28">
        <v>392.88</v>
      </c>
      <c r="V290" s="30" t="s">
        <v>265</v>
      </c>
      <c r="W290" s="28">
        <v>425.62</v>
      </c>
      <c r="X290" s="28">
        <v>458.36</v>
      </c>
      <c r="Y290" s="28">
        <v>491.1</v>
      </c>
      <c r="Z290" s="28">
        <v>523.84</v>
      </c>
      <c r="AA290" s="28">
        <v>556.58000000000004</v>
      </c>
      <c r="AB290" s="28">
        <v>589.32000000000005</v>
      </c>
      <c r="AC290" s="28">
        <v>622.05999999999995</v>
      </c>
      <c r="AD290" s="25">
        <v>654.79999999999995</v>
      </c>
      <c r="AE290" s="25">
        <v>687.54</v>
      </c>
      <c r="AF290" s="25">
        <v>720.28</v>
      </c>
      <c r="CV290" s="24" t="s">
        <v>99</v>
      </c>
      <c r="CW290" s="24" t="str">
        <f t="shared" si="182"/>
        <v>C-12-NH-75-79</v>
      </c>
      <c r="CX290" s="25">
        <v>59.34</v>
      </c>
      <c r="CY290" s="25">
        <v>89.01</v>
      </c>
      <c r="CZ290" s="25">
        <v>118.68</v>
      </c>
      <c r="DA290" s="25">
        <v>148.35</v>
      </c>
      <c r="DB290" s="25">
        <v>178.02</v>
      </c>
      <c r="DC290" s="25">
        <v>207.69</v>
      </c>
      <c r="DD290" s="25">
        <v>237.36</v>
      </c>
      <c r="DE290" s="25">
        <v>267.02999999999997</v>
      </c>
      <c r="DF290" s="25">
        <v>296.7</v>
      </c>
      <c r="DG290" s="25">
        <v>326.37</v>
      </c>
      <c r="DH290" s="28">
        <v>356.04</v>
      </c>
      <c r="DI290" s="30" t="s">
        <v>265</v>
      </c>
      <c r="DJ290" s="28">
        <v>385.71</v>
      </c>
      <c r="DK290" s="28">
        <v>415.38</v>
      </c>
      <c r="DL290" s="28">
        <v>445.05</v>
      </c>
      <c r="DM290" s="28">
        <v>474.72</v>
      </c>
      <c r="DN290" s="28">
        <v>504.39</v>
      </c>
      <c r="DO290" s="28">
        <v>534.05999999999995</v>
      </c>
      <c r="DP290" s="28">
        <v>563.73</v>
      </c>
      <c r="DQ290" s="25">
        <v>593.4</v>
      </c>
      <c r="DR290" s="25">
        <v>623.07000000000005</v>
      </c>
      <c r="DS290" s="25">
        <v>652.74</v>
      </c>
      <c r="DT290" s="49"/>
      <c r="DY290" s="24" t="s">
        <v>99</v>
      </c>
      <c r="DZ290" s="24" t="str">
        <f t="shared" si="183"/>
        <v>C-12-NH-75-79</v>
      </c>
      <c r="EA290" s="25">
        <v>60.08</v>
      </c>
      <c r="EB290" s="25">
        <v>90.12</v>
      </c>
      <c r="EC290" s="25">
        <v>120.16</v>
      </c>
      <c r="ED290" s="25">
        <v>150.19999999999999</v>
      </c>
      <c r="EE290" s="25">
        <v>180.24</v>
      </c>
      <c r="EF290" s="25">
        <v>210.28</v>
      </c>
      <c r="EG290" s="25">
        <v>240.32</v>
      </c>
      <c r="EH290" s="25">
        <v>270.36</v>
      </c>
      <c r="EI290" s="25">
        <v>300.39999999999998</v>
      </c>
      <c r="EJ290" s="25">
        <v>330.44</v>
      </c>
      <c r="EK290" s="28">
        <v>360.48</v>
      </c>
      <c r="EL290" s="30" t="s">
        <v>265</v>
      </c>
      <c r="EM290" s="28">
        <v>390.52</v>
      </c>
      <c r="EN290" s="28">
        <v>420.56</v>
      </c>
      <c r="EO290" s="28">
        <v>450.6</v>
      </c>
      <c r="EP290" s="28">
        <v>480.64</v>
      </c>
      <c r="EQ290" s="28">
        <v>510.68</v>
      </c>
      <c r="ER290" s="28">
        <v>540.72</v>
      </c>
      <c r="ES290" s="28">
        <v>570.76</v>
      </c>
      <c r="ET290" s="25">
        <v>600.79999999999995</v>
      </c>
      <c r="EU290" s="25">
        <v>630.84</v>
      </c>
      <c r="EV290" s="25">
        <v>660.88</v>
      </c>
      <c r="EW290" s="49"/>
      <c r="FB290" s="24" t="s">
        <v>99</v>
      </c>
      <c r="FC290" s="24" t="str">
        <f t="shared" si="184"/>
        <v>C-12-NH-75-79</v>
      </c>
      <c r="FD290" s="25">
        <v>49.96</v>
      </c>
      <c r="FE290" s="25">
        <v>74.94</v>
      </c>
      <c r="FF290" s="25">
        <v>99.92</v>
      </c>
      <c r="FG290" s="25">
        <v>124.9</v>
      </c>
      <c r="FH290" s="25">
        <v>149.88</v>
      </c>
      <c r="FI290" s="25">
        <v>174.86</v>
      </c>
      <c r="FJ290" s="25">
        <v>199.84</v>
      </c>
      <c r="FK290" s="25">
        <v>224.82</v>
      </c>
      <c r="FL290" s="25">
        <v>249.8</v>
      </c>
      <c r="FM290" s="25">
        <v>274.77999999999997</v>
      </c>
      <c r="FN290" s="28">
        <v>299.76</v>
      </c>
      <c r="FO290" s="30" t="s">
        <v>265</v>
      </c>
      <c r="FP290" s="28">
        <v>324.74</v>
      </c>
      <c r="FQ290" s="28">
        <v>349.72</v>
      </c>
      <c r="FR290" s="28">
        <v>374.7</v>
      </c>
      <c r="FS290" s="28">
        <v>399.68</v>
      </c>
      <c r="FT290" s="28">
        <v>424.66</v>
      </c>
      <c r="FU290" s="28">
        <v>449.64</v>
      </c>
      <c r="FV290" s="28">
        <v>474.62</v>
      </c>
      <c r="FW290" s="25">
        <v>499.6</v>
      </c>
      <c r="FX290" s="25">
        <v>524.58000000000004</v>
      </c>
      <c r="FY290" s="25">
        <v>549.55999999999995</v>
      </c>
      <c r="FZ290" s="49"/>
      <c r="HJ290" s="24" t="s">
        <v>99</v>
      </c>
      <c r="HK290" s="24" t="str">
        <f t="shared" si="185"/>
        <v>C-12-NH-75-79</v>
      </c>
      <c r="HL290" s="25">
        <v>54.34</v>
      </c>
      <c r="HM290" s="25">
        <v>81.510000000000005</v>
      </c>
      <c r="HN290" s="25">
        <v>108.68</v>
      </c>
      <c r="HO290" s="25">
        <v>135.85</v>
      </c>
      <c r="HP290" s="25">
        <v>163.02000000000001</v>
      </c>
      <c r="HQ290" s="25">
        <v>190.19</v>
      </c>
      <c r="HR290" s="25">
        <v>217.36</v>
      </c>
      <c r="HS290" s="25">
        <v>244.53</v>
      </c>
      <c r="HT290" s="25">
        <v>271.7</v>
      </c>
      <c r="HU290" s="25">
        <v>298.87</v>
      </c>
      <c r="HV290" s="28">
        <v>326.04000000000002</v>
      </c>
      <c r="HW290" s="30" t="s">
        <v>265</v>
      </c>
      <c r="HX290" s="28">
        <v>353.21</v>
      </c>
      <c r="HY290" s="28">
        <v>380.38</v>
      </c>
      <c r="HZ290" s="28">
        <v>407.55</v>
      </c>
      <c r="IA290" s="28">
        <v>434.72</v>
      </c>
      <c r="IB290" s="28">
        <v>461.89</v>
      </c>
      <c r="IC290" s="28">
        <v>489.06</v>
      </c>
      <c r="ID290" s="28">
        <v>516.23</v>
      </c>
      <c r="IE290" s="25">
        <v>543.4</v>
      </c>
      <c r="IF290" s="25">
        <v>570.57000000000005</v>
      </c>
      <c r="IG290" s="25">
        <v>597.74</v>
      </c>
      <c r="IH290" s="49"/>
      <c r="IM290" s="24" t="s">
        <v>99</v>
      </c>
      <c r="IN290" s="24" t="str">
        <f t="shared" si="186"/>
        <v>C-12-NH-75-79</v>
      </c>
      <c r="IO290" s="25">
        <v>65.48</v>
      </c>
      <c r="IP290" s="25">
        <v>98.22</v>
      </c>
      <c r="IQ290" s="25">
        <v>130.96</v>
      </c>
      <c r="IR290" s="25">
        <v>163.69999999999999</v>
      </c>
      <c r="IS290" s="25">
        <v>196.44</v>
      </c>
      <c r="IT290" s="25">
        <v>229.18</v>
      </c>
      <c r="IU290" s="25">
        <v>261.92</v>
      </c>
      <c r="IV290" s="25">
        <v>294.66000000000003</v>
      </c>
      <c r="IW290" s="25">
        <v>327.39999999999998</v>
      </c>
      <c r="IX290" s="25">
        <v>360.14</v>
      </c>
      <c r="IY290" s="28">
        <v>392.88</v>
      </c>
      <c r="IZ290" s="30" t="s">
        <v>265</v>
      </c>
      <c r="JA290" s="28">
        <v>425.62</v>
      </c>
      <c r="JB290" s="28">
        <v>458.36</v>
      </c>
      <c r="JC290" s="28">
        <v>491.1</v>
      </c>
      <c r="JD290" s="28">
        <v>523.84</v>
      </c>
      <c r="JE290" s="28">
        <v>556.58000000000004</v>
      </c>
      <c r="JF290" s="28">
        <v>589.32000000000005</v>
      </c>
      <c r="JG290" s="28">
        <v>622.05999999999995</v>
      </c>
      <c r="JH290" s="25">
        <v>654.79999999999995</v>
      </c>
      <c r="JI290" s="25">
        <v>687.54</v>
      </c>
      <c r="JJ290" s="25">
        <v>720.28</v>
      </c>
      <c r="JK290" s="49"/>
      <c r="KU290" s="24" t="s">
        <v>99</v>
      </c>
      <c r="KV290" s="24" t="str">
        <f t="shared" si="187"/>
        <v>C-12-NH-75-79</v>
      </c>
      <c r="KW290" s="25">
        <v>54.34</v>
      </c>
      <c r="KX290" s="25">
        <v>81.510000000000005</v>
      </c>
      <c r="KY290" s="25">
        <v>108.68</v>
      </c>
      <c r="KZ290" s="25">
        <v>135.85</v>
      </c>
      <c r="LA290" s="25">
        <v>163.02000000000001</v>
      </c>
      <c r="LB290" s="25">
        <v>190.19</v>
      </c>
      <c r="LC290" s="25">
        <v>217.36</v>
      </c>
      <c r="LD290" s="25">
        <v>244.53</v>
      </c>
      <c r="LE290" s="25">
        <v>271.7</v>
      </c>
      <c r="LF290" s="25">
        <v>298.87</v>
      </c>
      <c r="LG290" s="28">
        <v>326.04000000000002</v>
      </c>
      <c r="LH290" s="30" t="s">
        <v>265</v>
      </c>
      <c r="LI290" s="28">
        <v>353.21</v>
      </c>
      <c r="LJ290" s="28">
        <v>380.38</v>
      </c>
      <c r="LK290" s="28">
        <v>407.55</v>
      </c>
      <c r="LL290" s="28">
        <v>434.72</v>
      </c>
      <c r="LM290" s="28">
        <v>461.89</v>
      </c>
      <c r="LN290" s="28">
        <v>489.06</v>
      </c>
      <c r="LO290" s="28">
        <v>516.23</v>
      </c>
      <c r="LP290" s="25">
        <v>543.4</v>
      </c>
      <c r="LQ290" s="25">
        <v>570.57000000000005</v>
      </c>
      <c r="LR290" s="25">
        <v>597.74</v>
      </c>
      <c r="LS290" s="49"/>
    </row>
    <row r="291" spans="9:331" ht="13.8" thickBot="1">
      <c r="I291" s="33" t="s">
        <v>100</v>
      </c>
      <c r="J291" s="24" t="str">
        <f t="shared" si="181"/>
        <v>C-12-NH-80-84</v>
      </c>
      <c r="K291" s="34">
        <v>98.02</v>
      </c>
      <c r="L291" s="34">
        <v>147.03</v>
      </c>
      <c r="M291" s="34">
        <v>196.04</v>
      </c>
      <c r="N291" s="34">
        <v>245.05</v>
      </c>
      <c r="O291" s="34">
        <v>294.06</v>
      </c>
      <c r="P291" s="34">
        <v>343.07</v>
      </c>
      <c r="Q291" s="34">
        <v>392.08</v>
      </c>
      <c r="R291" s="34">
        <v>441.09</v>
      </c>
      <c r="S291" s="34">
        <v>490.1</v>
      </c>
      <c r="T291" s="34">
        <v>539.11</v>
      </c>
      <c r="U291" s="35">
        <v>588.12</v>
      </c>
      <c r="V291" s="36" t="s">
        <v>265</v>
      </c>
      <c r="W291" s="35">
        <v>637.13</v>
      </c>
      <c r="X291" s="35">
        <v>686.14</v>
      </c>
      <c r="Y291" s="35">
        <v>735.15</v>
      </c>
      <c r="Z291" s="35">
        <v>784.16</v>
      </c>
      <c r="AA291" s="35">
        <v>833.17</v>
      </c>
      <c r="AB291" s="35">
        <v>882.18</v>
      </c>
      <c r="AC291" s="35">
        <v>931.19</v>
      </c>
      <c r="AD291" s="34">
        <v>980.2</v>
      </c>
      <c r="AE291" s="34">
        <v>1029.21</v>
      </c>
      <c r="AF291" s="34">
        <v>1078.22</v>
      </c>
      <c r="CV291" s="33" t="s">
        <v>100</v>
      </c>
      <c r="CW291" s="24" t="str">
        <f t="shared" si="182"/>
        <v>C-12-NH-80-84</v>
      </c>
      <c r="CX291" s="34">
        <v>88.8</v>
      </c>
      <c r="CY291" s="34">
        <v>133.19999999999999</v>
      </c>
      <c r="CZ291" s="34">
        <v>177.6</v>
      </c>
      <c r="DA291" s="34">
        <v>222</v>
      </c>
      <c r="DB291" s="34">
        <v>266.39999999999998</v>
      </c>
      <c r="DC291" s="34">
        <v>310.8</v>
      </c>
      <c r="DD291" s="34">
        <v>355.2</v>
      </c>
      <c r="DE291" s="34">
        <v>399.6</v>
      </c>
      <c r="DF291" s="34">
        <v>444</v>
      </c>
      <c r="DG291" s="34">
        <v>488.4</v>
      </c>
      <c r="DH291" s="35">
        <v>532.79999999999995</v>
      </c>
      <c r="DI291" s="36" t="s">
        <v>265</v>
      </c>
      <c r="DJ291" s="35">
        <v>577.20000000000005</v>
      </c>
      <c r="DK291" s="35">
        <v>621.6</v>
      </c>
      <c r="DL291" s="35">
        <v>666</v>
      </c>
      <c r="DM291" s="35">
        <v>710.4</v>
      </c>
      <c r="DN291" s="35">
        <v>754.8</v>
      </c>
      <c r="DO291" s="35">
        <v>799.2</v>
      </c>
      <c r="DP291" s="35">
        <v>843.6</v>
      </c>
      <c r="DQ291" s="34">
        <v>888</v>
      </c>
      <c r="DR291" s="34">
        <v>932.4</v>
      </c>
      <c r="DS291" s="34">
        <v>976.8</v>
      </c>
      <c r="DT291" s="49"/>
      <c r="DY291" s="33" t="s">
        <v>100</v>
      </c>
      <c r="DZ291" s="24" t="str">
        <f t="shared" si="183"/>
        <v>C-12-NH-80-84</v>
      </c>
      <c r="EA291" s="34">
        <v>89.92</v>
      </c>
      <c r="EB291" s="34">
        <v>134.88</v>
      </c>
      <c r="EC291" s="34">
        <v>179.84</v>
      </c>
      <c r="ED291" s="34">
        <v>224.8</v>
      </c>
      <c r="EE291" s="34">
        <v>269.76</v>
      </c>
      <c r="EF291" s="34">
        <v>314.72000000000003</v>
      </c>
      <c r="EG291" s="34">
        <v>359.68</v>
      </c>
      <c r="EH291" s="34">
        <v>404.64</v>
      </c>
      <c r="EI291" s="34">
        <v>449.6</v>
      </c>
      <c r="EJ291" s="34">
        <v>494.56</v>
      </c>
      <c r="EK291" s="35">
        <v>539.52</v>
      </c>
      <c r="EL291" s="36" t="s">
        <v>265</v>
      </c>
      <c r="EM291" s="35">
        <v>584.48</v>
      </c>
      <c r="EN291" s="35">
        <v>629.44000000000005</v>
      </c>
      <c r="EO291" s="35">
        <v>674.4</v>
      </c>
      <c r="EP291" s="35">
        <v>719.36</v>
      </c>
      <c r="EQ291" s="35">
        <v>764.32</v>
      </c>
      <c r="ER291" s="35">
        <v>809.28</v>
      </c>
      <c r="ES291" s="35">
        <v>854.24</v>
      </c>
      <c r="ET291" s="34">
        <v>899.2</v>
      </c>
      <c r="EU291" s="34">
        <v>944.16</v>
      </c>
      <c r="EV291" s="34">
        <v>989.12</v>
      </c>
      <c r="EW291" s="49"/>
      <c r="FB291" s="33" t="s">
        <v>100</v>
      </c>
      <c r="FC291" s="24" t="str">
        <f t="shared" si="184"/>
        <v>C-12-NH-80-84</v>
      </c>
      <c r="FD291" s="34">
        <v>74.8</v>
      </c>
      <c r="FE291" s="34">
        <v>112.2</v>
      </c>
      <c r="FF291" s="34">
        <v>149.6</v>
      </c>
      <c r="FG291" s="34">
        <v>187</v>
      </c>
      <c r="FH291" s="34">
        <v>224.4</v>
      </c>
      <c r="FI291" s="34">
        <v>261.8</v>
      </c>
      <c r="FJ291" s="34">
        <v>299.2</v>
      </c>
      <c r="FK291" s="34">
        <v>336.6</v>
      </c>
      <c r="FL291" s="34">
        <v>374</v>
      </c>
      <c r="FM291" s="34">
        <v>411.4</v>
      </c>
      <c r="FN291" s="35">
        <v>448.8</v>
      </c>
      <c r="FO291" s="36" t="s">
        <v>265</v>
      </c>
      <c r="FP291" s="35">
        <v>486.2</v>
      </c>
      <c r="FQ291" s="35">
        <v>523.6</v>
      </c>
      <c r="FR291" s="35">
        <v>561</v>
      </c>
      <c r="FS291" s="35">
        <v>598.4</v>
      </c>
      <c r="FT291" s="35">
        <v>635.79999999999995</v>
      </c>
      <c r="FU291" s="35">
        <v>673.2</v>
      </c>
      <c r="FV291" s="35">
        <v>710.6</v>
      </c>
      <c r="FW291" s="34">
        <v>748</v>
      </c>
      <c r="FX291" s="34">
        <v>785.4</v>
      </c>
      <c r="FY291" s="34">
        <v>822.8</v>
      </c>
      <c r="FZ291" s="49"/>
      <c r="HJ291" s="33" t="s">
        <v>100</v>
      </c>
      <c r="HK291" s="24" t="str">
        <f t="shared" si="185"/>
        <v>C-12-NH-80-84</v>
      </c>
      <c r="HL291" s="34">
        <v>81.36</v>
      </c>
      <c r="HM291" s="34">
        <v>122.04</v>
      </c>
      <c r="HN291" s="34">
        <v>162.72</v>
      </c>
      <c r="HO291" s="34">
        <v>203.4</v>
      </c>
      <c r="HP291" s="34">
        <v>244.08</v>
      </c>
      <c r="HQ291" s="34">
        <v>284.76</v>
      </c>
      <c r="HR291" s="34">
        <v>325.44</v>
      </c>
      <c r="HS291" s="34">
        <v>366.12</v>
      </c>
      <c r="HT291" s="34">
        <v>406.8</v>
      </c>
      <c r="HU291" s="34">
        <v>447.48</v>
      </c>
      <c r="HV291" s="35">
        <v>488.16</v>
      </c>
      <c r="HW291" s="36" t="s">
        <v>265</v>
      </c>
      <c r="HX291" s="35">
        <v>528.84</v>
      </c>
      <c r="HY291" s="35">
        <v>569.52</v>
      </c>
      <c r="HZ291" s="35">
        <v>610.20000000000005</v>
      </c>
      <c r="IA291" s="35">
        <v>650.88</v>
      </c>
      <c r="IB291" s="35">
        <v>691.56</v>
      </c>
      <c r="IC291" s="35">
        <v>732.24</v>
      </c>
      <c r="ID291" s="35">
        <v>772.92</v>
      </c>
      <c r="IE291" s="34">
        <v>813.6</v>
      </c>
      <c r="IF291" s="34">
        <v>854.28</v>
      </c>
      <c r="IG291" s="34">
        <v>894.96</v>
      </c>
      <c r="IH291" s="49"/>
      <c r="IM291" s="33" t="s">
        <v>100</v>
      </c>
      <c r="IN291" s="24" t="str">
        <f t="shared" si="186"/>
        <v>C-12-NH-80-84</v>
      </c>
      <c r="IO291" s="34">
        <v>98.02</v>
      </c>
      <c r="IP291" s="34">
        <v>147.03</v>
      </c>
      <c r="IQ291" s="34">
        <v>196.04</v>
      </c>
      <c r="IR291" s="34">
        <v>245.05</v>
      </c>
      <c r="IS291" s="34">
        <v>294.06</v>
      </c>
      <c r="IT291" s="34">
        <v>343.07</v>
      </c>
      <c r="IU291" s="34">
        <v>392.08</v>
      </c>
      <c r="IV291" s="34">
        <v>441.09</v>
      </c>
      <c r="IW291" s="34">
        <v>490.1</v>
      </c>
      <c r="IX291" s="34">
        <v>539.11</v>
      </c>
      <c r="IY291" s="35">
        <v>588.12</v>
      </c>
      <c r="IZ291" s="36" t="s">
        <v>265</v>
      </c>
      <c r="JA291" s="35">
        <v>637.13</v>
      </c>
      <c r="JB291" s="35">
        <v>686.14</v>
      </c>
      <c r="JC291" s="35">
        <v>735.15</v>
      </c>
      <c r="JD291" s="35">
        <v>784.16</v>
      </c>
      <c r="JE291" s="35">
        <v>833.17</v>
      </c>
      <c r="JF291" s="35">
        <v>882.18</v>
      </c>
      <c r="JG291" s="35">
        <v>931.19</v>
      </c>
      <c r="JH291" s="34">
        <v>980.2</v>
      </c>
      <c r="JI291" s="34">
        <v>1029.21</v>
      </c>
      <c r="JJ291" s="34">
        <v>1078.22</v>
      </c>
      <c r="JK291" s="49"/>
      <c r="KU291" s="33" t="s">
        <v>100</v>
      </c>
      <c r="KV291" s="24" t="str">
        <f t="shared" si="187"/>
        <v>C-12-NH-80-84</v>
      </c>
      <c r="KW291" s="34">
        <v>81.36</v>
      </c>
      <c r="KX291" s="34">
        <v>122.04</v>
      </c>
      <c r="KY291" s="34">
        <v>162.72</v>
      </c>
      <c r="KZ291" s="34">
        <v>203.4</v>
      </c>
      <c r="LA291" s="34">
        <v>244.08</v>
      </c>
      <c r="LB291" s="34">
        <v>284.76</v>
      </c>
      <c r="LC291" s="34">
        <v>325.44</v>
      </c>
      <c r="LD291" s="34">
        <v>366.12</v>
      </c>
      <c r="LE291" s="34">
        <v>406.8</v>
      </c>
      <c r="LF291" s="34">
        <v>447.48</v>
      </c>
      <c r="LG291" s="35">
        <v>488.16</v>
      </c>
      <c r="LH291" s="36" t="s">
        <v>265</v>
      </c>
      <c r="LI291" s="35">
        <v>528.84</v>
      </c>
      <c r="LJ291" s="35">
        <v>569.52</v>
      </c>
      <c r="LK291" s="35">
        <v>610.20000000000005</v>
      </c>
      <c r="LL291" s="35">
        <v>650.88</v>
      </c>
      <c r="LM291" s="35">
        <v>691.56</v>
      </c>
      <c r="LN291" s="35">
        <v>732.24</v>
      </c>
      <c r="LO291" s="35">
        <v>772.92</v>
      </c>
      <c r="LP291" s="34">
        <v>813.6</v>
      </c>
      <c r="LQ291" s="34">
        <v>854.28</v>
      </c>
      <c r="LR291" s="34">
        <v>894.96</v>
      </c>
      <c r="LS291" s="49"/>
    </row>
    <row r="292" spans="9:331" ht="13.8" thickBot="1">
      <c r="DT292" s="49"/>
      <c r="EW292" s="49"/>
      <c r="FZ292" s="49"/>
      <c r="IH292" s="49"/>
      <c r="JK292" s="49"/>
      <c r="LS292" s="49"/>
    </row>
    <row r="293" spans="9:331">
      <c r="K293" s="11">
        <v>500</v>
      </c>
      <c r="L293" s="12">
        <v>750</v>
      </c>
      <c r="M293" s="11">
        <v>1000</v>
      </c>
      <c r="N293" s="11">
        <v>1250</v>
      </c>
      <c r="O293" s="11">
        <v>1500</v>
      </c>
      <c r="P293" s="11">
        <v>1750</v>
      </c>
      <c r="Q293" s="11">
        <v>2000</v>
      </c>
      <c r="R293" s="11">
        <v>2250</v>
      </c>
      <c r="S293" s="11">
        <v>2500</v>
      </c>
      <c r="T293" s="11">
        <v>2750</v>
      </c>
      <c r="U293" s="14">
        <v>3000</v>
      </c>
      <c r="V293" s="15" t="s">
        <v>74</v>
      </c>
      <c r="W293" s="11">
        <v>3250</v>
      </c>
      <c r="X293" s="12">
        <v>3500</v>
      </c>
      <c r="Y293" s="11">
        <v>3750</v>
      </c>
      <c r="Z293" s="11">
        <v>4000</v>
      </c>
      <c r="AA293" s="11">
        <v>4250</v>
      </c>
      <c r="AB293" s="11">
        <v>4500</v>
      </c>
      <c r="AC293" s="11">
        <v>4750</v>
      </c>
      <c r="AD293" s="11">
        <v>5000</v>
      </c>
      <c r="AE293" s="11">
        <v>5250</v>
      </c>
      <c r="AF293" s="11">
        <v>5500</v>
      </c>
      <c r="CX293" s="11">
        <v>500</v>
      </c>
      <c r="CY293" s="12">
        <v>750</v>
      </c>
      <c r="CZ293" s="11">
        <v>1000</v>
      </c>
      <c r="DA293" s="11">
        <v>1250</v>
      </c>
      <c r="DB293" s="11">
        <v>1500</v>
      </c>
      <c r="DC293" s="11">
        <v>1750</v>
      </c>
      <c r="DD293" s="11">
        <v>2000</v>
      </c>
      <c r="DE293" s="11">
        <v>2250</v>
      </c>
      <c r="DF293" s="11">
        <v>2500</v>
      </c>
      <c r="DG293" s="11">
        <v>2750</v>
      </c>
      <c r="DH293" s="14">
        <v>3000</v>
      </c>
      <c r="DI293" s="15" t="s">
        <v>74</v>
      </c>
      <c r="DJ293" s="11">
        <v>3250</v>
      </c>
      <c r="DK293" s="12">
        <v>3500</v>
      </c>
      <c r="DL293" s="11">
        <v>3750</v>
      </c>
      <c r="DM293" s="11">
        <v>4000</v>
      </c>
      <c r="DN293" s="11">
        <v>4250</v>
      </c>
      <c r="DO293" s="11">
        <v>4500</v>
      </c>
      <c r="DP293" s="11">
        <v>4750</v>
      </c>
      <c r="DQ293" s="11">
        <v>5000</v>
      </c>
      <c r="DR293" s="11">
        <v>5250</v>
      </c>
      <c r="DS293" s="11">
        <v>5500</v>
      </c>
      <c r="DT293" s="49"/>
      <c r="EA293" s="11">
        <v>500</v>
      </c>
      <c r="EB293" s="12">
        <v>750</v>
      </c>
      <c r="EC293" s="11">
        <v>1000</v>
      </c>
      <c r="ED293" s="11">
        <v>1250</v>
      </c>
      <c r="EE293" s="11">
        <v>1500</v>
      </c>
      <c r="EF293" s="11">
        <v>1750</v>
      </c>
      <c r="EG293" s="11">
        <v>2000</v>
      </c>
      <c r="EH293" s="11">
        <v>2250</v>
      </c>
      <c r="EI293" s="11">
        <v>2500</v>
      </c>
      <c r="EJ293" s="11">
        <v>2750</v>
      </c>
      <c r="EK293" s="14">
        <v>3000</v>
      </c>
      <c r="EL293" s="15" t="s">
        <v>74</v>
      </c>
      <c r="EM293" s="11">
        <v>3250</v>
      </c>
      <c r="EN293" s="12">
        <v>3500</v>
      </c>
      <c r="EO293" s="11">
        <v>3750</v>
      </c>
      <c r="EP293" s="11">
        <v>4000</v>
      </c>
      <c r="EQ293" s="11">
        <v>4250</v>
      </c>
      <c r="ER293" s="11">
        <v>4500</v>
      </c>
      <c r="ES293" s="11">
        <v>4750</v>
      </c>
      <c r="ET293" s="11">
        <v>5000</v>
      </c>
      <c r="EU293" s="11">
        <v>5250</v>
      </c>
      <c r="EV293" s="11">
        <v>5500</v>
      </c>
      <c r="EW293" s="49"/>
      <c r="FD293" s="11">
        <v>500</v>
      </c>
      <c r="FE293" s="12">
        <v>750</v>
      </c>
      <c r="FF293" s="11">
        <v>1000</v>
      </c>
      <c r="FG293" s="11">
        <v>1250</v>
      </c>
      <c r="FH293" s="11">
        <v>1500</v>
      </c>
      <c r="FI293" s="11">
        <v>1750</v>
      </c>
      <c r="FJ293" s="11">
        <v>2000</v>
      </c>
      <c r="FK293" s="11">
        <v>2250</v>
      </c>
      <c r="FL293" s="11">
        <v>2500</v>
      </c>
      <c r="FM293" s="11">
        <v>2750</v>
      </c>
      <c r="FN293" s="14">
        <v>3000</v>
      </c>
      <c r="FO293" s="15" t="s">
        <v>74</v>
      </c>
      <c r="FP293" s="11">
        <v>3250</v>
      </c>
      <c r="FQ293" s="12">
        <v>3500</v>
      </c>
      <c r="FR293" s="11">
        <v>3750</v>
      </c>
      <c r="FS293" s="11">
        <v>4000</v>
      </c>
      <c r="FT293" s="11">
        <v>4250</v>
      </c>
      <c r="FU293" s="11">
        <v>4500</v>
      </c>
      <c r="FV293" s="11">
        <v>4750</v>
      </c>
      <c r="FW293" s="11">
        <v>5000</v>
      </c>
      <c r="FX293" s="11">
        <v>5250</v>
      </c>
      <c r="FY293" s="11">
        <v>5500</v>
      </c>
      <c r="FZ293" s="49"/>
      <c r="HL293" s="11">
        <v>500</v>
      </c>
      <c r="HM293" s="12">
        <v>750</v>
      </c>
      <c r="HN293" s="11">
        <v>1000</v>
      </c>
      <c r="HO293" s="11">
        <v>1250</v>
      </c>
      <c r="HP293" s="11">
        <v>1500</v>
      </c>
      <c r="HQ293" s="11">
        <v>1750</v>
      </c>
      <c r="HR293" s="11">
        <v>2000</v>
      </c>
      <c r="HS293" s="11">
        <v>2250</v>
      </c>
      <c r="HT293" s="11">
        <v>2500</v>
      </c>
      <c r="HU293" s="11">
        <v>2750</v>
      </c>
      <c r="HV293" s="14">
        <v>3000</v>
      </c>
      <c r="HW293" s="15" t="s">
        <v>74</v>
      </c>
      <c r="HX293" s="11">
        <v>3250</v>
      </c>
      <c r="HY293" s="12">
        <v>3500</v>
      </c>
      <c r="HZ293" s="11">
        <v>3750</v>
      </c>
      <c r="IA293" s="11">
        <v>4000</v>
      </c>
      <c r="IB293" s="11">
        <v>4250</v>
      </c>
      <c r="IC293" s="11">
        <v>4500</v>
      </c>
      <c r="ID293" s="11">
        <v>4750</v>
      </c>
      <c r="IE293" s="11">
        <v>5000</v>
      </c>
      <c r="IF293" s="11">
        <v>5250</v>
      </c>
      <c r="IG293" s="11">
        <v>5500</v>
      </c>
      <c r="IH293" s="49"/>
      <c r="IO293" s="11">
        <v>500</v>
      </c>
      <c r="IP293" s="12">
        <v>750</v>
      </c>
      <c r="IQ293" s="11">
        <v>1000</v>
      </c>
      <c r="IR293" s="11">
        <v>1250</v>
      </c>
      <c r="IS293" s="11">
        <v>1500</v>
      </c>
      <c r="IT293" s="11">
        <v>1750</v>
      </c>
      <c r="IU293" s="11">
        <v>2000</v>
      </c>
      <c r="IV293" s="11">
        <v>2250</v>
      </c>
      <c r="IW293" s="11">
        <v>2500</v>
      </c>
      <c r="IX293" s="11">
        <v>2750</v>
      </c>
      <c r="IY293" s="14">
        <v>3000</v>
      </c>
      <c r="IZ293" s="15" t="s">
        <v>74</v>
      </c>
      <c r="JA293" s="11">
        <v>3250</v>
      </c>
      <c r="JB293" s="12">
        <v>3500</v>
      </c>
      <c r="JC293" s="11">
        <v>3750</v>
      </c>
      <c r="JD293" s="11">
        <v>4000</v>
      </c>
      <c r="JE293" s="11">
        <v>4250</v>
      </c>
      <c r="JF293" s="11">
        <v>4500</v>
      </c>
      <c r="JG293" s="11">
        <v>4750</v>
      </c>
      <c r="JH293" s="11">
        <v>5000</v>
      </c>
      <c r="JI293" s="11">
        <v>5250</v>
      </c>
      <c r="JJ293" s="11">
        <v>5500</v>
      </c>
      <c r="JK293" s="49"/>
      <c r="KW293" s="11">
        <v>500</v>
      </c>
      <c r="KX293" s="12">
        <v>750</v>
      </c>
      <c r="KY293" s="11">
        <v>1000</v>
      </c>
      <c r="KZ293" s="11">
        <v>1250</v>
      </c>
      <c r="LA293" s="11">
        <v>1500</v>
      </c>
      <c r="LB293" s="11">
        <v>1750</v>
      </c>
      <c r="LC293" s="11">
        <v>2000</v>
      </c>
      <c r="LD293" s="11">
        <v>2250</v>
      </c>
      <c r="LE293" s="11">
        <v>2500</v>
      </c>
      <c r="LF293" s="11">
        <v>2750</v>
      </c>
      <c r="LG293" s="14">
        <v>3000</v>
      </c>
      <c r="LH293" s="15" t="s">
        <v>74</v>
      </c>
      <c r="LI293" s="11">
        <v>3250</v>
      </c>
      <c r="LJ293" s="12">
        <v>3500</v>
      </c>
      <c r="LK293" s="11">
        <v>3750</v>
      </c>
      <c r="LL293" s="11">
        <v>4000</v>
      </c>
      <c r="LM293" s="11">
        <v>4250</v>
      </c>
      <c r="LN293" s="11">
        <v>4500</v>
      </c>
      <c r="LO293" s="11">
        <v>4750</v>
      </c>
      <c r="LP293" s="11">
        <v>5000</v>
      </c>
      <c r="LQ293" s="11">
        <v>5250</v>
      </c>
      <c r="LR293" s="11">
        <v>5500</v>
      </c>
      <c r="LS293" s="49"/>
    </row>
    <row r="294" spans="9:331">
      <c r="I294" s="17"/>
      <c r="J294" s="141" t="s">
        <v>309</v>
      </c>
      <c r="K294" s="18">
        <v>2</v>
      </c>
      <c r="L294" s="19">
        <v>3</v>
      </c>
      <c r="M294" s="18">
        <v>4</v>
      </c>
      <c r="N294" s="18">
        <v>5</v>
      </c>
      <c r="O294" s="18">
        <v>6</v>
      </c>
      <c r="P294" s="18">
        <v>7</v>
      </c>
      <c r="Q294" s="18">
        <v>8</v>
      </c>
      <c r="R294" s="18">
        <v>9</v>
      </c>
      <c r="S294" s="18">
        <v>10</v>
      </c>
      <c r="T294" s="18">
        <v>11</v>
      </c>
      <c r="U294" s="20">
        <v>12</v>
      </c>
      <c r="V294" s="21"/>
      <c r="W294" s="18">
        <v>13</v>
      </c>
      <c r="X294" s="19">
        <v>14</v>
      </c>
      <c r="Y294" s="18">
        <v>15</v>
      </c>
      <c r="Z294" s="18">
        <v>16</v>
      </c>
      <c r="AA294" s="18">
        <v>17</v>
      </c>
      <c r="AB294" s="18">
        <v>18</v>
      </c>
      <c r="AC294" s="18">
        <v>19</v>
      </c>
      <c r="AD294" s="18">
        <v>20</v>
      </c>
      <c r="AE294" s="18">
        <v>21</v>
      </c>
      <c r="AF294" s="18">
        <v>22</v>
      </c>
      <c r="CV294" s="17"/>
      <c r="CW294" s="157" t="s">
        <v>309</v>
      </c>
      <c r="CX294" s="18">
        <v>2</v>
      </c>
      <c r="CY294" s="19">
        <v>3</v>
      </c>
      <c r="CZ294" s="18">
        <v>4</v>
      </c>
      <c r="DA294" s="18">
        <v>5</v>
      </c>
      <c r="DB294" s="18">
        <v>6</v>
      </c>
      <c r="DC294" s="18">
        <v>7</v>
      </c>
      <c r="DD294" s="18">
        <v>8</v>
      </c>
      <c r="DE294" s="18">
        <v>9</v>
      </c>
      <c r="DF294" s="18">
        <v>10</v>
      </c>
      <c r="DG294" s="18">
        <v>11</v>
      </c>
      <c r="DH294" s="20">
        <v>12</v>
      </c>
      <c r="DI294" s="21"/>
      <c r="DJ294" s="18">
        <v>13</v>
      </c>
      <c r="DK294" s="19">
        <v>14</v>
      </c>
      <c r="DL294" s="18">
        <v>15</v>
      </c>
      <c r="DM294" s="18">
        <v>16</v>
      </c>
      <c r="DN294" s="18">
        <v>17</v>
      </c>
      <c r="DO294" s="18">
        <v>18</v>
      </c>
      <c r="DP294" s="18">
        <v>19</v>
      </c>
      <c r="DQ294" s="18">
        <v>20</v>
      </c>
      <c r="DR294" s="18">
        <v>21</v>
      </c>
      <c r="DS294" s="18">
        <v>22</v>
      </c>
      <c r="DT294" s="49"/>
      <c r="DY294" s="17"/>
      <c r="DZ294" s="157" t="s">
        <v>309</v>
      </c>
      <c r="EA294" s="18">
        <v>2</v>
      </c>
      <c r="EB294" s="19">
        <v>3</v>
      </c>
      <c r="EC294" s="18">
        <v>4</v>
      </c>
      <c r="ED294" s="18">
        <v>5</v>
      </c>
      <c r="EE294" s="18">
        <v>6</v>
      </c>
      <c r="EF294" s="18">
        <v>7</v>
      </c>
      <c r="EG294" s="18">
        <v>8</v>
      </c>
      <c r="EH294" s="18">
        <v>9</v>
      </c>
      <c r="EI294" s="18">
        <v>10</v>
      </c>
      <c r="EJ294" s="18">
        <v>11</v>
      </c>
      <c r="EK294" s="20">
        <v>12</v>
      </c>
      <c r="EL294" s="21"/>
      <c r="EM294" s="18">
        <v>13</v>
      </c>
      <c r="EN294" s="19">
        <v>14</v>
      </c>
      <c r="EO294" s="18">
        <v>15</v>
      </c>
      <c r="EP294" s="18">
        <v>16</v>
      </c>
      <c r="EQ294" s="18">
        <v>17</v>
      </c>
      <c r="ER294" s="18">
        <v>18</v>
      </c>
      <c r="ES294" s="18">
        <v>19</v>
      </c>
      <c r="ET294" s="18">
        <v>20</v>
      </c>
      <c r="EU294" s="18">
        <v>21</v>
      </c>
      <c r="EV294" s="18">
        <v>22</v>
      </c>
      <c r="EW294" s="49"/>
      <c r="FB294" s="17"/>
      <c r="FC294" s="157" t="s">
        <v>309</v>
      </c>
      <c r="FD294" s="18">
        <v>2</v>
      </c>
      <c r="FE294" s="19">
        <v>3</v>
      </c>
      <c r="FF294" s="18">
        <v>4</v>
      </c>
      <c r="FG294" s="18">
        <v>5</v>
      </c>
      <c r="FH294" s="18">
        <v>6</v>
      </c>
      <c r="FI294" s="18">
        <v>7</v>
      </c>
      <c r="FJ294" s="18">
        <v>8</v>
      </c>
      <c r="FK294" s="18">
        <v>9</v>
      </c>
      <c r="FL294" s="18">
        <v>10</v>
      </c>
      <c r="FM294" s="18">
        <v>11</v>
      </c>
      <c r="FN294" s="20">
        <v>12</v>
      </c>
      <c r="FO294" s="21"/>
      <c r="FP294" s="18">
        <v>13</v>
      </c>
      <c r="FQ294" s="19">
        <v>14</v>
      </c>
      <c r="FR294" s="18">
        <v>15</v>
      </c>
      <c r="FS294" s="18">
        <v>16</v>
      </c>
      <c r="FT294" s="18">
        <v>17</v>
      </c>
      <c r="FU294" s="18">
        <v>18</v>
      </c>
      <c r="FV294" s="18">
        <v>19</v>
      </c>
      <c r="FW294" s="18">
        <v>20</v>
      </c>
      <c r="FX294" s="18">
        <v>21</v>
      </c>
      <c r="FY294" s="18">
        <v>22</v>
      </c>
      <c r="FZ294" s="49"/>
      <c r="HJ294" s="17"/>
      <c r="HK294" s="163" t="s">
        <v>309</v>
      </c>
      <c r="HL294" s="18">
        <v>2</v>
      </c>
      <c r="HM294" s="19">
        <v>3</v>
      </c>
      <c r="HN294" s="18">
        <v>4</v>
      </c>
      <c r="HO294" s="18">
        <v>5</v>
      </c>
      <c r="HP294" s="18">
        <v>6</v>
      </c>
      <c r="HQ294" s="18">
        <v>7</v>
      </c>
      <c r="HR294" s="18">
        <v>8</v>
      </c>
      <c r="HS294" s="18">
        <v>9</v>
      </c>
      <c r="HT294" s="18">
        <v>10</v>
      </c>
      <c r="HU294" s="18">
        <v>11</v>
      </c>
      <c r="HV294" s="20">
        <v>12</v>
      </c>
      <c r="HW294" s="21"/>
      <c r="HX294" s="18">
        <v>13</v>
      </c>
      <c r="HY294" s="19">
        <v>14</v>
      </c>
      <c r="HZ294" s="18">
        <v>15</v>
      </c>
      <c r="IA294" s="18">
        <v>16</v>
      </c>
      <c r="IB294" s="18">
        <v>17</v>
      </c>
      <c r="IC294" s="18">
        <v>18</v>
      </c>
      <c r="ID294" s="18">
        <v>19</v>
      </c>
      <c r="IE294" s="18">
        <v>20</v>
      </c>
      <c r="IF294" s="18">
        <v>21</v>
      </c>
      <c r="IG294" s="18">
        <v>22</v>
      </c>
      <c r="IH294" s="49"/>
      <c r="IM294" s="17"/>
      <c r="IN294" s="163" t="s">
        <v>309</v>
      </c>
      <c r="IO294" s="18">
        <v>2</v>
      </c>
      <c r="IP294" s="19">
        <v>3</v>
      </c>
      <c r="IQ294" s="18">
        <v>4</v>
      </c>
      <c r="IR294" s="18">
        <v>5</v>
      </c>
      <c r="IS294" s="18">
        <v>6</v>
      </c>
      <c r="IT294" s="18">
        <v>7</v>
      </c>
      <c r="IU294" s="18">
        <v>8</v>
      </c>
      <c r="IV294" s="18">
        <v>9</v>
      </c>
      <c r="IW294" s="18">
        <v>10</v>
      </c>
      <c r="IX294" s="18">
        <v>11</v>
      </c>
      <c r="IY294" s="20">
        <v>12</v>
      </c>
      <c r="IZ294" s="21"/>
      <c r="JA294" s="18">
        <v>13</v>
      </c>
      <c r="JB294" s="19">
        <v>14</v>
      </c>
      <c r="JC294" s="18">
        <v>15</v>
      </c>
      <c r="JD294" s="18">
        <v>16</v>
      </c>
      <c r="JE294" s="18">
        <v>17</v>
      </c>
      <c r="JF294" s="18">
        <v>18</v>
      </c>
      <c r="JG294" s="18">
        <v>19</v>
      </c>
      <c r="JH294" s="18">
        <v>20</v>
      </c>
      <c r="JI294" s="18">
        <v>21</v>
      </c>
      <c r="JJ294" s="18">
        <v>22</v>
      </c>
      <c r="JK294" s="49"/>
      <c r="KU294" s="17"/>
      <c r="KV294" s="163" t="s">
        <v>309</v>
      </c>
      <c r="KW294" s="18">
        <v>2</v>
      </c>
      <c r="KX294" s="19">
        <v>3</v>
      </c>
      <c r="KY294" s="18">
        <v>4</v>
      </c>
      <c r="KZ294" s="18">
        <v>5</v>
      </c>
      <c r="LA294" s="18">
        <v>6</v>
      </c>
      <c r="LB294" s="18">
        <v>7</v>
      </c>
      <c r="LC294" s="18">
        <v>8</v>
      </c>
      <c r="LD294" s="18">
        <v>9</v>
      </c>
      <c r="LE294" s="18">
        <v>10</v>
      </c>
      <c r="LF294" s="18">
        <v>11</v>
      </c>
      <c r="LG294" s="20">
        <v>12</v>
      </c>
      <c r="LH294" s="21"/>
      <c r="LI294" s="18">
        <v>13</v>
      </c>
      <c r="LJ294" s="19">
        <v>14</v>
      </c>
      <c r="LK294" s="18">
        <v>15</v>
      </c>
      <c r="LL294" s="18">
        <v>16</v>
      </c>
      <c r="LM294" s="18">
        <v>17</v>
      </c>
      <c r="LN294" s="18">
        <v>18</v>
      </c>
      <c r="LO294" s="18">
        <v>19</v>
      </c>
      <c r="LP294" s="18">
        <v>20</v>
      </c>
      <c r="LQ294" s="18">
        <v>21</v>
      </c>
      <c r="LR294" s="18">
        <v>22</v>
      </c>
      <c r="LS294" s="49"/>
    </row>
    <row r="295" spans="9:331">
      <c r="I295" s="43" t="s">
        <v>110</v>
      </c>
      <c r="J295" s="24" t="str">
        <f>CONCATENATE(J$294,"-",I295)</f>
        <v>C-18-BASE-D</v>
      </c>
      <c r="K295" s="25">
        <v>9.08</v>
      </c>
      <c r="L295" s="252" t="s">
        <v>84</v>
      </c>
      <c r="M295" s="252"/>
      <c r="N295" s="252"/>
      <c r="O295" s="252"/>
      <c r="P295" s="252"/>
      <c r="Q295" s="252"/>
      <c r="R295" s="252"/>
      <c r="S295" s="252"/>
      <c r="T295" s="252"/>
      <c r="U295" s="253"/>
      <c r="V295" s="27">
        <v>1.1000000000000001</v>
      </c>
      <c r="W295" s="25"/>
      <c r="X295" s="252" t="s">
        <v>84</v>
      </c>
      <c r="Y295" s="252"/>
      <c r="Z295" s="252"/>
      <c r="AA295" s="252"/>
      <c r="AB295" s="252"/>
      <c r="AC295" s="252"/>
      <c r="AD295" s="252"/>
      <c r="AE295" s="252"/>
      <c r="AF295" s="252"/>
      <c r="CV295" s="43" t="s">
        <v>110</v>
      </c>
      <c r="CW295" s="24" t="str">
        <f>CONCATENATE(CW$294,"-",CV295)</f>
        <v>C-18-BASE-D</v>
      </c>
      <c r="CX295" s="25">
        <v>8.24</v>
      </c>
      <c r="CY295" s="252" t="s">
        <v>84</v>
      </c>
      <c r="CZ295" s="252"/>
      <c r="DA295" s="252"/>
      <c r="DB295" s="252"/>
      <c r="DC295" s="252"/>
      <c r="DD295" s="252"/>
      <c r="DE295" s="252"/>
      <c r="DF295" s="252"/>
      <c r="DG295" s="252"/>
      <c r="DH295" s="253"/>
      <c r="DI295" s="27">
        <v>1.1000000000000001</v>
      </c>
      <c r="DJ295" s="25"/>
      <c r="DK295" s="252" t="s">
        <v>84</v>
      </c>
      <c r="DL295" s="252"/>
      <c r="DM295" s="252"/>
      <c r="DN295" s="252"/>
      <c r="DO295" s="252"/>
      <c r="DP295" s="252"/>
      <c r="DQ295" s="252"/>
      <c r="DR295" s="252"/>
      <c r="DS295" s="252"/>
      <c r="DT295" s="49"/>
      <c r="DY295" s="43" t="s">
        <v>110</v>
      </c>
      <c r="DZ295" s="24" t="str">
        <f>CONCATENATE(DZ$294,"-",DY295)</f>
        <v>C-18-BASE-D</v>
      </c>
      <c r="EA295" s="25">
        <v>8.34</v>
      </c>
      <c r="EB295" s="252" t="s">
        <v>84</v>
      </c>
      <c r="EC295" s="252"/>
      <c r="ED295" s="252"/>
      <c r="EE295" s="252"/>
      <c r="EF295" s="252"/>
      <c r="EG295" s="252"/>
      <c r="EH295" s="252"/>
      <c r="EI295" s="252"/>
      <c r="EJ295" s="252"/>
      <c r="EK295" s="253"/>
      <c r="EL295" s="27">
        <v>1.1000000000000001</v>
      </c>
      <c r="EM295" s="25"/>
      <c r="EN295" s="252" t="s">
        <v>84</v>
      </c>
      <c r="EO295" s="252"/>
      <c r="EP295" s="252"/>
      <c r="EQ295" s="252"/>
      <c r="ER295" s="252"/>
      <c r="ES295" s="252"/>
      <c r="ET295" s="252"/>
      <c r="EU295" s="252"/>
      <c r="EV295" s="252"/>
      <c r="EW295" s="49"/>
      <c r="FB295" s="43" t="s">
        <v>110</v>
      </c>
      <c r="FC295" s="24" t="str">
        <f>CONCATENATE(FC$294,"-",FB295)</f>
        <v>C-18-BASE-D</v>
      </c>
      <c r="FD295" s="25">
        <v>6.92</v>
      </c>
      <c r="FE295" s="252" t="s">
        <v>84</v>
      </c>
      <c r="FF295" s="252"/>
      <c r="FG295" s="252"/>
      <c r="FH295" s="252"/>
      <c r="FI295" s="252"/>
      <c r="FJ295" s="252"/>
      <c r="FK295" s="252"/>
      <c r="FL295" s="252"/>
      <c r="FM295" s="252"/>
      <c r="FN295" s="253"/>
      <c r="FO295" s="27">
        <v>1.1000000000000001</v>
      </c>
      <c r="FP295" s="25"/>
      <c r="FQ295" s="252" t="s">
        <v>84</v>
      </c>
      <c r="FR295" s="252"/>
      <c r="FS295" s="252"/>
      <c r="FT295" s="252"/>
      <c r="FU295" s="252"/>
      <c r="FV295" s="252"/>
      <c r="FW295" s="252"/>
      <c r="FX295" s="252"/>
      <c r="FY295" s="252"/>
      <c r="FZ295" s="49"/>
      <c r="HJ295" s="43" t="s">
        <v>110</v>
      </c>
      <c r="HK295" s="24" t="str">
        <f>CONCATENATE(HK$294,"-",HJ295)</f>
        <v>C-18-BASE-D</v>
      </c>
      <c r="HL295" s="25">
        <v>7.56</v>
      </c>
      <c r="HM295" s="252" t="s">
        <v>84</v>
      </c>
      <c r="HN295" s="252"/>
      <c r="HO295" s="252"/>
      <c r="HP295" s="252"/>
      <c r="HQ295" s="252"/>
      <c r="HR295" s="252"/>
      <c r="HS295" s="252"/>
      <c r="HT295" s="252"/>
      <c r="HU295" s="252"/>
      <c r="HV295" s="253"/>
      <c r="HW295" s="27">
        <v>100</v>
      </c>
      <c r="HX295" s="25"/>
      <c r="HY295" s="252" t="s">
        <v>84</v>
      </c>
      <c r="HZ295" s="252"/>
      <c r="IA295" s="252"/>
      <c r="IB295" s="252"/>
      <c r="IC295" s="252"/>
      <c r="ID295" s="252"/>
      <c r="IE295" s="252"/>
      <c r="IF295" s="252"/>
      <c r="IG295" s="252"/>
      <c r="IH295" s="49"/>
      <c r="IM295" s="43" t="s">
        <v>110</v>
      </c>
      <c r="IN295" s="24" t="str">
        <f>CONCATENATE(IN$294,"-",IM295)</f>
        <v>C-18-BASE-D</v>
      </c>
      <c r="IO295" s="25">
        <v>99999</v>
      </c>
      <c r="IP295" s="252" t="s">
        <v>84</v>
      </c>
      <c r="IQ295" s="252"/>
      <c r="IR295" s="252"/>
      <c r="IS295" s="252"/>
      <c r="IT295" s="252"/>
      <c r="IU295" s="252"/>
      <c r="IV295" s="252"/>
      <c r="IW295" s="252"/>
      <c r="IX295" s="252"/>
      <c r="IY295" s="253"/>
      <c r="IZ295" s="27">
        <v>100</v>
      </c>
      <c r="JA295" s="25"/>
      <c r="JB295" s="252" t="s">
        <v>84</v>
      </c>
      <c r="JC295" s="252"/>
      <c r="JD295" s="252"/>
      <c r="JE295" s="252"/>
      <c r="JF295" s="252"/>
      <c r="JG295" s="252"/>
      <c r="JH295" s="252"/>
      <c r="JI295" s="252"/>
      <c r="JJ295" s="252"/>
      <c r="JK295" s="49"/>
      <c r="KU295" s="43" t="s">
        <v>110</v>
      </c>
      <c r="KV295" s="24" t="str">
        <f>CONCATENATE(KV$294,"-",KU295)</f>
        <v>C-18-BASE-D</v>
      </c>
      <c r="KW295" s="25">
        <v>7.56</v>
      </c>
      <c r="KX295" s="252" t="s">
        <v>84</v>
      </c>
      <c r="KY295" s="252"/>
      <c r="KZ295" s="252"/>
      <c r="LA295" s="252"/>
      <c r="LB295" s="252"/>
      <c r="LC295" s="252"/>
      <c r="LD295" s="252"/>
      <c r="LE295" s="252"/>
      <c r="LF295" s="252"/>
      <c r="LG295" s="253"/>
      <c r="LH295" s="27">
        <v>100</v>
      </c>
      <c r="LI295" s="25"/>
      <c r="LJ295" s="252" t="s">
        <v>84</v>
      </c>
      <c r="LK295" s="252"/>
      <c r="LL295" s="252"/>
      <c r="LM295" s="252"/>
      <c r="LN295" s="252"/>
      <c r="LO295" s="252"/>
      <c r="LP295" s="252"/>
      <c r="LQ295" s="252"/>
      <c r="LR295" s="252"/>
      <c r="LS295" s="49"/>
    </row>
    <row r="296" spans="9:331" ht="14.4">
      <c r="I296" s="24" t="s">
        <v>91</v>
      </c>
      <c r="J296" s="24" t="str">
        <f t="shared" ref="J296:J305" si="188">CONCATENATE(J$294,"-",I296)</f>
        <v>C-18-BASE-18-29</v>
      </c>
      <c r="K296" s="140">
        <v>19.88</v>
      </c>
      <c r="L296" s="25">
        <v>29.82</v>
      </c>
      <c r="M296" s="25">
        <v>39.76</v>
      </c>
      <c r="N296" s="25">
        <v>49.7</v>
      </c>
      <c r="O296" s="25">
        <v>59.64</v>
      </c>
      <c r="P296" s="25">
        <v>69.58</v>
      </c>
      <c r="Q296" s="25">
        <v>75.52</v>
      </c>
      <c r="R296" s="25">
        <v>84.96</v>
      </c>
      <c r="S296" s="25">
        <v>94.4</v>
      </c>
      <c r="T296" s="25">
        <v>103.84</v>
      </c>
      <c r="U296" s="28">
        <v>113.28</v>
      </c>
      <c r="V296" s="29">
        <v>1.1000000000000001</v>
      </c>
      <c r="W296" s="142">
        <v>122.72</v>
      </c>
      <c r="X296" s="28">
        <v>132.16</v>
      </c>
      <c r="Y296" s="28">
        <v>141.6</v>
      </c>
      <c r="Z296" s="28">
        <v>151.04</v>
      </c>
      <c r="AA296" s="28">
        <v>160.47999999999999</v>
      </c>
      <c r="AB296" s="28">
        <v>169.92</v>
      </c>
      <c r="AC296" s="28">
        <v>179.36</v>
      </c>
      <c r="AD296" s="25">
        <v>188.8</v>
      </c>
      <c r="AE296" s="25">
        <v>198.24</v>
      </c>
      <c r="AF296" s="25">
        <v>207.68</v>
      </c>
      <c r="CV296" s="24" t="s">
        <v>91</v>
      </c>
      <c r="CW296" s="24" t="str">
        <f t="shared" ref="CW296:CW305" si="189">CONCATENATE(CW$294,"-",CV296)</f>
        <v>C-18-BASE-18-29</v>
      </c>
      <c r="CX296" s="156">
        <v>19.88</v>
      </c>
      <c r="CY296" s="25">
        <v>29.82</v>
      </c>
      <c r="CZ296" s="25">
        <v>39.76</v>
      </c>
      <c r="DA296" s="25">
        <v>49.7</v>
      </c>
      <c r="DB296" s="25">
        <v>59.64</v>
      </c>
      <c r="DC296" s="25">
        <v>69.58</v>
      </c>
      <c r="DD296" s="25">
        <v>75.52</v>
      </c>
      <c r="DE296" s="25">
        <v>84.96</v>
      </c>
      <c r="DF296" s="25">
        <v>94.4</v>
      </c>
      <c r="DG296" s="25">
        <v>103.84</v>
      </c>
      <c r="DH296" s="28">
        <v>113.28</v>
      </c>
      <c r="DI296" s="29">
        <v>1.1000000000000001</v>
      </c>
      <c r="DJ296" s="158">
        <v>122.72</v>
      </c>
      <c r="DK296" s="28">
        <v>132.16</v>
      </c>
      <c r="DL296" s="28">
        <v>141.6</v>
      </c>
      <c r="DM296" s="28">
        <v>151.04</v>
      </c>
      <c r="DN296" s="28">
        <v>160.47999999999999</v>
      </c>
      <c r="DO296" s="28">
        <v>169.92</v>
      </c>
      <c r="DP296" s="28">
        <v>179.36</v>
      </c>
      <c r="DQ296" s="25">
        <v>188.8</v>
      </c>
      <c r="DR296" s="25">
        <v>198.24</v>
      </c>
      <c r="DS296" s="25">
        <v>207.68</v>
      </c>
      <c r="DT296" s="49"/>
      <c r="DY296" s="24" t="s">
        <v>91</v>
      </c>
      <c r="DZ296" s="24" t="str">
        <f t="shared" ref="DZ296:DZ305" si="190">CONCATENATE(DZ$294,"-",DY296)</f>
        <v>C-18-BASE-18-29</v>
      </c>
      <c r="EA296" s="156">
        <v>20.14</v>
      </c>
      <c r="EB296" s="25">
        <v>30.21</v>
      </c>
      <c r="EC296" s="25">
        <v>40.28</v>
      </c>
      <c r="ED296" s="25">
        <v>50.35</v>
      </c>
      <c r="EE296" s="25">
        <v>60.42</v>
      </c>
      <c r="EF296" s="25">
        <v>70.489999999999995</v>
      </c>
      <c r="EG296" s="25">
        <v>76.56</v>
      </c>
      <c r="EH296" s="25">
        <v>86.13</v>
      </c>
      <c r="EI296" s="25">
        <v>95.7</v>
      </c>
      <c r="EJ296" s="25">
        <v>105.27</v>
      </c>
      <c r="EK296" s="28">
        <v>114.84</v>
      </c>
      <c r="EL296" s="29">
        <v>1.1000000000000001</v>
      </c>
      <c r="EM296" s="158">
        <v>124.41</v>
      </c>
      <c r="EN296" s="28">
        <v>133.97999999999999</v>
      </c>
      <c r="EO296" s="28">
        <v>143.55000000000001</v>
      </c>
      <c r="EP296" s="28">
        <v>153.12</v>
      </c>
      <c r="EQ296" s="28">
        <v>162.69</v>
      </c>
      <c r="ER296" s="28">
        <v>172.26</v>
      </c>
      <c r="ES296" s="28">
        <v>181.83</v>
      </c>
      <c r="ET296" s="25">
        <v>191.4</v>
      </c>
      <c r="EU296" s="25">
        <v>200.97</v>
      </c>
      <c r="EV296" s="25">
        <v>210.54</v>
      </c>
      <c r="EW296" s="49"/>
      <c r="FB296" s="24" t="s">
        <v>91</v>
      </c>
      <c r="FC296" s="24" t="str">
        <f t="shared" ref="FC296:FC305" si="191">CONCATENATE(FC$294,"-",FB296)</f>
        <v>C-18-BASE-18-29</v>
      </c>
      <c r="FD296" s="156">
        <v>17.04</v>
      </c>
      <c r="FE296" s="25">
        <v>25.56</v>
      </c>
      <c r="FF296" s="25">
        <v>34.08</v>
      </c>
      <c r="FG296" s="25">
        <v>42.6</v>
      </c>
      <c r="FH296" s="25">
        <v>51.12</v>
      </c>
      <c r="FI296" s="25">
        <v>59.64</v>
      </c>
      <c r="FJ296" s="25">
        <v>64.72</v>
      </c>
      <c r="FK296" s="25">
        <v>72.81</v>
      </c>
      <c r="FL296" s="25">
        <v>80.900000000000006</v>
      </c>
      <c r="FM296" s="25">
        <v>88.99</v>
      </c>
      <c r="FN296" s="28">
        <v>97.08</v>
      </c>
      <c r="FO296" s="29">
        <v>1.1000000000000001</v>
      </c>
      <c r="FP296" s="158">
        <v>105.17</v>
      </c>
      <c r="FQ296" s="28">
        <v>113.26</v>
      </c>
      <c r="FR296" s="28">
        <v>121.35</v>
      </c>
      <c r="FS296" s="28">
        <v>129.44</v>
      </c>
      <c r="FT296" s="28">
        <v>137.53</v>
      </c>
      <c r="FU296" s="28">
        <v>145.62</v>
      </c>
      <c r="FV296" s="28">
        <v>153.71</v>
      </c>
      <c r="FW296" s="25">
        <v>161.80000000000001</v>
      </c>
      <c r="FX296" s="25">
        <v>169.89</v>
      </c>
      <c r="FY296" s="25">
        <v>177.98</v>
      </c>
      <c r="FZ296" s="49"/>
      <c r="HJ296" s="24" t="s">
        <v>91</v>
      </c>
      <c r="HK296" s="24" t="str">
        <f t="shared" ref="HK296:HK305" si="192">CONCATENATE(HK$294,"-",HJ296)</f>
        <v>C-18-BASE-18-29</v>
      </c>
      <c r="HL296" s="162">
        <v>17.04</v>
      </c>
      <c r="HM296" s="25">
        <v>25.56</v>
      </c>
      <c r="HN296" s="25">
        <v>34.08</v>
      </c>
      <c r="HO296" s="25">
        <v>42.6</v>
      </c>
      <c r="HP296" s="25">
        <v>51.12</v>
      </c>
      <c r="HQ296" s="25">
        <v>59.64</v>
      </c>
      <c r="HR296" s="25">
        <v>64.72</v>
      </c>
      <c r="HS296" s="25">
        <v>72.81</v>
      </c>
      <c r="HT296" s="25">
        <v>80.900000000000006</v>
      </c>
      <c r="HU296" s="25">
        <v>88.99</v>
      </c>
      <c r="HV296" s="28">
        <v>97.08</v>
      </c>
      <c r="HW296" s="29">
        <v>100</v>
      </c>
      <c r="HX296" s="164">
        <v>105.17</v>
      </c>
      <c r="HY296" s="28">
        <v>113.26</v>
      </c>
      <c r="HZ296" s="28">
        <v>121.35</v>
      </c>
      <c r="IA296" s="28">
        <v>129.44</v>
      </c>
      <c r="IB296" s="28">
        <v>137.53</v>
      </c>
      <c r="IC296" s="28">
        <v>145.62</v>
      </c>
      <c r="ID296" s="28">
        <v>153.71</v>
      </c>
      <c r="IE296" s="25">
        <v>161.80000000000001</v>
      </c>
      <c r="IF296" s="25">
        <v>169.89</v>
      </c>
      <c r="IG296" s="25">
        <v>177.98</v>
      </c>
      <c r="IH296" s="49"/>
      <c r="IM296" s="24" t="s">
        <v>91</v>
      </c>
      <c r="IN296" s="24" t="str">
        <f t="shared" ref="IN296:IN305" si="193">CONCATENATE(IN$294,"-",IM296)</f>
        <v>C-18-BASE-18-29</v>
      </c>
      <c r="IO296" s="165">
        <v>99999</v>
      </c>
      <c r="IP296" s="25">
        <v>99999</v>
      </c>
      <c r="IQ296" s="25">
        <v>99999</v>
      </c>
      <c r="IR296" s="25">
        <v>99999</v>
      </c>
      <c r="IS296" s="25">
        <v>99999</v>
      </c>
      <c r="IT296" s="25">
        <v>99999</v>
      </c>
      <c r="IU296" s="25">
        <v>99999</v>
      </c>
      <c r="IV296" s="25">
        <v>99999</v>
      </c>
      <c r="IW296" s="25">
        <v>99999</v>
      </c>
      <c r="IX296" s="25">
        <v>99999</v>
      </c>
      <c r="IY296" s="28">
        <v>99999</v>
      </c>
      <c r="IZ296" s="29">
        <v>100</v>
      </c>
      <c r="JA296" s="165">
        <v>99999</v>
      </c>
      <c r="JB296" s="25">
        <v>99999</v>
      </c>
      <c r="JC296" s="25">
        <v>99999</v>
      </c>
      <c r="JD296" s="25">
        <v>99999</v>
      </c>
      <c r="JE296" s="25">
        <v>99999</v>
      </c>
      <c r="JF296" s="25">
        <v>99999</v>
      </c>
      <c r="JG296" s="25">
        <v>99999</v>
      </c>
      <c r="JH296" s="25">
        <v>99999</v>
      </c>
      <c r="JI296" s="25">
        <v>99999</v>
      </c>
      <c r="JJ296" s="25">
        <v>99999</v>
      </c>
      <c r="JK296" s="49"/>
      <c r="KU296" s="24" t="s">
        <v>91</v>
      </c>
      <c r="KV296" s="24" t="str">
        <f t="shared" ref="KV296:KV305" si="194">CONCATENATE(KV$294,"-",KU296)</f>
        <v>C-18-BASE-18-29</v>
      </c>
      <c r="KW296" s="162">
        <v>17.04</v>
      </c>
      <c r="KX296" s="25">
        <v>25.56</v>
      </c>
      <c r="KY296" s="25">
        <v>34.08</v>
      </c>
      <c r="KZ296" s="25">
        <v>42.6</v>
      </c>
      <c r="LA296" s="25">
        <v>51.12</v>
      </c>
      <c r="LB296" s="25">
        <v>59.64</v>
      </c>
      <c r="LC296" s="25">
        <v>64.72</v>
      </c>
      <c r="LD296" s="25">
        <v>72.81</v>
      </c>
      <c r="LE296" s="25">
        <v>80.900000000000006</v>
      </c>
      <c r="LF296" s="25">
        <v>88.99</v>
      </c>
      <c r="LG296" s="28">
        <v>97.08</v>
      </c>
      <c r="LH296" s="29">
        <v>100</v>
      </c>
      <c r="LI296" s="164">
        <v>105.17</v>
      </c>
      <c r="LJ296" s="28">
        <v>113.26</v>
      </c>
      <c r="LK296" s="28">
        <v>121.35</v>
      </c>
      <c r="LL296" s="28">
        <v>129.44</v>
      </c>
      <c r="LM296" s="28">
        <v>137.53</v>
      </c>
      <c r="LN296" s="28">
        <v>145.62</v>
      </c>
      <c r="LO296" s="28">
        <v>153.71</v>
      </c>
      <c r="LP296" s="25">
        <v>161.80000000000001</v>
      </c>
      <c r="LQ296" s="25">
        <v>169.89</v>
      </c>
      <c r="LR296" s="25">
        <v>177.98</v>
      </c>
      <c r="LS296" s="49"/>
    </row>
    <row r="297" spans="9:331" ht="14.4">
      <c r="I297" s="24" t="s">
        <v>92</v>
      </c>
      <c r="J297" s="24" t="str">
        <f t="shared" si="188"/>
        <v>C-18-BASE-30-39</v>
      </c>
      <c r="K297" s="25">
        <v>31.24</v>
      </c>
      <c r="L297" s="25">
        <v>46.86</v>
      </c>
      <c r="M297" s="25">
        <v>62.48</v>
      </c>
      <c r="N297" s="25">
        <v>78.099999999999994</v>
      </c>
      <c r="O297" s="25">
        <v>93.72</v>
      </c>
      <c r="P297" s="25">
        <v>109.34</v>
      </c>
      <c r="Q297" s="25">
        <v>118.72</v>
      </c>
      <c r="R297" s="25">
        <v>133.56</v>
      </c>
      <c r="S297" s="25">
        <v>148.4</v>
      </c>
      <c r="T297" s="25">
        <v>163.24</v>
      </c>
      <c r="U297" s="28">
        <v>178.08</v>
      </c>
      <c r="V297" s="29">
        <v>1.1000000000000001</v>
      </c>
      <c r="W297" s="28">
        <v>192.92</v>
      </c>
      <c r="X297" s="28">
        <v>207.76</v>
      </c>
      <c r="Y297" s="28">
        <v>222.6</v>
      </c>
      <c r="Z297" s="28">
        <v>237.44</v>
      </c>
      <c r="AA297" s="28">
        <v>252.28</v>
      </c>
      <c r="AB297" s="28">
        <v>267.12</v>
      </c>
      <c r="AC297" s="28">
        <v>281.95999999999998</v>
      </c>
      <c r="AD297" s="25">
        <v>296.8</v>
      </c>
      <c r="AE297" s="25">
        <v>311.64</v>
      </c>
      <c r="AF297" s="25">
        <v>326.48</v>
      </c>
      <c r="CV297" s="24" t="s">
        <v>92</v>
      </c>
      <c r="CW297" s="24" t="str">
        <f t="shared" si="189"/>
        <v>C-18-BASE-30-39</v>
      </c>
      <c r="CX297" s="25">
        <v>28.4</v>
      </c>
      <c r="CY297" s="25">
        <v>42.6</v>
      </c>
      <c r="CZ297" s="25">
        <v>56.8</v>
      </c>
      <c r="DA297" s="25">
        <v>71</v>
      </c>
      <c r="DB297" s="25">
        <v>85.2</v>
      </c>
      <c r="DC297" s="25">
        <v>99.4</v>
      </c>
      <c r="DD297" s="25">
        <v>107.92</v>
      </c>
      <c r="DE297" s="25">
        <v>121.41</v>
      </c>
      <c r="DF297" s="25">
        <v>134.9</v>
      </c>
      <c r="DG297" s="25">
        <v>148.38999999999999</v>
      </c>
      <c r="DH297" s="28">
        <v>161.88</v>
      </c>
      <c r="DI297" s="29">
        <v>1.1000000000000001</v>
      </c>
      <c r="DJ297" s="28">
        <v>175.37</v>
      </c>
      <c r="DK297" s="28">
        <v>188.86</v>
      </c>
      <c r="DL297" s="28">
        <v>202.35</v>
      </c>
      <c r="DM297" s="28">
        <v>215.84</v>
      </c>
      <c r="DN297" s="28">
        <v>229.33</v>
      </c>
      <c r="DO297" s="28">
        <v>242.82</v>
      </c>
      <c r="DP297" s="28">
        <v>256.31</v>
      </c>
      <c r="DQ297" s="25">
        <v>269.8</v>
      </c>
      <c r="DR297" s="25">
        <v>283.29000000000002</v>
      </c>
      <c r="DS297" s="25">
        <v>296.77999999999997</v>
      </c>
      <c r="DT297" s="49"/>
      <c r="DY297" s="24" t="s">
        <v>92</v>
      </c>
      <c r="DZ297" s="24" t="str">
        <f t="shared" si="190"/>
        <v>C-18-BASE-30-39</v>
      </c>
      <c r="EA297" s="25">
        <v>28.76</v>
      </c>
      <c r="EB297" s="25">
        <v>43.14</v>
      </c>
      <c r="EC297" s="25">
        <v>57.52</v>
      </c>
      <c r="ED297" s="25">
        <v>71.900000000000006</v>
      </c>
      <c r="EE297" s="25">
        <v>86.28</v>
      </c>
      <c r="EF297" s="25">
        <v>100.66</v>
      </c>
      <c r="EG297" s="25">
        <v>109.28</v>
      </c>
      <c r="EH297" s="25">
        <v>122.94</v>
      </c>
      <c r="EI297" s="25">
        <v>136.6</v>
      </c>
      <c r="EJ297" s="25">
        <v>150.26</v>
      </c>
      <c r="EK297" s="28">
        <v>163.92</v>
      </c>
      <c r="EL297" s="29">
        <v>1.1000000000000001</v>
      </c>
      <c r="EM297" s="28">
        <v>177.58</v>
      </c>
      <c r="EN297" s="28">
        <v>191.24</v>
      </c>
      <c r="EO297" s="28">
        <v>204.9</v>
      </c>
      <c r="EP297" s="28">
        <v>218.56</v>
      </c>
      <c r="EQ297" s="28">
        <v>232.22</v>
      </c>
      <c r="ER297" s="28">
        <v>245.88</v>
      </c>
      <c r="ES297" s="28">
        <v>259.54000000000002</v>
      </c>
      <c r="ET297" s="25">
        <v>273.2</v>
      </c>
      <c r="EU297" s="25">
        <v>286.86</v>
      </c>
      <c r="EV297" s="25">
        <v>300.52</v>
      </c>
      <c r="EW297" s="49"/>
      <c r="FB297" s="24" t="s">
        <v>92</v>
      </c>
      <c r="FC297" s="24" t="str">
        <f t="shared" si="191"/>
        <v>C-18-BASE-30-39</v>
      </c>
      <c r="FD297" s="25">
        <v>22.72</v>
      </c>
      <c r="FE297" s="25">
        <v>34.08</v>
      </c>
      <c r="FF297" s="25">
        <v>45.44</v>
      </c>
      <c r="FG297" s="25">
        <v>56.8</v>
      </c>
      <c r="FH297" s="25">
        <v>68.16</v>
      </c>
      <c r="FI297" s="25">
        <v>79.52</v>
      </c>
      <c r="FJ297" s="25">
        <v>86.32</v>
      </c>
      <c r="FK297" s="25">
        <v>97.11</v>
      </c>
      <c r="FL297" s="25">
        <v>107.9</v>
      </c>
      <c r="FM297" s="25">
        <v>118.69</v>
      </c>
      <c r="FN297" s="28">
        <v>129.47999999999999</v>
      </c>
      <c r="FO297" s="29">
        <v>1.1000000000000001</v>
      </c>
      <c r="FP297" s="28">
        <v>140.27000000000001</v>
      </c>
      <c r="FQ297" s="28">
        <v>151.06</v>
      </c>
      <c r="FR297" s="28">
        <v>161.85</v>
      </c>
      <c r="FS297" s="28">
        <v>172.64</v>
      </c>
      <c r="FT297" s="28">
        <v>183.43</v>
      </c>
      <c r="FU297" s="28">
        <v>194.22</v>
      </c>
      <c r="FV297" s="28">
        <v>205.01</v>
      </c>
      <c r="FW297" s="25">
        <v>215.8</v>
      </c>
      <c r="FX297" s="25">
        <v>226.59</v>
      </c>
      <c r="FY297" s="25">
        <v>237.38</v>
      </c>
      <c r="FZ297" s="49"/>
      <c r="HJ297" s="24" t="s">
        <v>92</v>
      </c>
      <c r="HK297" s="24" t="str">
        <f t="shared" si="192"/>
        <v>C-18-BASE-30-39</v>
      </c>
      <c r="HL297" s="25">
        <v>25.56</v>
      </c>
      <c r="HM297" s="25">
        <v>38.340000000000003</v>
      </c>
      <c r="HN297" s="25">
        <v>51.12</v>
      </c>
      <c r="HO297" s="25">
        <v>63.9</v>
      </c>
      <c r="HP297" s="25">
        <v>76.680000000000007</v>
      </c>
      <c r="HQ297" s="25">
        <v>89.46</v>
      </c>
      <c r="HR297" s="25">
        <v>97.12</v>
      </c>
      <c r="HS297" s="25">
        <v>109.26</v>
      </c>
      <c r="HT297" s="25">
        <v>121.4</v>
      </c>
      <c r="HU297" s="25">
        <v>133.54</v>
      </c>
      <c r="HV297" s="28">
        <v>145.68</v>
      </c>
      <c r="HW297" s="29">
        <v>100</v>
      </c>
      <c r="HX297" s="28">
        <v>157.82</v>
      </c>
      <c r="HY297" s="28">
        <v>169.96</v>
      </c>
      <c r="HZ297" s="28">
        <v>182.1</v>
      </c>
      <c r="IA297" s="28">
        <v>194.24</v>
      </c>
      <c r="IB297" s="28">
        <v>206.38</v>
      </c>
      <c r="IC297" s="28">
        <v>218.52</v>
      </c>
      <c r="ID297" s="28">
        <v>230.66</v>
      </c>
      <c r="IE297" s="25">
        <v>242.8</v>
      </c>
      <c r="IF297" s="25">
        <v>254.94</v>
      </c>
      <c r="IG297" s="25">
        <v>267.08</v>
      </c>
      <c r="IH297" s="49"/>
      <c r="IM297" s="24" t="s">
        <v>92</v>
      </c>
      <c r="IN297" s="24" t="str">
        <f t="shared" si="193"/>
        <v>C-18-BASE-30-39</v>
      </c>
      <c r="IO297" s="165">
        <v>99999</v>
      </c>
      <c r="IP297" s="25">
        <v>99999</v>
      </c>
      <c r="IQ297" s="25">
        <v>99999</v>
      </c>
      <c r="IR297" s="25">
        <v>99999</v>
      </c>
      <c r="IS297" s="25">
        <v>99999</v>
      </c>
      <c r="IT297" s="25">
        <v>99999</v>
      </c>
      <c r="IU297" s="25">
        <v>99999</v>
      </c>
      <c r="IV297" s="25">
        <v>99999</v>
      </c>
      <c r="IW297" s="25">
        <v>99999</v>
      </c>
      <c r="IX297" s="25">
        <v>99999</v>
      </c>
      <c r="IY297" s="28">
        <v>99999</v>
      </c>
      <c r="IZ297" s="29">
        <v>100</v>
      </c>
      <c r="JA297" s="165">
        <v>99999</v>
      </c>
      <c r="JB297" s="25">
        <v>99999</v>
      </c>
      <c r="JC297" s="25">
        <v>99999</v>
      </c>
      <c r="JD297" s="25">
        <v>99999</v>
      </c>
      <c r="JE297" s="25">
        <v>99999</v>
      </c>
      <c r="JF297" s="25">
        <v>99999</v>
      </c>
      <c r="JG297" s="25">
        <v>99999</v>
      </c>
      <c r="JH297" s="25">
        <v>99999</v>
      </c>
      <c r="JI297" s="25">
        <v>99999</v>
      </c>
      <c r="JJ297" s="25">
        <v>99999</v>
      </c>
      <c r="JK297" s="49"/>
      <c r="KU297" s="24" t="s">
        <v>92</v>
      </c>
      <c r="KV297" s="24" t="str">
        <f t="shared" si="194"/>
        <v>C-18-BASE-30-39</v>
      </c>
      <c r="KW297" s="25">
        <v>25.56</v>
      </c>
      <c r="KX297" s="25">
        <v>38.340000000000003</v>
      </c>
      <c r="KY297" s="25">
        <v>51.12</v>
      </c>
      <c r="KZ297" s="25">
        <v>63.9</v>
      </c>
      <c r="LA297" s="25">
        <v>76.680000000000007</v>
      </c>
      <c r="LB297" s="25">
        <v>89.46</v>
      </c>
      <c r="LC297" s="25">
        <v>97.12</v>
      </c>
      <c r="LD297" s="25">
        <v>109.26</v>
      </c>
      <c r="LE297" s="25">
        <v>121.4</v>
      </c>
      <c r="LF297" s="25">
        <v>133.54</v>
      </c>
      <c r="LG297" s="28">
        <v>145.68</v>
      </c>
      <c r="LH297" s="29">
        <v>100</v>
      </c>
      <c r="LI297" s="28">
        <v>157.82</v>
      </c>
      <c r="LJ297" s="28">
        <v>169.96</v>
      </c>
      <c r="LK297" s="28">
        <v>182.1</v>
      </c>
      <c r="LL297" s="28">
        <v>194.24</v>
      </c>
      <c r="LM297" s="28">
        <v>206.38</v>
      </c>
      <c r="LN297" s="28">
        <v>218.52</v>
      </c>
      <c r="LO297" s="28">
        <v>230.66</v>
      </c>
      <c r="LP297" s="25">
        <v>242.8</v>
      </c>
      <c r="LQ297" s="25">
        <v>254.94</v>
      </c>
      <c r="LR297" s="25">
        <v>267.08</v>
      </c>
      <c r="LS297" s="49"/>
    </row>
    <row r="298" spans="9:331" ht="14.4">
      <c r="I298" s="24" t="s">
        <v>93</v>
      </c>
      <c r="J298" s="24" t="str">
        <f t="shared" si="188"/>
        <v>C-18-BASE-40-49</v>
      </c>
      <c r="K298" s="25">
        <v>68.16</v>
      </c>
      <c r="L298" s="25">
        <v>102.24</v>
      </c>
      <c r="M298" s="25">
        <v>136.32</v>
      </c>
      <c r="N298" s="25">
        <v>170.4</v>
      </c>
      <c r="O298" s="25">
        <v>204.48</v>
      </c>
      <c r="P298" s="25">
        <v>238.56</v>
      </c>
      <c r="Q298" s="25">
        <v>259.04000000000002</v>
      </c>
      <c r="R298" s="25">
        <v>291.42</v>
      </c>
      <c r="S298" s="25">
        <v>323.8</v>
      </c>
      <c r="T298" s="25">
        <v>356.18</v>
      </c>
      <c r="U298" s="28">
        <v>388.56</v>
      </c>
      <c r="V298" s="29">
        <v>1.1499999999999999</v>
      </c>
      <c r="W298" s="28">
        <v>420.94</v>
      </c>
      <c r="X298" s="28">
        <v>453.32</v>
      </c>
      <c r="Y298" s="28">
        <v>485.7</v>
      </c>
      <c r="Z298" s="28">
        <v>518.08000000000004</v>
      </c>
      <c r="AA298" s="28">
        <v>550.46</v>
      </c>
      <c r="AB298" s="28">
        <v>582.84</v>
      </c>
      <c r="AC298" s="28">
        <v>615.22</v>
      </c>
      <c r="AD298" s="25">
        <v>647.6</v>
      </c>
      <c r="AE298" s="25">
        <v>679.98</v>
      </c>
      <c r="AF298" s="25">
        <v>712.36</v>
      </c>
      <c r="CV298" s="24" t="s">
        <v>93</v>
      </c>
      <c r="CW298" s="24" t="str">
        <f t="shared" si="189"/>
        <v>C-18-BASE-40-49</v>
      </c>
      <c r="CX298" s="25">
        <v>59.64</v>
      </c>
      <c r="CY298" s="25">
        <v>89.46</v>
      </c>
      <c r="CZ298" s="25">
        <v>119.28</v>
      </c>
      <c r="DA298" s="25">
        <v>149.1</v>
      </c>
      <c r="DB298" s="25">
        <v>178.92</v>
      </c>
      <c r="DC298" s="25">
        <v>208.74</v>
      </c>
      <c r="DD298" s="25">
        <v>226.64</v>
      </c>
      <c r="DE298" s="25">
        <v>254.97</v>
      </c>
      <c r="DF298" s="25">
        <v>283.3</v>
      </c>
      <c r="DG298" s="25">
        <v>311.63</v>
      </c>
      <c r="DH298" s="28">
        <v>339.96</v>
      </c>
      <c r="DI298" s="29">
        <v>1.1499999999999999</v>
      </c>
      <c r="DJ298" s="28">
        <v>368.29</v>
      </c>
      <c r="DK298" s="28">
        <v>396.62</v>
      </c>
      <c r="DL298" s="28">
        <v>424.95</v>
      </c>
      <c r="DM298" s="28">
        <v>453.28</v>
      </c>
      <c r="DN298" s="28">
        <v>481.61</v>
      </c>
      <c r="DO298" s="28">
        <v>509.94</v>
      </c>
      <c r="DP298" s="28">
        <v>538.27</v>
      </c>
      <c r="DQ298" s="25">
        <v>566.6</v>
      </c>
      <c r="DR298" s="25">
        <v>594.92999999999995</v>
      </c>
      <c r="DS298" s="25">
        <v>623.26</v>
      </c>
      <c r="DT298" s="49"/>
      <c r="DY298" s="24" t="s">
        <v>93</v>
      </c>
      <c r="DZ298" s="24" t="str">
        <f t="shared" si="190"/>
        <v>C-18-BASE-40-49</v>
      </c>
      <c r="EA298" s="25">
        <v>60.38</v>
      </c>
      <c r="EB298" s="25">
        <v>90.57</v>
      </c>
      <c r="EC298" s="25">
        <v>120.76</v>
      </c>
      <c r="ED298" s="25">
        <v>150.94999999999999</v>
      </c>
      <c r="EE298" s="25">
        <v>181.14</v>
      </c>
      <c r="EF298" s="25">
        <v>211.33</v>
      </c>
      <c r="EG298" s="25">
        <v>229.44</v>
      </c>
      <c r="EH298" s="25">
        <v>258.12</v>
      </c>
      <c r="EI298" s="25">
        <v>286.8</v>
      </c>
      <c r="EJ298" s="25">
        <v>315.48</v>
      </c>
      <c r="EK298" s="28">
        <v>344.16</v>
      </c>
      <c r="EL298" s="29">
        <v>1.1499999999999999</v>
      </c>
      <c r="EM298" s="28">
        <v>372.84</v>
      </c>
      <c r="EN298" s="28">
        <v>401.52</v>
      </c>
      <c r="EO298" s="28">
        <v>430.2</v>
      </c>
      <c r="EP298" s="28">
        <v>458.88</v>
      </c>
      <c r="EQ298" s="28">
        <v>487.56</v>
      </c>
      <c r="ER298" s="28">
        <v>516.24</v>
      </c>
      <c r="ES298" s="28">
        <v>544.91999999999996</v>
      </c>
      <c r="ET298" s="25">
        <v>573.6</v>
      </c>
      <c r="EU298" s="25">
        <v>602.28</v>
      </c>
      <c r="EV298" s="25">
        <v>630.96</v>
      </c>
      <c r="EW298" s="49"/>
      <c r="FB298" s="24" t="s">
        <v>93</v>
      </c>
      <c r="FC298" s="24" t="str">
        <f t="shared" si="191"/>
        <v>C-18-BASE-40-49</v>
      </c>
      <c r="FD298" s="25">
        <v>51.12</v>
      </c>
      <c r="FE298" s="25">
        <v>76.680000000000007</v>
      </c>
      <c r="FF298" s="25">
        <v>102.24</v>
      </c>
      <c r="FG298" s="25">
        <v>127.8</v>
      </c>
      <c r="FH298" s="25">
        <v>153.36000000000001</v>
      </c>
      <c r="FI298" s="25">
        <v>178.92</v>
      </c>
      <c r="FJ298" s="25">
        <v>194.24</v>
      </c>
      <c r="FK298" s="25">
        <v>218.52</v>
      </c>
      <c r="FL298" s="25">
        <v>242.8</v>
      </c>
      <c r="FM298" s="25">
        <v>267.08</v>
      </c>
      <c r="FN298" s="28">
        <v>291.36</v>
      </c>
      <c r="FO298" s="29">
        <v>1.1499999999999999</v>
      </c>
      <c r="FP298" s="28">
        <v>315.64</v>
      </c>
      <c r="FQ298" s="28">
        <v>339.92</v>
      </c>
      <c r="FR298" s="28">
        <v>364.2</v>
      </c>
      <c r="FS298" s="28">
        <v>388.48</v>
      </c>
      <c r="FT298" s="28">
        <v>412.76</v>
      </c>
      <c r="FU298" s="28">
        <v>437.04</v>
      </c>
      <c r="FV298" s="28">
        <v>461.32</v>
      </c>
      <c r="FW298" s="25">
        <v>485.6</v>
      </c>
      <c r="FX298" s="25">
        <v>509.88</v>
      </c>
      <c r="FY298" s="25">
        <v>534.16</v>
      </c>
      <c r="FZ298" s="49"/>
      <c r="HJ298" s="24" t="s">
        <v>93</v>
      </c>
      <c r="HK298" s="24" t="str">
        <f t="shared" si="192"/>
        <v>C-18-BASE-40-49</v>
      </c>
      <c r="HL298" s="25">
        <v>56.8</v>
      </c>
      <c r="HM298" s="25">
        <v>85.2</v>
      </c>
      <c r="HN298" s="25">
        <v>113.6</v>
      </c>
      <c r="HO298" s="25">
        <v>142</v>
      </c>
      <c r="HP298" s="25">
        <v>170.4</v>
      </c>
      <c r="HQ298" s="25">
        <v>198.8</v>
      </c>
      <c r="HR298" s="25">
        <v>215.84</v>
      </c>
      <c r="HS298" s="25">
        <v>242.82</v>
      </c>
      <c r="HT298" s="25">
        <v>269.8</v>
      </c>
      <c r="HU298" s="25">
        <v>296.77999999999997</v>
      </c>
      <c r="HV298" s="28">
        <v>323.76</v>
      </c>
      <c r="HW298" s="29">
        <v>100</v>
      </c>
      <c r="HX298" s="28">
        <v>350.74</v>
      </c>
      <c r="HY298" s="28">
        <v>377.72</v>
      </c>
      <c r="HZ298" s="28">
        <v>404.7</v>
      </c>
      <c r="IA298" s="28">
        <v>431.68</v>
      </c>
      <c r="IB298" s="28">
        <v>458.66</v>
      </c>
      <c r="IC298" s="28">
        <v>485.64</v>
      </c>
      <c r="ID298" s="28">
        <v>512.62</v>
      </c>
      <c r="IE298" s="25">
        <v>539.6</v>
      </c>
      <c r="IF298" s="25">
        <v>566.58000000000004</v>
      </c>
      <c r="IG298" s="25">
        <v>593.55999999999995</v>
      </c>
      <c r="IH298" s="49"/>
      <c r="IM298" s="24" t="s">
        <v>93</v>
      </c>
      <c r="IN298" s="24" t="str">
        <f t="shared" si="193"/>
        <v>C-18-BASE-40-49</v>
      </c>
      <c r="IO298" s="165">
        <v>99999</v>
      </c>
      <c r="IP298" s="25">
        <v>99999</v>
      </c>
      <c r="IQ298" s="25">
        <v>99999</v>
      </c>
      <c r="IR298" s="25">
        <v>99999</v>
      </c>
      <c r="IS298" s="25">
        <v>99999</v>
      </c>
      <c r="IT298" s="25">
        <v>99999</v>
      </c>
      <c r="IU298" s="25">
        <v>99999</v>
      </c>
      <c r="IV298" s="25">
        <v>99999</v>
      </c>
      <c r="IW298" s="25">
        <v>99999</v>
      </c>
      <c r="IX298" s="25">
        <v>99999</v>
      </c>
      <c r="IY298" s="28">
        <v>99999</v>
      </c>
      <c r="IZ298" s="29">
        <v>100</v>
      </c>
      <c r="JA298" s="165">
        <v>99999</v>
      </c>
      <c r="JB298" s="25">
        <v>99999</v>
      </c>
      <c r="JC298" s="25">
        <v>99999</v>
      </c>
      <c r="JD298" s="25">
        <v>99999</v>
      </c>
      <c r="JE298" s="25">
        <v>99999</v>
      </c>
      <c r="JF298" s="25">
        <v>99999</v>
      </c>
      <c r="JG298" s="25">
        <v>99999</v>
      </c>
      <c r="JH298" s="25">
        <v>99999</v>
      </c>
      <c r="JI298" s="25">
        <v>99999</v>
      </c>
      <c r="JJ298" s="25">
        <v>99999</v>
      </c>
      <c r="JK298" s="49"/>
      <c r="KU298" s="24" t="s">
        <v>93</v>
      </c>
      <c r="KV298" s="24" t="str">
        <f t="shared" si="194"/>
        <v>C-18-BASE-40-49</v>
      </c>
      <c r="KW298" s="25">
        <v>56.8</v>
      </c>
      <c r="KX298" s="25">
        <v>85.2</v>
      </c>
      <c r="KY298" s="25">
        <v>113.6</v>
      </c>
      <c r="KZ298" s="25">
        <v>142</v>
      </c>
      <c r="LA298" s="25">
        <v>170.4</v>
      </c>
      <c r="LB298" s="25">
        <v>198.8</v>
      </c>
      <c r="LC298" s="25">
        <v>215.84</v>
      </c>
      <c r="LD298" s="25">
        <v>242.82</v>
      </c>
      <c r="LE298" s="25">
        <v>269.8</v>
      </c>
      <c r="LF298" s="25">
        <v>296.77999999999997</v>
      </c>
      <c r="LG298" s="28">
        <v>323.76</v>
      </c>
      <c r="LH298" s="29">
        <v>100</v>
      </c>
      <c r="LI298" s="28">
        <v>350.74</v>
      </c>
      <c r="LJ298" s="28">
        <v>377.72</v>
      </c>
      <c r="LK298" s="28">
        <v>404.7</v>
      </c>
      <c r="LL298" s="28">
        <v>431.68</v>
      </c>
      <c r="LM298" s="28">
        <v>458.66</v>
      </c>
      <c r="LN298" s="28">
        <v>485.64</v>
      </c>
      <c r="LO298" s="28">
        <v>512.62</v>
      </c>
      <c r="LP298" s="25">
        <v>539.6</v>
      </c>
      <c r="LQ298" s="25">
        <v>566.58000000000004</v>
      </c>
      <c r="LR298" s="25">
        <v>593.55999999999995</v>
      </c>
      <c r="LS298" s="49"/>
    </row>
    <row r="299" spans="9:331" ht="14.4">
      <c r="I299" s="24" t="s">
        <v>94</v>
      </c>
      <c r="J299" s="24" t="str">
        <f t="shared" si="188"/>
        <v>C-18-BASE-50-54</v>
      </c>
      <c r="K299" s="25">
        <v>116.44</v>
      </c>
      <c r="L299" s="25">
        <v>174.66</v>
      </c>
      <c r="M299" s="25">
        <v>232.88</v>
      </c>
      <c r="N299" s="25">
        <v>291.10000000000002</v>
      </c>
      <c r="O299" s="25">
        <v>349.32</v>
      </c>
      <c r="P299" s="25">
        <v>407.54</v>
      </c>
      <c r="Q299" s="25">
        <v>442.48</v>
      </c>
      <c r="R299" s="25">
        <v>497.79</v>
      </c>
      <c r="S299" s="25">
        <v>553.1</v>
      </c>
      <c r="T299" s="25">
        <v>608.41</v>
      </c>
      <c r="U299" s="28">
        <v>663.72</v>
      </c>
      <c r="V299" s="29">
        <v>1.1499999999999999</v>
      </c>
      <c r="W299" s="28">
        <v>719.03</v>
      </c>
      <c r="X299" s="28">
        <v>774.34</v>
      </c>
      <c r="Y299" s="28">
        <v>829.65</v>
      </c>
      <c r="Z299" s="28">
        <v>884.96</v>
      </c>
      <c r="AA299" s="28">
        <v>940.27</v>
      </c>
      <c r="AB299" s="28">
        <v>995.58</v>
      </c>
      <c r="AC299" s="28">
        <v>1050.8900000000001</v>
      </c>
      <c r="AD299" s="25">
        <v>1106.2</v>
      </c>
      <c r="AE299" s="25">
        <v>1161.51</v>
      </c>
      <c r="AF299" s="25">
        <v>1216.82</v>
      </c>
      <c r="CV299" s="24" t="s">
        <v>94</v>
      </c>
      <c r="CW299" s="24" t="str">
        <f t="shared" si="189"/>
        <v>C-18-BASE-50-54</v>
      </c>
      <c r="CX299" s="25">
        <v>105.08</v>
      </c>
      <c r="CY299" s="25">
        <v>157.62</v>
      </c>
      <c r="CZ299" s="25">
        <v>210.16</v>
      </c>
      <c r="DA299" s="25">
        <v>262.7</v>
      </c>
      <c r="DB299" s="25">
        <v>315.24</v>
      </c>
      <c r="DC299" s="25">
        <v>367.78</v>
      </c>
      <c r="DD299" s="25">
        <v>399.28</v>
      </c>
      <c r="DE299" s="25">
        <v>449.19</v>
      </c>
      <c r="DF299" s="25">
        <v>499.1</v>
      </c>
      <c r="DG299" s="25">
        <v>549.01</v>
      </c>
      <c r="DH299" s="28">
        <v>598.91999999999996</v>
      </c>
      <c r="DI299" s="29">
        <v>1.1499999999999999</v>
      </c>
      <c r="DJ299" s="28">
        <v>648.83000000000004</v>
      </c>
      <c r="DK299" s="28">
        <v>698.74</v>
      </c>
      <c r="DL299" s="28">
        <v>748.65</v>
      </c>
      <c r="DM299" s="28">
        <v>798.56</v>
      </c>
      <c r="DN299" s="28">
        <v>848.47</v>
      </c>
      <c r="DO299" s="28">
        <v>898.38</v>
      </c>
      <c r="DP299" s="28">
        <v>948.29</v>
      </c>
      <c r="DQ299" s="25">
        <v>998.2</v>
      </c>
      <c r="DR299" s="25">
        <v>1048.1099999999999</v>
      </c>
      <c r="DS299" s="25">
        <v>1098.02</v>
      </c>
      <c r="DT299" s="49"/>
      <c r="DY299" s="24" t="s">
        <v>94</v>
      </c>
      <c r="DZ299" s="24" t="str">
        <f t="shared" si="190"/>
        <v>C-18-BASE-50-54</v>
      </c>
      <c r="EA299" s="25">
        <v>106.38</v>
      </c>
      <c r="EB299" s="25">
        <v>159.57</v>
      </c>
      <c r="EC299" s="25">
        <v>212.76</v>
      </c>
      <c r="ED299" s="25">
        <v>265.95</v>
      </c>
      <c r="EE299" s="25">
        <v>319.14</v>
      </c>
      <c r="EF299" s="25">
        <v>372.33</v>
      </c>
      <c r="EG299" s="25">
        <v>404.24</v>
      </c>
      <c r="EH299" s="25">
        <v>454.77</v>
      </c>
      <c r="EI299" s="25">
        <v>505.3</v>
      </c>
      <c r="EJ299" s="25">
        <v>555.83000000000004</v>
      </c>
      <c r="EK299" s="28">
        <v>606.36</v>
      </c>
      <c r="EL299" s="29">
        <v>1.1499999999999999</v>
      </c>
      <c r="EM299" s="28">
        <v>656.89</v>
      </c>
      <c r="EN299" s="28">
        <v>707.42</v>
      </c>
      <c r="EO299" s="28">
        <v>757.95</v>
      </c>
      <c r="EP299" s="28">
        <v>808.48</v>
      </c>
      <c r="EQ299" s="28">
        <v>859.01</v>
      </c>
      <c r="ER299" s="28">
        <v>909.54</v>
      </c>
      <c r="ES299" s="28">
        <v>960.07</v>
      </c>
      <c r="ET299" s="25">
        <v>1010.6</v>
      </c>
      <c r="EU299" s="25">
        <v>1061.1300000000001</v>
      </c>
      <c r="EV299" s="25">
        <v>1111.6600000000001</v>
      </c>
      <c r="EW299" s="49"/>
      <c r="FB299" s="24" t="s">
        <v>94</v>
      </c>
      <c r="FC299" s="24" t="str">
        <f t="shared" si="191"/>
        <v>C-18-BASE-50-54</v>
      </c>
      <c r="FD299" s="25">
        <v>88.04</v>
      </c>
      <c r="FE299" s="25">
        <v>132.06</v>
      </c>
      <c r="FF299" s="25">
        <v>176.08</v>
      </c>
      <c r="FG299" s="25">
        <v>220.1</v>
      </c>
      <c r="FH299" s="25">
        <v>264.12</v>
      </c>
      <c r="FI299" s="25">
        <v>308.14</v>
      </c>
      <c r="FJ299" s="25">
        <v>334.56</v>
      </c>
      <c r="FK299" s="25">
        <v>376.38</v>
      </c>
      <c r="FL299" s="25">
        <v>418.2</v>
      </c>
      <c r="FM299" s="25">
        <v>460.02</v>
      </c>
      <c r="FN299" s="28">
        <v>501.84</v>
      </c>
      <c r="FO299" s="29">
        <v>1.1499999999999999</v>
      </c>
      <c r="FP299" s="28">
        <v>543.66</v>
      </c>
      <c r="FQ299" s="28">
        <v>585.48</v>
      </c>
      <c r="FR299" s="28">
        <v>627.29999999999995</v>
      </c>
      <c r="FS299" s="28">
        <v>669.12</v>
      </c>
      <c r="FT299" s="28">
        <v>710.94</v>
      </c>
      <c r="FU299" s="28">
        <v>752.76</v>
      </c>
      <c r="FV299" s="28">
        <v>794.58</v>
      </c>
      <c r="FW299" s="25">
        <v>836.4</v>
      </c>
      <c r="FX299" s="25">
        <v>878.22</v>
      </c>
      <c r="FY299" s="25">
        <v>920.04</v>
      </c>
      <c r="FZ299" s="49"/>
      <c r="HJ299" s="24" t="s">
        <v>94</v>
      </c>
      <c r="HK299" s="24" t="str">
        <f t="shared" si="192"/>
        <v>C-18-BASE-50-54</v>
      </c>
      <c r="HL299" s="25">
        <v>96.56</v>
      </c>
      <c r="HM299" s="25">
        <v>144.84</v>
      </c>
      <c r="HN299" s="25">
        <v>193.12</v>
      </c>
      <c r="HO299" s="25">
        <v>241.4</v>
      </c>
      <c r="HP299" s="25">
        <v>289.68</v>
      </c>
      <c r="HQ299" s="25">
        <v>337.96</v>
      </c>
      <c r="HR299" s="25">
        <v>366.96</v>
      </c>
      <c r="HS299" s="25">
        <v>412.83</v>
      </c>
      <c r="HT299" s="25">
        <v>458.7</v>
      </c>
      <c r="HU299" s="25">
        <v>504.57</v>
      </c>
      <c r="HV299" s="28">
        <v>550.44000000000005</v>
      </c>
      <c r="HW299" s="29">
        <v>100</v>
      </c>
      <c r="HX299" s="28">
        <v>596.30999999999995</v>
      </c>
      <c r="HY299" s="28">
        <v>642.17999999999995</v>
      </c>
      <c r="HZ299" s="28">
        <v>688.05</v>
      </c>
      <c r="IA299" s="28">
        <v>733.92</v>
      </c>
      <c r="IB299" s="28">
        <v>779.79</v>
      </c>
      <c r="IC299" s="28">
        <v>825.66</v>
      </c>
      <c r="ID299" s="28">
        <v>871.53</v>
      </c>
      <c r="IE299" s="25">
        <v>917.4</v>
      </c>
      <c r="IF299" s="25">
        <v>963.27</v>
      </c>
      <c r="IG299" s="25">
        <v>1009.14</v>
      </c>
      <c r="IH299" s="49"/>
      <c r="IM299" s="24" t="s">
        <v>94</v>
      </c>
      <c r="IN299" s="24" t="str">
        <f t="shared" si="193"/>
        <v>C-18-BASE-50-54</v>
      </c>
      <c r="IO299" s="165">
        <v>99999</v>
      </c>
      <c r="IP299" s="25">
        <v>99999</v>
      </c>
      <c r="IQ299" s="25">
        <v>99999</v>
      </c>
      <c r="IR299" s="25">
        <v>99999</v>
      </c>
      <c r="IS299" s="25">
        <v>99999</v>
      </c>
      <c r="IT299" s="25">
        <v>99999</v>
      </c>
      <c r="IU299" s="25">
        <v>99999</v>
      </c>
      <c r="IV299" s="25">
        <v>99999</v>
      </c>
      <c r="IW299" s="25">
        <v>99999</v>
      </c>
      <c r="IX299" s="25">
        <v>99999</v>
      </c>
      <c r="IY299" s="28">
        <v>99999</v>
      </c>
      <c r="IZ299" s="29">
        <v>100</v>
      </c>
      <c r="JA299" s="165">
        <v>99999</v>
      </c>
      <c r="JB299" s="25">
        <v>99999</v>
      </c>
      <c r="JC299" s="25">
        <v>99999</v>
      </c>
      <c r="JD299" s="25">
        <v>99999</v>
      </c>
      <c r="JE299" s="25">
        <v>99999</v>
      </c>
      <c r="JF299" s="25">
        <v>99999</v>
      </c>
      <c r="JG299" s="25">
        <v>99999</v>
      </c>
      <c r="JH299" s="25">
        <v>99999</v>
      </c>
      <c r="JI299" s="25">
        <v>99999</v>
      </c>
      <c r="JJ299" s="25">
        <v>99999</v>
      </c>
      <c r="JK299" s="49"/>
      <c r="KU299" s="24" t="s">
        <v>94</v>
      </c>
      <c r="KV299" s="24" t="str">
        <f t="shared" si="194"/>
        <v>C-18-BASE-50-54</v>
      </c>
      <c r="KW299" s="25">
        <v>96.56</v>
      </c>
      <c r="KX299" s="25">
        <v>144.84</v>
      </c>
      <c r="KY299" s="25">
        <v>193.12</v>
      </c>
      <c r="KZ299" s="25">
        <v>241.4</v>
      </c>
      <c r="LA299" s="25">
        <v>289.68</v>
      </c>
      <c r="LB299" s="25">
        <v>337.96</v>
      </c>
      <c r="LC299" s="25">
        <v>366.96</v>
      </c>
      <c r="LD299" s="25">
        <v>412.83</v>
      </c>
      <c r="LE299" s="25">
        <v>458.7</v>
      </c>
      <c r="LF299" s="25">
        <v>504.57</v>
      </c>
      <c r="LG299" s="28">
        <v>550.44000000000005</v>
      </c>
      <c r="LH299" s="29">
        <v>100</v>
      </c>
      <c r="LI299" s="28">
        <v>596.30999999999995</v>
      </c>
      <c r="LJ299" s="28">
        <v>642.17999999999995</v>
      </c>
      <c r="LK299" s="28">
        <v>688.05</v>
      </c>
      <c r="LL299" s="28">
        <v>733.92</v>
      </c>
      <c r="LM299" s="28">
        <v>779.79</v>
      </c>
      <c r="LN299" s="28">
        <v>825.66</v>
      </c>
      <c r="LO299" s="28">
        <v>871.53</v>
      </c>
      <c r="LP299" s="25">
        <v>917.4</v>
      </c>
      <c r="LQ299" s="25">
        <v>963.27</v>
      </c>
      <c r="LR299" s="25">
        <v>1009.14</v>
      </c>
      <c r="LS299" s="49"/>
    </row>
    <row r="300" spans="9:331" ht="14.4">
      <c r="I300" s="24" t="s">
        <v>95</v>
      </c>
      <c r="J300" s="24" t="str">
        <f t="shared" si="188"/>
        <v>C-18-BASE-55-59</v>
      </c>
      <c r="K300" s="25">
        <v>167.56</v>
      </c>
      <c r="L300" s="25">
        <v>251.34</v>
      </c>
      <c r="M300" s="25">
        <v>335.12</v>
      </c>
      <c r="N300" s="25">
        <v>418.9</v>
      </c>
      <c r="O300" s="25">
        <v>502.68</v>
      </c>
      <c r="P300" s="25">
        <v>586.46</v>
      </c>
      <c r="Q300" s="25">
        <v>636.72</v>
      </c>
      <c r="R300" s="25">
        <v>716.31</v>
      </c>
      <c r="S300" s="25">
        <v>795.9</v>
      </c>
      <c r="T300" s="25">
        <v>875.49</v>
      </c>
      <c r="U300" s="28">
        <v>955.08</v>
      </c>
      <c r="V300" s="29">
        <v>1.2</v>
      </c>
      <c r="W300" s="28">
        <v>1034.67</v>
      </c>
      <c r="X300" s="28">
        <v>1114.26</v>
      </c>
      <c r="Y300" s="28">
        <v>1193.8499999999999</v>
      </c>
      <c r="Z300" s="28">
        <v>1273.44</v>
      </c>
      <c r="AA300" s="28">
        <v>1353.03</v>
      </c>
      <c r="AB300" s="28">
        <v>1432.62</v>
      </c>
      <c r="AC300" s="28">
        <v>1512.21</v>
      </c>
      <c r="AD300" s="25">
        <v>1591.8</v>
      </c>
      <c r="AE300" s="25">
        <v>1671.39</v>
      </c>
      <c r="AF300" s="25">
        <v>1750.98</v>
      </c>
      <c r="CV300" s="24" t="s">
        <v>95</v>
      </c>
      <c r="CW300" s="24" t="str">
        <f t="shared" si="189"/>
        <v>C-18-BASE-55-59</v>
      </c>
      <c r="CX300" s="25">
        <v>153.36000000000001</v>
      </c>
      <c r="CY300" s="25">
        <v>230.04</v>
      </c>
      <c r="CZ300" s="25">
        <v>306.72000000000003</v>
      </c>
      <c r="DA300" s="25">
        <v>383.4</v>
      </c>
      <c r="DB300" s="25">
        <v>460.08</v>
      </c>
      <c r="DC300" s="25">
        <v>536.76</v>
      </c>
      <c r="DD300" s="25">
        <v>582.79999999999995</v>
      </c>
      <c r="DE300" s="25">
        <v>655.65</v>
      </c>
      <c r="DF300" s="25">
        <v>728.5</v>
      </c>
      <c r="DG300" s="25">
        <v>801.35</v>
      </c>
      <c r="DH300" s="28">
        <v>874.2</v>
      </c>
      <c r="DI300" s="29">
        <v>1.2</v>
      </c>
      <c r="DJ300" s="28">
        <v>947.05</v>
      </c>
      <c r="DK300" s="28">
        <v>1019.9</v>
      </c>
      <c r="DL300" s="28">
        <v>1092.75</v>
      </c>
      <c r="DM300" s="28">
        <v>1165.5999999999999</v>
      </c>
      <c r="DN300" s="28">
        <v>1238.45</v>
      </c>
      <c r="DO300" s="28">
        <v>1311.3</v>
      </c>
      <c r="DP300" s="28">
        <v>1384.15</v>
      </c>
      <c r="DQ300" s="25">
        <v>1457</v>
      </c>
      <c r="DR300" s="25">
        <v>1529.85</v>
      </c>
      <c r="DS300" s="25">
        <v>1602.7</v>
      </c>
      <c r="DT300" s="49"/>
      <c r="DY300" s="24" t="s">
        <v>95</v>
      </c>
      <c r="DZ300" s="24" t="str">
        <f t="shared" si="190"/>
        <v>C-18-BASE-55-59</v>
      </c>
      <c r="EA300" s="25">
        <v>155.30000000000001</v>
      </c>
      <c r="EB300" s="25">
        <v>232.95</v>
      </c>
      <c r="EC300" s="25">
        <v>310.60000000000002</v>
      </c>
      <c r="ED300" s="25">
        <v>388.25</v>
      </c>
      <c r="EE300" s="25">
        <v>465.9</v>
      </c>
      <c r="EF300" s="25">
        <v>543.54999999999995</v>
      </c>
      <c r="EG300" s="25">
        <v>590.16</v>
      </c>
      <c r="EH300" s="25">
        <v>663.93</v>
      </c>
      <c r="EI300" s="25">
        <v>737.7</v>
      </c>
      <c r="EJ300" s="25">
        <v>811.47</v>
      </c>
      <c r="EK300" s="28">
        <v>885.24</v>
      </c>
      <c r="EL300" s="29">
        <v>1.2</v>
      </c>
      <c r="EM300" s="28">
        <v>959.01</v>
      </c>
      <c r="EN300" s="28">
        <v>1032.78</v>
      </c>
      <c r="EO300" s="28">
        <v>1106.55</v>
      </c>
      <c r="EP300" s="28">
        <v>1180.32</v>
      </c>
      <c r="EQ300" s="28">
        <v>1254.0899999999999</v>
      </c>
      <c r="ER300" s="28">
        <v>1327.86</v>
      </c>
      <c r="ES300" s="28">
        <v>1401.63</v>
      </c>
      <c r="ET300" s="25">
        <v>1475.4</v>
      </c>
      <c r="EU300" s="25">
        <v>1549.17</v>
      </c>
      <c r="EV300" s="25">
        <v>1622.94</v>
      </c>
      <c r="EW300" s="49"/>
      <c r="FB300" s="24" t="s">
        <v>95</v>
      </c>
      <c r="FC300" s="24" t="str">
        <f t="shared" si="191"/>
        <v>C-18-BASE-55-59</v>
      </c>
      <c r="FD300" s="25">
        <v>127.8</v>
      </c>
      <c r="FE300" s="25">
        <v>191.7</v>
      </c>
      <c r="FF300" s="25">
        <v>255.6</v>
      </c>
      <c r="FG300" s="25">
        <v>319.5</v>
      </c>
      <c r="FH300" s="25">
        <v>383.4</v>
      </c>
      <c r="FI300" s="25">
        <v>447.3</v>
      </c>
      <c r="FJ300" s="25">
        <v>485.68</v>
      </c>
      <c r="FK300" s="25">
        <v>546.39</v>
      </c>
      <c r="FL300" s="25">
        <v>607.1</v>
      </c>
      <c r="FM300" s="25">
        <v>667.81</v>
      </c>
      <c r="FN300" s="28">
        <v>728.52</v>
      </c>
      <c r="FO300" s="29">
        <v>1.2</v>
      </c>
      <c r="FP300" s="28">
        <v>789.23</v>
      </c>
      <c r="FQ300" s="28">
        <v>849.94</v>
      </c>
      <c r="FR300" s="28">
        <v>910.65</v>
      </c>
      <c r="FS300" s="28">
        <v>971.36</v>
      </c>
      <c r="FT300" s="28">
        <v>1032.07</v>
      </c>
      <c r="FU300" s="28">
        <v>1092.78</v>
      </c>
      <c r="FV300" s="28">
        <v>1153.49</v>
      </c>
      <c r="FW300" s="25">
        <v>1214.2</v>
      </c>
      <c r="FX300" s="25">
        <v>1274.9100000000001</v>
      </c>
      <c r="FY300" s="25">
        <v>1335.62</v>
      </c>
      <c r="FZ300" s="49"/>
      <c r="HJ300" s="24" t="s">
        <v>95</v>
      </c>
      <c r="HK300" s="24" t="str">
        <f t="shared" si="192"/>
        <v>C-18-BASE-55-59</v>
      </c>
      <c r="HL300" s="25">
        <v>139.16</v>
      </c>
      <c r="HM300" s="25">
        <v>208.74</v>
      </c>
      <c r="HN300" s="25">
        <v>278.32</v>
      </c>
      <c r="HO300" s="25">
        <v>347.9</v>
      </c>
      <c r="HP300" s="25">
        <v>417.48</v>
      </c>
      <c r="HQ300" s="25">
        <v>487.06</v>
      </c>
      <c r="HR300" s="25">
        <v>528.79999999999995</v>
      </c>
      <c r="HS300" s="25">
        <v>594.9</v>
      </c>
      <c r="HT300" s="25">
        <v>661</v>
      </c>
      <c r="HU300" s="25">
        <v>727.1</v>
      </c>
      <c r="HV300" s="28">
        <v>793.2</v>
      </c>
      <c r="HW300" s="29">
        <v>100</v>
      </c>
      <c r="HX300" s="28">
        <v>859.3</v>
      </c>
      <c r="HY300" s="28">
        <v>925.4</v>
      </c>
      <c r="HZ300" s="28">
        <v>991.5</v>
      </c>
      <c r="IA300" s="28">
        <v>1057.5999999999999</v>
      </c>
      <c r="IB300" s="28">
        <v>1123.7</v>
      </c>
      <c r="IC300" s="28">
        <v>1189.8</v>
      </c>
      <c r="ID300" s="28">
        <v>1255.9000000000001</v>
      </c>
      <c r="IE300" s="25">
        <v>1322</v>
      </c>
      <c r="IF300" s="25">
        <v>1388.1</v>
      </c>
      <c r="IG300" s="25">
        <v>1454.2</v>
      </c>
      <c r="IH300" s="49"/>
      <c r="IM300" s="24" t="s">
        <v>95</v>
      </c>
      <c r="IN300" s="24" t="str">
        <f t="shared" si="193"/>
        <v>C-18-BASE-55-59</v>
      </c>
      <c r="IO300" s="165">
        <v>99999</v>
      </c>
      <c r="IP300" s="25">
        <v>99999</v>
      </c>
      <c r="IQ300" s="25">
        <v>99999</v>
      </c>
      <c r="IR300" s="25">
        <v>99999</v>
      </c>
      <c r="IS300" s="25">
        <v>99999</v>
      </c>
      <c r="IT300" s="25">
        <v>99999</v>
      </c>
      <c r="IU300" s="25">
        <v>99999</v>
      </c>
      <c r="IV300" s="25">
        <v>99999</v>
      </c>
      <c r="IW300" s="25">
        <v>99999</v>
      </c>
      <c r="IX300" s="25">
        <v>99999</v>
      </c>
      <c r="IY300" s="28">
        <v>99999</v>
      </c>
      <c r="IZ300" s="29">
        <v>100</v>
      </c>
      <c r="JA300" s="165">
        <v>99999</v>
      </c>
      <c r="JB300" s="25">
        <v>99999</v>
      </c>
      <c r="JC300" s="25">
        <v>99999</v>
      </c>
      <c r="JD300" s="25">
        <v>99999</v>
      </c>
      <c r="JE300" s="25">
        <v>99999</v>
      </c>
      <c r="JF300" s="25">
        <v>99999</v>
      </c>
      <c r="JG300" s="25">
        <v>99999</v>
      </c>
      <c r="JH300" s="25">
        <v>99999</v>
      </c>
      <c r="JI300" s="25">
        <v>99999</v>
      </c>
      <c r="JJ300" s="25">
        <v>99999</v>
      </c>
      <c r="JK300" s="49"/>
      <c r="KU300" s="24" t="s">
        <v>95</v>
      </c>
      <c r="KV300" s="24" t="str">
        <f t="shared" si="194"/>
        <v>C-18-BASE-55-59</v>
      </c>
      <c r="KW300" s="25">
        <v>139.16</v>
      </c>
      <c r="KX300" s="25">
        <v>208.74</v>
      </c>
      <c r="KY300" s="25">
        <v>278.32</v>
      </c>
      <c r="KZ300" s="25">
        <v>347.9</v>
      </c>
      <c r="LA300" s="25">
        <v>417.48</v>
      </c>
      <c r="LB300" s="25">
        <v>487.06</v>
      </c>
      <c r="LC300" s="25">
        <v>528.79999999999995</v>
      </c>
      <c r="LD300" s="25">
        <v>594.9</v>
      </c>
      <c r="LE300" s="25">
        <v>661</v>
      </c>
      <c r="LF300" s="25">
        <v>727.1</v>
      </c>
      <c r="LG300" s="28">
        <v>793.2</v>
      </c>
      <c r="LH300" s="29">
        <v>100</v>
      </c>
      <c r="LI300" s="28">
        <v>859.3</v>
      </c>
      <c r="LJ300" s="28">
        <v>925.4</v>
      </c>
      <c r="LK300" s="28">
        <v>991.5</v>
      </c>
      <c r="LL300" s="28">
        <v>1057.5999999999999</v>
      </c>
      <c r="LM300" s="28">
        <v>1123.7</v>
      </c>
      <c r="LN300" s="28">
        <v>1189.8</v>
      </c>
      <c r="LO300" s="28">
        <v>1255.9000000000001</v>
      </c>
      <c r="LP300" s="25">
        <v>1322</v>
      </c>
      <c r="LQ300" s="25">
        <v>1388.1</v>
      </c>
      <c r="LR300" s="25">
        <v>1454.2</v>
      </c>
      <c r="LS300" s="49"/>
    </row>
    <row r="301" spans="9:331" ht="14.4">
      <c r="I301" s="24" t="s">
        <v>96</v>
      </c>
      <c r="J301" s="24" t="str">
        <f t="shared" si="188"/>
        <v>C-18-BASE-60-64</v>
      </c>
      <c r="K301" s="25">
        <v>238.56</v>
      </c>
      <c r="L301" s="25">
        <v>357.84</v>
      </c>
      <c r="M301" s="25">
        <v>477.12</v>
      </c>
      <c r="N301" s="25">
        <v>596.4</v>
      </c>
      <c r="O301" s="25">
        <v>715.68</v>
      </c>
      <c r="P301" s="25">
        <v>834.96</v>
      </c>
      <c r="Q301" s="25">
        <v>906.56</v>
      </c>
      <c r="R301" s="25">
        <v>1019.88</v>
      </c>
      <c r="S301" s="25">
        <v>1133.2</v>
      </c>
      <c r="T301" s="25">
        <v>1246.52</v>
      </c>
      <c r="U301" s="28">
        <v>1359.84</v>
      </c>
      <c r="V301" s="29">
        <v>1.25</v>
      </c>
      <c r="W301" s="28">
        <v>1473.16</v>
      </c>
      <c r="X301" s="28">
        <v>1586.48</v>
      </c>
      <c r="Y301" s="28">
        <v>1699.8</v>
      </c>
      <c r="Z301" s="28">
        <v>1813.12</v>
      </c>
      <c r="AA301" s="28">
        <v>1926.44</v>
      </c>
      <c r="AB301" s="28">
        <v>2039.76</v>
      </c>
      <c r="AC301" s="28">
        <v>2153.08</v>
      </c>
      <c r="AD301" s="25">
        <v>2266.4</v>
      </c>
      <c r="AE301" s="25">
        <v>2379.7199999999998</v>
      </c>
      <c r="AF301" s="25">
        <v>2493.04</v>
      </c>
      <c r="CV301" s="24" t="s">
        <v>96</v>
      </c>
      <c r="CW301" s="24" t="str">
        <f t="shared" si="189"/>
        <v>C-18-BASE-60-64</v>
      </c>
      <c r="CX301" s="25">
        <v>215.84</v>
      </c>
      <c r="CY301" s="25">
        <v>323.76</v>
      </c>
      <c r="CZ301" s="25">
        <v>431.68</v>
      </c>
      <c r="DA301" s="25">
        <v>539.6</v>
      </c>
      <c r="DB301" s="25">
        <v>647.52</v>
      </c>
      <c r="DC301" s="25">
        <v>755.44</v>
      </c>
      <c r="DD301" s="25">
        <v>820.16</v>
      </c>
      <c r="DE301" s="25">
        <v>922.68</v>
      </c>
      <c r="DF301" s="25">
        <v>1025.2</v>
      </c>
      <c r="DG301" s="25">
        <v>1127.72</v>
      </c>
      <c r="DH301" s="28">
        <v>1230.24</v>
      </c>
      <c r="DI301" s="29">
        <v>1.25</v>
      </c>
      <c r="DJ301" s="28">
        <v>1332.76</v>
      </c>
      <c r="DK301" s="28">
        <v>1435.28</v>
      </c>
      <c r="DL301" s="28">
        <v>1537.8</v>
      </c>
      <c r="DM301" s="28">
        <v>1640.32</v>
      </c>
      <c r="DN301" s="28">
        <v>1742.84</v>
      </c>
      <c r="DO301" s="28">
        <v>1845.36</v>
      </c>
      <c r="DP301" s="28">
        <v>1947.88</v>
      </c>
      <c r="DQ301" s="25">
        <v>2050.4</v>
      </c>
      <c r="DR301" s="25">
        <v>2152.92</v>
      </c>
      <c r="DS301" s="25">
        <v>2255.44</v>
      </c>
      <c r="DT301" s="49"/>
      <c r="DY301" s="24" t="s">
        <v>96</v>
      </c>
      <c r="DZ301" s="24" t="str">
        <f t="shared" si="190"/>
        <v>C-18-BASE-60-64</v>
      </c>
      <c r="EA301" s="25">
        <v>218.54</v>
      </c>
      <c r="EB301" s="25">
        <v>327.81</v>
      </c>
      <c r="EC301" s="25">
        <v>437.08</v>
      </c>
      <c r="ED301" s="25">
        <v>546.35</v>
      </c>
      <c r="EE301" s="25">
        <v>655.62</v>
      </c>
      <c r="EF301" s="25">
        <v>764.89</v>
      </c>
      <c r="EG301" s="25">
        <v>830.48</v>
      </c>
      <c r="EH301" s="25">
        <v>934.29</v>
      </c>
      <c r="EI301" s="25">
        <v>1038.0999999999999</v>
      </c>
      <c r="EJ301" s="25">
        <v>1141.9100000000001</v>
      </c>
      <c r="EK301" s="28">
        <v>1245.72</v>
      </c>
      <c r="EL301" s="29">
        <v>1.25</v>
      </c>
      <c r="EM301" s="28">
        <v>1349.53</v>
      </c>
      <c r="EN301" s="28">
        <v>1453.34</v>
      </c>
      <c r="EO301" s="28">
        <v>1557.15</v>
      </c>
      <c r="EP301" s="28">
        <v>1660.96</v>
      </c>
      <c r="EQ301" s="28">
        <v>1764.77</v>
      </c>
      <c r="ER301" s="28">
        <v>1868.58</v>
      </c>
      <c r="ES301" s="28">
        <v>1972.39</v>
      </c>
      <c r="ET301" s="25">
        <v>2076.1999999999998</v>
      </c>
      <c r="EU301" s="25">
        <v>2180.0100000000002</v>
      </c>
      <c r="EV301" s="25">
        <v>2283.8200000000002</v>
      </c>
      <c r="EW301" s="49"/>
      <c r="FB301" s="24" t="s">
        <v>96</v>
      </c>
      <c r="FC301" s="24" t="str">
        <f t="shared" si="191"/>
        <v>C-18-BASE-60-64</v>
      </c>
      <c r="FD301" s="25">
        <v>181.76</v>
      </c>
      <c r="FE301" s="25">
        <v>272.64</v>
      </c>
      <c r="FF301" s="25">
        <v>363.52</v>
      </c>
      <c r="FG301" s="25">
        <v>454.4</v>
      </c>
      <c r="FH301" s="25">
        <v>545.28</v>
      </c>
      <c r="FI301" s="25">
        <v>636.16</v>
      </c>
      <c r="FJ301" s="25">
        <v>690.72</v>
      </c>
      <c r="FK301" s="25">
        <v>777.06</v>
      </c>
      <c r="FL301" s="25">
        <v>863.4</v>
      </c>
      <c r="FM301" s="25">
        <v>949.74</v>
      </c>
      <c r="FN301" s="28">
        <v>1036.08</v>
      </c>
      <c r="FO301" s="29">
        <v>1.25</v>
      </c>
      <c r="FP301" s="28">
        <v>1122.42</v>
      </c>
      <c r="FQ301" s="28">
        <v>1208.76</v>
      </c>
      <c r="FR301" s="28">
        <v>1295.0999999999999</v>
      </c>
      <c r="FS301" s="28">
        <v>1381.44</v>
      </c>
      <c r="FT301" s="28">
        <v>1467.78</v>
      </c>
      <c r="FU301" s="28">
        <v>1554.12</v>
      </c>
      <c r="FV301" s="28">
        <v>1640.46</v>
      </c>
      <c r="FW301" s="25">
        <v>1726.8</v>
      </c>
      <c r="FX301" s="25">
        <v>1813.14</v>
      </c>
      <c r="FY301" s="25">
        <v>1899.48</v>
      </c>
      <c r="FZ301" s="49"/>
      <c r="HJ301" s="24" t="s">
        <v>96</v>
      </c>
      <c r="HK301" s="24" t="str">
        <f t="shared" si="192"/>
        <v>C-18-BASE-60-64</v>
      </c>
      <c r="HL301" s="25">
        <v>198.8</v>
      </c>
      <c r="HM301" s="25">
        <v>298.2</v>
      </c>
      <c r="HN301" s="25">
        <v>397.6</v>
      </c>
      <c r="HO301" s="25">
        <v>497</v>
      </c>
      <c r="HP301" s="25">
        <v>596.4</v>
      </c>
      <c r="HQ301" s="25">
        <v>695.8</v>
      </c>
      <c r="HR301" s="25">
        <v>755.44</v>
      </c>
      <c r="HS301" s="25">
        <v>849.87</v>
      </c>
      <c r="HT301" s="25">
        <v>944.3</v>
      </c>
      <c r="HU301" s="25">
        <v>1038.73</v>
      </c>
      <c r="HV301" s="28">
        <v>1133.1600000000001</v>
      </c>
      <c r="HW301" s="29">
        <v>100</v>
      </c>
      <c r="HX301" s="28">
        <v>1227.5899999999999</v>
      </c>
      <c r="HY301" s="28">
        <v>1322.02</v>
      </c>
      <c r="HZ301" s="28">
        <v>1416.45</v>
      </c>
      <c r="IA301" s="28">
        <v>1510.88</v>
      </c>
      <c r="IB301" s="28">
        <v>1605.31</v>
      </c>
      <c r="IC301" s="28">
        <v>1699.74</v>
      </c>
      <c r="ID301" s="28">
        <v>1794.17</v>
      </c>
      <c r="IE301" s="25">
        <v>1888.6</v>
      </c>
      <c r="IF301" s="25">
        <v>1983.03</v>
      </c>
      <c r="IG301" s="25">
        <v>2077.46</v>
      </c>
      <c r="IH301" s="49"/>
      <c r="IM301" s="24" t="s">
        <v>96</v>
      </c>
      <c r="IN301" s="24" t="str">
        <f t="shared" si="193"/>
        <v>C-18-BASE-60-64</v>
      </c>
      <c r="IO301" s="162">
        <v>258.86</v>
      </c>
      <c r="IP301" s="25">
        <v>388.29</v>
      </c>
      <c r="IQ301" s="25">
        <v>517.72</v>
      </c>
      <c r="IR301" s="25">
        <v>647.15</v>
      </c>
      <c r="IS301" s="25">
        <v>776.58</v>
      </c>
      <c r="IT301" s="25">
        <v>906.01</v>
      </c>
      <c r="IU301" s="25">
        <v>983.68</v>
      </c>
      <c r="IV301" s="25">
        <v>1106.6400000000001</v>
      </c>
      <c r="IW301" s="25">
        <v>1229.5999999999999</v>
      </c>
      <c r="IX301" s="25">
        <v>1352.56</v>
      </c>
      <c r="IY301" s="28">
        <v>1475.52</v>
      </c>
      <c r="IZ301" s="29">
        <v>1.25</v>
      </c>
      <c r="JA301" s="164">
        <v>1598.48</v>
      </c>
      <c r="JB301" s="28">
        <v>1721.44</v>
      </c>
      <c r="JC301" s="28">
        <v>1844.4</v>
      </c>
      <c r="JD301" s="28">
        <v>1967.36</v>
      </c>
      <c r="JE301" s="28">
        <v>2090.3200000000002</v>
      </c>
      <c r="JF301" s="28">
        <v>2213.2800000000002</v>
      </c>
      <c r="JG301" s="28">
        <v>2336.2399999999998</v>
      </c>
      <c r="JH301" s="25">
        <v>2459.1999999999998</v>
      </c>
      <c r="JI301" s="25">
        <v>2582.16</v>
      </c>
      <c r="JJ301" s="25">
        <v>2705.12</v>
      </c>
      <c r="JK301" s="49"/>
      <c r="KU301" s="24" t="s">
        <v>96</v>
      </c>
      <c r="KV301" s="24" t="str">
        <f t="shared" si="194"/>
        <v>C-18-BASE-60-64</v>
      </c>
      <c r="KW301" s="25">
        <v>198.8</v>
      </c>
      <c r="KX301" s="25">
        <v>298.2</v>
      </c>
      <c r="KY301" s="25">
        <v>397.6</v>
      </c>
      <c r="KZ301" s="25">
        <v>497</v>
      </c>
      <c r="LA301" s="25">
        <v>596.4</v>
      </c>
      <c r="LB301" s="25">
        <v>695.8</v>
      </c>
      <c r="LC301" s="25">
        <v>755.44</v>
      </c>
      <c r="LD301" s="25">
        <v>849.87</v>
      </c>
      <c r="LE301" s="25">
        <v>944.3</v>
      </c>
      <c r="LF301" s="25">
        <v>1038.73</v>
      </c>
      <c r="LG301" s="28">
        <v>1133.1600000000001</v>
      </c>
      <c r="LH301" s="29">
        <v>100</v>
      </c>
      <c r="LI301" s="28">
        <v>1227.5899999999999</v>
      </c>
      <c r="LJ301" s="28">
        <v>1322.02</v>
      </c>
      <c r="LK301" s="28">
        <v>1416.45</v>
      </c>
      <c r="LL301" s="28">
        <v>1510.88</v>
      </c>
      <c r="LM301" s="28">
        <v>1605.31</v>
      </c>
      <c r="LN301" s="28">
        <v>1699.74</v>
      </c>
      <c r="LO301" s="28">
        <v>1794.17</v>
      </c>
      <c r="LP301" s="25">
        <v>1888.6</v>
      </c>
      <c r="LQ301" s="25">
        <v>1983.03</v>
      </c>
      <c r="LR301" s="25">
        <v>2077.46</v>
      </c>
      <c r="LS301" s="49"/>
    </row>
    <row r="302" spans="9:331" ht="14.4">
      <c r="I302" s="24" t="s">
        <v>97</v>
      </c>
      <c r="J302" s="24" t="str">
        <f t="shared" si="188"/>
        <v>C-18-BASE-65-69</v>
      </c>
      <c r="K302" s="25">
        <v>329.44</v>
      </c>
      <c r="L302" s="25">
        <v>494.16</v>
      </c>
      <c r="M302" s="25">
        <v>658.88</v>
      </c>
      <c r="N302" s="25">
        <v>823.6</v>
      </c>
      <c r="O302" s="25">
        <v>988.32</v>
      </c>
      <c r="P302" s="25">
        <v>1153.04</v>
      </c>
      <c r="Q302" s="25">
        <v>1251.8399999999999</v>
      </c>
      <c r="R302" s="25">
        <v>1408.32</v>
      </c>
      <c r="S302" s="25">
        <v>1564.8</v>
      </c>
      <c r="T302" s="25">
        <v>1721.28</v>
      </c>
      <c r="U302" s="28">
        <v>1877.76</v>
      </c>
      <c r="V302" s="29">
        <v>1.25</v>
      </c>
      <c r="W302" s="28">
        <v>2034.24</v>
      </c>
      <c r="X302" s="28">
        <v>2190.7199999999998</v>
      </c>
      <c r="Y302" s="28">
        <v>2347.1999999999998</v>
      </c>
      <c r="Z302" s="28">
        <v>2503.6799999999998</v>
      </c>
      <c r="AA302" s="28">
        <v>2660.16</v>
      </c>
      <c r="AB302" s="28">
        <v>2816.64</v>
      </c>
      <c r="AC302" s="28">
        <v>2973.12</v>
      </c>
      <c r="AD302" s="25">
        <v>3129.6</v>
      </c>
      <c r="AE302" s="25">
        <v>3286.08</v>
      </c>
      <c r="AF302" s="25">
        <v>3442.56</v>
      </c>
      <c r="CV302" s="24" t="s">
        <v>97</v>
      </c>
      <c r="CW302" s="24" t="str">
        <f t="shared" si="189"/>
        <v>C-18-BASE-65-69</v>
      </c>
      <c r="CX302" s="25">
        <v>298.2</v>
      </c>
      <c r="CY302" s="25">
        <v>447.3</v>
      </c>
      <c r="CZ302" s="25">
        <v>596.4</v>
      </c>
      <c r="DA302" s="25">
        <v>745.5</v>
      </c>
      <c r="DB302" s="25">
        <v>894.6</v>
      </c>
      <c r="DC302" s="25">
        <v>1043.7</v>
      </c>
      <c r="DD302" s="25">
        <v>1133.2</v>
      </c>
      <c r="DE302" s="25">
        <v>1274.8499999999999</v>
      </c>
      <c r="DF302" s="25">
        <v>1416.5</v>
      </c>
      <c r="DG302" s="25">
        <v>1558.15</v>
      </c>
      <c r="DH302" s="28">
        <v>1699.8</v>
      </c>
      <c r="DI302" s="29">
        <v>1.25</v>
      </c>
      <c r="DJ302" s="28">
        <v>1841.45</v>
      </c>
      <c r="DK302" s="28">
        <v>1983.1</v>
      </c>
      <c r="DL302" s="28">
        <v>2124.75</v>
      </c>
      <c r="DM302" s="28">
        <v>2266.4</v>
      </c>
      <c r="DN302" s="28">
        <v>2408.0500000000002</v>
      </c>
      <c r="DO302" s="28">
        <v>2549.6999999999998</v>
      </c>
      <c r="DP302" s="28">
        <v>2691.35</v>
      </c>
      <c r="DQ302" s="25">
        <v>2833</v>
      </c>
      <c r="DR302" s="25">
        <v>2974.65</v>
      </c>
      <c r="DS302" s="25">
        <v>3116.3</v>
      </c>
      <c r="DT302" s="49"/>
      <c r="DY302" s="24" t="s">
        <v>97</v>
      </c>
      <c r="DZ302" s="24" t="str">
        <f t="shared" si="190"/>
        <v>C-18-BASE-65-69</v>
      </c>
      <c r="EA302" s="25">
        <v>301.92</v>
      </c>
      <c r="EB302" s="25">
        <v>452.88</v>
      </c>
      <c r="EC302" s="25">
        <v>603.84</v>
      </c>
      <c r="ED302" s="25">
        <v>754.8</v>
      </c>
      <c r="EE302" s="25">
        <v>905.76</v>
      </c>
      <c r="EF302" s="25">
        <v>1056.72</v>
      </c>
      <c r="EG302" s="25">
        <v>1147.28</v>
      </c>
      <c r="EH302" s="25">
        <v>1290.69</v>
      </c>
      <c r="EI302" s="25">
        <v>1434.1</v>
      </c>
      <c r="EJ302" s="25">
        <v>1577.51</v>
      </c>
      <c r="EK302" s="28">
        <v>1720.92</v>
      </c>
      <c r="EL302" s="29">
        <v>1.25</v>
      </c>
      <c r="EM302" s="28">
        <v>1864.33</v>
      </c>
      <c r="EN302" s="28">
        <v>2007.74</v>
      </c>
      <c r="EO302" s="28">
        <v>2151.15</v>
      </c>
      <c r="EP302" s="28">
        <v>2294.56</v>
      </c>
      <c r="EQ302" s="28">
        <v>2437.9699999999998</v>
      </c>
      <c r="ER302" s="28">
        <v>2581.38</v>
      </c>
      <c r="ES302" s="28">
        <v>2724.79</v>
      </c>
      <c r="ET302" s="25">
        <v>2868.2</v>
      </c>
      <c r="EU302" s="25">
        <v>3011.61</v>
      </c>
      <c r="EV302" s="25">
        <v>3155.02</v>
      </c>
      <c r="EW302" s="49"/>
      <c r="FB302" s="24" t="s">
        <v>97</v>
      </c>
      <c r="FC302" s="24" t="str">
        <f t="shared" si="191"/>
        <v>C-18-BASE-65-69</v>
      </c>
      <c r="FD302" s="25">
        <v>252.76</v>
      </c>
      <c r="FE302" s="25">
        <v>379.14</v>
      </c>
      <c r="FF302" s="25">
        <v>505.52</v>
      </c>
      <c r="FG302" s="25">
        <v>631.9</v>
      </c>
      <c r="FH302" s="25">
        <v>758.28</v>
      </c>
      <c r="FI302" s="25">
        <v>884.66</v>
      </c>
      <c r="FJ302" s="25">
        <v>960.48</v>
      </c>
      <c r="FK302" s="25">
        <v>1080.54</v>
      </c>
      <c r="FL302" s="25">
        <v>1200.5999999999999</v>
      </c>
      <c r="FM302" s="25">
        <v>1320.66</v>
      </c>
      <c r="FN302" s="28">
        <v>1440.72</v>
      </c>
      <c r="FO302" s="29">
        <v>1.25</v>
      </c>
      <c r="FP302" s="28">
        <v>1560.78</v>
      </c>
      <c r="FQ302" s="28">
        <v>1680.84</v>
      </c>
      <c r="FR302" s="28">
        <v>1800.9</v>
      </c>
      <c r="FS302" s="28">
        <v>1920.96</v>
      </c>
      <c r="FT302" s="28">
        <v>2041.02</v>
      </c>
      <c r="FU302" s="28">
        <v>2161.08</v>
      </c>
      <c r="FV302" s="28">
        <v>2281.14</v>
      </c>
      <c r="FW302" s="25">
        <v>2401.1999999999998</v>
      </c>
      <c r="FX302" s="25">
        <v>2521.2600000000002</v>
      </c>
      <c r="FY302" s="25">
        <v>2641.32</v>
      </c>
      <c r="FZ302" s="49"/>
      <c r="HJ302" s="24" t="s">
        <v>97</v>
      </c>
      <c r="HK302" s="24" t="str">
        <f t="shared" si="192"/>
        <v>C-18-BASE-65-69</v>
      </c>
      <c r="HL302" s="25">
        <v>272.64</v>
      </c>
      <c r="HM302" s="25">
        <v>408.96</v>
      </c>
      <c r="HN302" s="25">
        <v>545.28</v>
      </c>
      <c r="HO302" s="25">
        <v>681.6</v>
      </c>
      <c r="HP302" s="25">
        <v>817.92</v>
      </c>
      <c r="HQ302" s="25">
        <v>954.24</v>
      </c>
      <c r="HR302" s="25">
        <v>1036</v>
      </c>
      <c r="HS302" s="25">
        <v>1165.5</v>
      </c>
      <c r="HT302" s="25">
        <v>1295</v>
      </c>
      <c r="HU302" s="25">
        <v>1424.5</v>
      </c>
      <c r="HV302" s="28">
        <v>1554</v>
      </c>
      <c r="HW302" s="29">
        <v>100</v>
      </c>
      <c r="HX302" s="28">
        <v>1683.5</v>
      </c>
      <c r="HY302" s="28">
        <v>1813</v>
      </c>
      <c r="HZ302" s="28">
        <v>1942.5</v>
      </c>
      <c r="IA302" s="28">
        <v>2072</v>
      </c>
      <c r="IB302" s="28">
        <v>2201.5</v>
      </c>
      <c r="IC302" s="28">
        <v>2331</v>
      </c>
      <c r="ID302" s="28">
        <v>2460.5</v>
      </c>
      <c r="IE302" s="25">
        <v>2590</v>
      </c>
      <c r="IF302" s="25">
        <v>2719.5</v>
      </c>
      <c r="IG302" s="25">
        <v>2849</v>
      </c>
      <c r="IH302" s="49"/>
      <c r="IM302" s="24" t="s">
        <v>97</v>
      </c>
      <c r="IN302" s="24" t="str">
        <f t="shared" si="193"/>
        <v>C-18-BASE-65-69</v>
      </c>
      <c r="IO302" s="25">
        <v>356.26</v>
      </c>
      <c r="IP302" s="25">
        <v>534.39</v>
      </c>
      <c r="IQ302" s="25">
        <v>712.52</v>
      </c>
      <c r="IR302" s="25">
        <v>890.65</v>
      </c>
      <c r="IS302" s="25">
        <v>1068.78</v>
      </c>
      <c r="IT302" s="25">
        <v>1246.9100000000001</v>
      </c>
      <c r="IU302" s="25">
        <v>1353.76</v>
      </c>
      <c r="IV302" s="25">
        <v>1522.98</v>
      </c>
      <c r="IW302" s="25">
        <v>1692.2</v>
      </c>
      <c r="IX302" s="25">
        <v>1861.42</v>
      </c>
      <c r="IY302" s="28">
        <v>2030.64</v>
      </c>
      <c r="IZ302" s="29">
        <v>1.25</v>
      </c>
      <c r="JA302" s="28">
        <v>2199.86</v>
      </c>
      <c r="JB302" s="28">
        <v>2369.08</v>
      </c>
      <c r="JC302" s="28">
        <v>2538.3000000000002</v>
      </c>
      <c r="JD302" s="28">
        <v>2707.52</v>
      </c>
      <c r="JE302" s="28">
        <v>2876.74</v>
      </c>
      <c r="JF302" s="28">
        <v>3045.96</v>
      </c>
      <c r="JG302" s="28">
        <v>3215.18</v>
      </c>
      <c r="JH302" s="25">
        <v>3384.4</v>
      </c>
      <c r="JI302" s="25">
        <v>3553.62</v>
      </c>
      <c r="JJ302" s="25">
        <v>3722.84</v>
      </c>
      <c r="JK302" s="49"/>
      <c r="KU302" s="24" t="s">
        <v>97</v>
      </c>
      <c r="KV302" s="24" t="str">
        <f t="shared" si="194"/>
        <v>C-18-BASE-65-69</v>
      </c>
      <c r="KW302" s="25">
        <v>272.64</v>
      </c>
      <c r="KX302" s="25">
        <v>408.96</v>
      </c>
      <c r="KY302" s="25">
        <v>545.28</v>
      </c>
      <c r="KZ302" s="25">
        <v>681.6</v>
      </c>
      <c r="LA302" s="25">
        <v>817.92</v>
      </c>
      <c r="LB302" s="25">
        <v>954.24</v>
      </c>
      <c r="LC302" s="25">
        <v>1036</v>
      </c>
      <c r="LD302" s="25">
        <v>1165.5</v>
      </c>
      <c r="LE302" s="25">
        <v>1295</v>
      </c>
      <c r="LF302" s="25">
        <v>1424.5</v>
      </c>
      <c r="LG302" s="28">
        <v>1554</v>
      </c>
      <c r="LH302" s="29">
        <v>100</v>
      </c>
      <c r="LI302" s="28">
        <v>1683.5</v>
      </c>
      <c r="LJ302" s="28">
        <v>1813</v>
      </c>
      <c r="LK302" s="28">
        <v>1942.5</v>
      </c>
      <c r="LL302" s="28">
        <v>2072</v>
      </c>
      <c r="LM302" s="28">
        <v>2201.5</v>
      </c>
      <c r="LN302" s="28">
        <v>2331</v>
      </c>
      <c r="LO302" s="28">
        <v>2460.5</v>
      </c>
      <c r="LP302" s="25">
        <v>2590</v>
      </c>
      <c r="LQ302" s="25">
        <v>2719.5</v>
      </c>
      <c r="LR302" s="25">
        <v>2849</v>
      </c>
      <c r="LS302" s="49"/>
    </row>
    <row r="303" spans="9:331">
      <c r="I303" s="24" t="s">
        <v>98</v>
      </c>
      <c r="J303" s="24" t="str">
        <f t="shared" si="188"/>
        <v>C-18-BASE-70-74</v>
      </c>
      <c r="K303" s="25">
        <v>426</v>
      </c>
      <c r="L303" s="25">
        <v>639</v>
      </c>
      <c r="M303" s="25">
        <v>852</v>
      </c>
      <c r="N303" s="25">
        <v>1065</v>
      </c>
      <c r="O303" s="25">
        <v>1278</v>
      </c>
      <c r="P303" s="25">
        <v>1491</v>
      </c>
      <c r="Q303" s="25">
        <v>1618.8</v>
      </c>
      <c r="R303" s="25">
        <v>1821.15</v>
      </c>
      <c r="S303" s="25">
        <v>2023.5</v>
      </c>
      <c r="T303" s="25">
        <v>2225.85</v>
      </c>
      <c r="U303" s="28">
        <v>2428.1999999999998</v>
      </c>
      <c r="V303" s="30" t="s">
        <v>265</v>
      </c>
      <c r="W303" s="28">
        <v>2630.55</v>
      </c>
      <c r="X303" s="28">
        <v>2832.9</v>
      </c>
      <c r="Y303" s="28">
        <v>3035.25</v>
      </c>
      <c r="Z303" s="28">
        <v>3237.6</v>
      </c>
      <c r="AA303" s="28">
        <v>3439.95</v>
      </c>
      <c r="AB303" s="28">
        <v>3642.3</v>
      </c>
      <c r="AC303" s="28">
        <v>3844.65</v>
      </c>
      <c r="AD303" s="25">
        <v>4047</v>
      </c>
      <c r="AE303" s="25">
        <v>4249.3500000000004</v>
      </c>
      <c r="AF303" s="25">
        <v>4451.7</v>
      </c>
      <c r="CV303" s="24" t="s">
        <v>98</v>
      </c>
      <c r="CW303" s="24" t="str">
        <f t="shared" si="189"/>
        <v>C-18-BASE-70-74</v>
      </c>
      <c r="CX303" s="25">
        <v>386.24</v>
      </c>
      <c r="CY303" s="25">
        <v>579.36</v>
      </c>
      <c r="CZ303" s="25">
        <v>772.48</v>
      </c>
      <c r="DA303" s="25">
        <v>965.6</v>
      </c>
      <c r="DB303" s="25">
        <v>1158.72</v>
      </c>
      <c r="DC303" s="25">
        <v>1351.84</v>
      </c>
      <c r="DD303" s="25">
        <v>1467.68</v>
      </c>
      <c r="DE303" s="25">
        <v>1651.14</v>
      </c>
      <c r="DF303" s="25">
        <v>1834.6</v>
      </c>
      <c r="DG303" s="25">
        <v>2018.06</v>
      </c>
      <c r="DH303" s="28">
        <v>2201.52</v>
      </c>
      <c r="DI303" s="30" t="s">
        <v>265</v>
      </c>
      <c r="DJ303" s="28">
        <v>2384.98</v>
      </c>
      <c r="DK303" s="28">
        <v>2568.44</v>
      </c>
      <c r="DL303" s="28">
        <v>2751.9</v>
      </c>
      <c r="DM303" s="28">
        <v>2935.36</v>
      </c>
      <c r="DN303" s="28">
        <v>3118.82</v>
      </c>
      <c r="DO303" s="28">
        <v>3302.28</v>
      </c>
      <c r="DP303" s="28">
        <v>3485.74</v>
      </c>
      <c r="DQ303" s="25">
        <v>3669.2</v>
      </c>
      <c r="DR303" s="25">
        <v>3852.66</v>
      </c>
      <c r="DS303" s="25">
        <v>4036.12</v>
      </c>
      <c r="DT303" s="49"/>
      <c r="DY303" s="24" t="s">
        <v>98</v>
      </c>
      <c r="DZ303" s="24" t="str">
        <f t="shared" si="190"/>
        <v>C-18-BASE-70-74</v>
      </c>
      <c r="EA303" s="25">
        <v>391.06</v>
      </c>
      <c r="EB303" s="25">
        <v>586.59</v>
      </c>
      <c r="EC303" s="25">
        <v>782.12</v>
      </c>
      <c r="ED303" s="25">
        <v>977.65</v>
      </c>
      <c r="EE303" s="25">
        <v>1173.18</v>
      </c>
      <c r="EF303" s="25">
        <v>1368.71</v>
      </c>
      <c r="EG303" s="25">
        <v>1486</v>
      </c>
      <c r="EH303" s="25">
        <v>1671.75</v>
      </c>
      <c r="EI303" s="25">
        <v>1857.5</v>
      </c>
      <c r="EJ303" s="25">
        <v>2043.25</v>
      </c>
      <c r="EK303" s="28">
        <v>2229</v>
      </c>
      <c r="EL303" s="30" t="s">
        <v>265</v>
      </c>
      <c r="EM303" s="28">
        <v>2414.75</v>
      </c>
      <c r="EN303" s="28">
        <v>2600.5</v>
      </c>
      <c r="EO303" s="28">
        <v>2786.25</v>
      </c>
      <c r="EP303" s="28">
        <v>2972</v>
      </c>
      <c r="EQ303" s="28">
        <v>3157.75</v>
      </c>
      <c r="ER303" s="28">
        <v>3343.5</v>
      </c>
      <c r="ES303" s="28">
        <v>3529.25</v>
      </c>
      <c r="ET303" s="25">
        <v>3715</v>
      </c>
      <c r="EU303" s="25">
        <v>3900.75</v>
      </c>
      <c r="EV303" s="25">
        <v>4086.5</v>
      </c>
      <c r="EW303" s="49"/>
      <c r="FB303" s="24" t="s">
        <v>98</v>
      </c>
      <c r="FC303" s="24" t="str">
        <f t="shared" si="191"/>
        <v>C-18-BASE-70-74</v>
      </c>
      <c r="FD303" s="25">
        <v>326.60000000000002</v>
      </c>
      <c r="FE303" s="25">
        <v>489.9</v>
      </c>
      <c r="FF303" s="25">
        <v>653.20000000000005</v>
      </c>
      <c r="FG303" s="25">
        <v>816.5</v>
      </c>
      <c r="FH303" s="25">
        <v>979.8</v>
      </c>
      <c r="FI303" s="25">
        <v>1143.0999999999999</v>
      </c>
      <c r="FJ303" s="25">
        <v>1241.1199999999999</v>
      </c>
      <c r="FK303" s="25">
        <v>1396.26</v>
      </c>
      <c r="FL303" s="25">
        <v>1551.4</v>
      </c>
      <c r="FM303" s="25">
        <v>1706.54</v>
      </c>
      <c r="FN303" s="28">
        <v>1861.68</v>
      </c>
      <c r="FO303" s="30" t="s">
        <v>265</v>
      </c>
      <c r="FP303" s="28">
        <v>2016.82</v>
      </c>
      <c r="FQ303" s="28">
        <v>2171.96</v>
      </c>
      <c r="FR303" s="28">
        <v>2327.1</v>
      </c>
      <c r="FS303" s="28">
        <v>2482.2399999999998</v>
      </c>
      <c r="FT303" s="28">
        <v>2637.38</v>
      </c>
      <c r="FU303" s="28">
        <v>2792.52</v>
      </c>
      <c r="FV303" s="28">
        <v>2947.66</v>
      </c>
      <c r="FW303" s="25">
        <v>3102.8</v>
      </c>
      <c r="FX303" s="25">
        <v>3257.94</v>
      </c>
      <c r="FY303" s="25">
        <v>3413.08</v>
      </c>
      <c r="FZ303" s="49"/>
      <c r="HJ303" s="24" t="s">
        <v>98</v>
      </c>
      <c r="HK303" s="24" t="str">
        <f t="shared" si="192"/>
        <v>C-18-BASE-70-74</v>
      </c>
      <c r="HL303" s="25">
        <v>355</v>
      </c>
      <c r="HM303" s="25">
        <v>532.5</v>
      </c>
      <c r="HN303" s="25">
        <v>710</v>
      </c>
      <c r="HO303" s="25">
        <v>887.5</v>
      </c>
      <c r="HP303" s="25">
        <v>1065</v>
      </c>
      <c r="HQ303" s="25">
        <v>1242.5</v>
      </c>
      <c r="HR303" s="25">
        <v>1349.04</v>
      </c>
      <c r="HS303" s="25">
        <v>1517.67</v>
      </c>
      <c r="HT303" s="25">
        <v>1686.3</v>
      </c>
      <c r="HU303" s="25">
        <v>1854.93</v>
      </c>
      <c r="HV303" s="28">
        <v>2023.56</v>
      </c>
      <c r="HW303" s="30" t="s">
        <v>265</v>
      </c>
      <c r="HX303" s="28">
        <v>2192.19</v>
      </c>
      <c r="HY303" s="28">
        <v>2360.8200000000002</v>
      </c>
      <c r="HZ303" s="28">
        <v>2529.4499999999998</v>
      </c>
      <c r="IA303" s="28">
        <v>2698.08</v>
      </c>
      <c r="IB303" s="28">
        <v>2866.71</v>
      </c>
      <c r="IC303" s="28">
        <v>3035.34</v>
      </c>
      <c r="ID303" s="28">
        <v>3203.97</v>
      </c>
      <c r="IE303" s="25">
        <v>3372.6</v>
      </c>
      <c r="IF303" s="25">
        <v>3541.23</v>
      </c>
      <c r="IG303" s="25">
        <v>3709.86</v>
      </c>
      <c r="IH303" s="49"/>
      <c r="IM303" s="24" t="s">
        <v>98</v>
      </c>
      <c r="IN303" s="24" t="str">
        <f t="shared" si="193"/>
        <v>C-18-BASE-70-74</v>
      </c>
      <c r="IO303" s="25">
        <v>460.64</v>
      </c>
      <c r="IP303" s="25">
        <v>690.96</v>
      </c>
      <c r="IQ303" s="25">
        <v>921.28</v>
      </c>
      <c r="IR303" s="25">
        <v>1151.5999999999999</v>
      </c>
      <c r="IS303" s="25">
        <v>1381.92</v>
      </c>
      <c r="IT303" s="25">
        <v>1612.24</v>
      </c>
      <c r="IU303" s="25">
        <v>1750.4</v>
      </c>
      <c r="IV303" s="25">
        <v>1969.2</v>
      </c>
      <c r="IW303" s="25">
        <v>2188</v>
      </c>
      <c r="IX303" s="25">
        <v>2406.8000000000002</v>
      </c>
      <c r="IY303" s="28">
        <v>2625.6</v>
      </c>
      <c r="IZ303" s="30" t="s">
        <v>265</v>
      </c>
      <c r="JA303" s="28">
        <v>2844.4</v>
      </c>
      <c r="JB303" s="28">
        <v>3063.2</v>
      </c>
      <c r="JC303" s="28">
        <v>3282</v>
      </c>
      <c r="JD303" s="28">
        <v>3500.8</v>
      </c>
      <c r="JE303" s="28">
        <v>3719.6</v>
      </c>
      <c r="JF303" s="28">
        <v>3938.4</v>
      </c>
      <c r="JG303" s="28">
        <v>4157.2</v>
      </c>
      <c r="JH303" s="25">
        <v>4376</v>
      </c>
      <c r="JI303" s="25">
        <v>4594.8</v>
      </c>
      <c r="JJ303" s="25">
        <v>4813.6000000000004</v>
      </c>
      <c r="JK303" s="49"/>
      <c r="KU303" s="24" t="s">
        <v>98</v>
      </c>
      <c r="KV303" s="24" t="str">
        <f t="shared" si="194"/>
        <v>C-18-BASE-70-74</v>
      </c>
      <c r="KW303" s="25">
        <v>355</v>
      </c>
      <c r="KX303" s="25">
        <v>532.5</v>
      </c>
      <c r="KY303" s="25">
        <v>710</v>
      </c>
      <c r="KZ303" s="25">
        <v>887.5</v>
      </c>
      <c r="LA303" s="25">
        <v>1065</v>
      </c>
      <c r="LB303" s="25">
        <v>1242.5</v>
      </c>
      <c r="LC303" s="25">
        <v>1349.04</v>
      </c>
      <c r="LD303" s="25">
        <v>1517.67</v>
      </c>
      <c r="LE303" s="25">
        <v>1686.3</v>
      </c>
      <c r="LF303" s="25">
        <v>1854.93</v>
      </c>
      <c r="LG303" s="28">
        <v>2023.56</v>
      </c>
      <c r="LH303" s="30" t="s">
        <v>265</v>
      </c>
      <c r="LI303" s="28">
        <v>2192.19</v>
      </c>
      <c r="LJ303" s="28">
        <v>2360.8200000000002</v>
      </c>
      <c r="LK303" s="28">
        <v>2529.4499999999998</v>
      </c>
      <c r="LL303" s="28">
        <v>2698.08</v>
      </c>
      <c r="LM303" s="28">
        <v>2866.71</v>
      </c>
      <c r="LN303" s="28">
        <v>3035.34</v>
      </c>
      <c r="LO303" s="28">
        <v>3203.97</v>
      </c>
      <c r="LP303" s="25">
        <v>3372.6</v>
      </c>
      <c r="LQ303" s="25">
        <v>3541.23</v>
      </c>
      <c r="LR303" s="25">
        <v>3709.86</v>
      </c>
      <c r="LS303" s="49"/>
    </row>
    <row r="304" spans="9:331">
      <c r="I304" s="24" t="s">
        <v>99</v>
      </c>
      <c r="J304" s="24" t="str">
        <f t="shared" si="188"/>
        <v>C-18-BASE-75-79</v>
      </c>
      <c r="K304" s="25">
        <v>528.24</v>
      </c>
      <c r="L304" s="25">
        <v>792.36</v>
      </c>
      <c r="M304" s="25">
        <v>1056.48</v>
      </c>
      <c r="N304" s="25">
        <v>1320.6</v>
      </c>
      <c r="O304" s="25">
        <v>1584.72</v>
      </c>
      <c r="P304" s="25">
        <v>1848.84</v>
      </c>
      <c r="Q304" s="25">
        <v>2007.28</v>
      </c>
      <c r="R304" s="25">
        <v>2258.19</v>
      </c>
      <c r="S304" s="25">
        <v>2509.1</v>
      </c>
      <c r="T304" s="25">
        <v>2760.01</v>
      </c>
      <c r="U304" s="28">
        <v>3010.92</v>
      </c>
      <c r="V304" s="30" t="s">
        <v>265</v>
      </c>
      <c r="W304" s="28">
        <v>3261.83</v>
      </c>
      <c r="X304" s="28">
        <v>3512.74</v>
      </c>
      <c r="Y304" s="28">
        <v>3763.65</v>
      </c>
      <c r="Z304" s="28">
        <v>4014.56</v>
      </c>
      <c r="AA304" s="28">
        <v>4265.47</v>
      </c>
      <c r="AB304" s="28">
        <v>4516.38</v>
      </c>
      <c r="AC304" s="28">
        <v>4767.29</v>
      </c>
      <c r="AD304" s="25">
        <v>5018.2</v>
      </c>
      <c r="AE304" s="25">
        <v>5269.11</v>
      </c>
      <c r="AF304" s="25">
        <v>5520.02</v>
      </c>
      <c r="CV304" s="24" t="s">
        <v>99</v>
      </c>
      <c r="CW304" s="24" t="str">
        <f t="shared" si="189"/>
        <v>C-18-BASE-75-79</v>
      </c>
      <c r="CX304" s="25">
        <v>477.12</v>
      </c>
      <c r="CY304" s="25">
        <v>715.68</v>
      </c>
      <c r="CZ304" s="25">
        <v>954.24</v>
      </c>
      <c r="DA304" s="25">
        <v>1192.8</v>
      </c>
      <c r="DB304" s="25">
        <v>1431.36</v>
      </c>
      <c r="DC304" s="25">
        <v>1669.92</v>
      </c>
      <c r="DD304" s="25">
        <v>1813.04</v>
      </c>
      <c r="DE304" s="25">
        <v>2039.67</v>
      </c>
      <c r="DF304" s="25">
        <v>2266.3000000000002</v>
      </c>
      <c r="DG304" s="25">
        <v>2492.9299999999998</v>
      </c>
      <c r="DH304" s="28">
        <v>2719.56</v>
      </c>
      <c r="DI304" s="30" t="s">
        <v>265</v>
      </c>
      <c r="DJ304" s="28">
        <v>2946.19</v>
      </c>
      <c r="DK304" s="28">
        <v>3172.82</v>
      </c>
      <c r="DL304" s="28">
        <v>3399.45</v>
      </c>
      <c r="DM304" s="28">
        <v>3626.08</v>
      </c>
      <c r="DN304" s="28">
        <v>3852.71</v>
      </c>
      <c r="DO304" s="28">
        <v>4079.34</v>
      </c>
      <c r="DP304" s="28">
        <v>4305.97</v>
      </c>
      <c r="DQ304" s="25">
        <v>4532.6000000000004</v>
      </c>
      <c r="DR304" s="25">
        <v>4759.2299999999996</v>
      </c>
      <c r="DS304" s="25">
        <v>4985.8599999999997</v>
      </c>
      <c r="DT304" s="49"/>
      <c r="DY304" s="24" t="s">
        <v>99</v>
      </c>
      <c r="DZ304" s="24" t="str">
        <f t="shared" si="190"/>
        <v>C-18-BASE-75-79</v>
      </c>
      <c r="EA304" s="25">
        <v>483.08</v>
      </c>
      <c r="EB304" s="25">
        <v>724.62</v>
      </c>
      <c r="EC304" s="25">
        <v>966.16</v>
      </c>
      <c r="ED304" s="25">
        <v>1207.7</v>
      </c>
      <c r="EE304" s="25">
        <v>1449.24</v>
      </c>
      <c r="EF304" s="25">
        <v>1690.78</v>
      </c>
      <c r="EG304" s="25">
        <v>1835.68</v>
      </c>
      <c r="EH304" s="25">
        <v>2065.14</v>
      </c>
      <c r="EI304" s="25">
        <v>2294.6</v>
      </c>
      <c r="EJ304" s="25">
        <v>2524.06</v>
      </c>
      <c r="EK304" s="28">
        <v>2753.52</v>
      </c>
      <c r="EL304" s="30" t="s">
        <v>265</v>
      </c>
      <c r="EM304" s="28">
        <v>2982.98</v>
      </c>
      <c r="EN304" s="28">
        <v>3212.44</v>
      </c>
      <c r="EO304" s="28">
        <v>3441.9</v>
      </c>
      <c r="EP304" s="28">
        <v>3671.36</v>
      </c>
      <c r="EQ304" s="28">
        <v>3900.82</v>
      </c>
      <c r="ER304" s="28">
        <v>4130.28</v>
      </c>
      <c r="ES304" s="28">
        <v>4359.74</v>
      </c>
      <c r="ET304" s="25">
        <v>4589.2</v>
      </c>
      <c r="EU304" s="25">
        <v>4818.66</v>
      </c>
      <c r="EV304" s="25">
        <v>5048.12</v>
      </c>
      <c r="EW304" s="49"/>
      <c r="FB304" s="24" t="s">
        <v>99</v>
      </c>
      <c r="FC304" s="24" t="str">
        <f t="shared" si="191"/>
        <v>C-18-BASE-75-79</v>
      </c>
      <c r="FD304" s="25">
        <v>403.28</v>
      </c>
      <c r="FE304" s="25">
        <v>604.91999999999996</v>
      </c>
      <c r="FF304" s="25">
        <v>806.56</v>
      </c>
      <c r="FG304" s="25">
        <v>1008.2</v>
      </c>
      <c r="FH304" s="25">
        <v>1209.8399999999999</v>
      </c>
      <c r="FI304" s="25">
        <v>1411.48</v>
      </c>
      <c r="FJ304" s="25">
        <v>1532.48</v>
      </c>
      <c r="FK304" s="25">
        <v>1724.04</v>
      </c>
      <c r="FL304" s="25">
        <v>1915.6</v>
      </c>
      <c r="FM304" s="25">
        <v>2107.16</v>
      </c>
      <c r="FN304" s="28">
        <v>2298.7199999999998</v>
      </c>
      <c r="FO304" s="30" t="s">
        <v>265</v>
      </c>
      <c r="FP304" s="28">
        <v>2490.2800000000002</v>
      </c>
      <c r="FQ304" s="28">
        <v>2681.84</v>
      </c>
      <c r="FR304" s="28">
        <v>2873.4</v>
      </c>
      <c r="FS304" s="28">
        <v>3064.96</v>
      </c>
      <c r="FT304" s="28">
        <v>3256.52</v>
      </c>
      <c r="FU304" s="28">
        <v>3448.08</v>
      </c>
      <c r="FV304" s="28">
        <v>3639.64</v>
      </c>
      <c r="FW304" s="25">
        <v>3831.2</v>
      </c>
      <c r="FX304" s="25">
        <v>4022.76</v>
      </c>
      <c r="FY304" s="25">
        <v>4214.32</v>
      </c>
      <c r="FZ304" s="49"/>
      <c r="HJ304" s="24" t="s">
        <v>99</v>
      </c>
      <c r="HK304" s="24" t="str">
        <f t="shared" si="192"/>
        <v>C-18-BASE-75-79</v>
      </c>
      <c r="HL304" s="25">
        <v>437.36</v>
      </c>
      <c r="HM304" s="25">
        <v>656.04</v>
      </c>
      <c r="HN304" s="25">
        <v>874.72</v>
      </c>
      <c r="HO304" s="25">
        <v>1093.4000000000001</v>
      </c>
      <c r="HP304" s="25">
        <v>1312.08</v>
      </c>
      <c r="HQ304" s="25">
        <v>1530.76</v>
      </c>
      <c r="HR304" s="25">
        <v>1662</v>
      </c>
      <c r="HS304" s="25">
        <v>1869.75</v>
      </c>
      <c r="HT304" s="25">
        <v>2077.5</v>
      </c>
      <c r="HU304" s="25">
        <v>2285.25</v>
      </c>
      <c r="HV304" s="28">
        <v>2493</v>
      </c>
      <c r="HW304" s="30" t="s">
        <v>265</v>
      </c>
      <c r="HX304" s="28">
        <v>2700.75</v>
      </c>
      <c r="HY304" s="28">
        <v>2908.5</v>
      </c>
      <c r="HZ304" s="28">
        <v>3116.25</v>
      </c>
      <c r="IA304" s="28">
        <v>3324</v>
      </c>
      <c r="IB304" s="28">
        <v>3531.75</v>
      </c>
      <c r="IC304" s="28">
        <v>3739.5</v>
      </c>
      <c r="ID304" s="28">
        <v>3947.25</v>
      </c>
      <c r="IE304" s="25">
        <v>4155</v>
      </c>
      <c r="IF304" s="25">
        <v>4362.75</v>
      </c>
      <c r="IG304" s="25">
        <v>4570.5</v>
      </c>
      <c r="IH304" s="49"/>
      <c r="IM304" s="24" t="s">
        <v>99</v>
      </c>
      <c r="IN304" s="24" t="str">
        <f t="shared" si="193"/>
        <v>C-18-BASE-75-79</v>
      </c>
      <c r="IO304" s="25">
        <v>570.58000000000004</v>
      </c>
      <c r="IP304" s="25">
        <v>855.87</v>
      </c>
      <c r="IQ304" s="25">
        <v>1141.1600000000001</v>
      </c>
      <c r="IR304" s="25">
        <v>1426.45</v>
      </c>
      <c r="IS304" s="25">
        <v>1711.74</v>
      </c>
      <c r="IT304" s="25">
        <v>1997.03</v>
      </c>
      <c r="IU304" s="25">
        <v>2168.2399999999998</v>
      </c>
      <c r="IV304" s="25">
        <v>2439.27</v>
      </c>
      <c r="IW304" s="25">
        <v>2710.3</v>
      </c>
      <c r="IX304" s="25">
        <v>2981.33</v>
      </c>
      <c r="IY304" s="28">
        <v>3252.36</v>
      </c>
      <c r="IZ304" s="30" t="s">
        <v>265</v>
      </c>
      <c r="JA304" s="28">
        <v>3523.39</v>
      </c>
      <c r="JB304" s="28">
        <v>3794.42</v>
      </c>
      <c r="JC304" s="28">
        <v>4065.45</v>
      </c>
      <c r="JD304" s="28">
        <v>4336.4799999999996</v>
      </c>
      <c r="JE304" s="28">
        <v>4607.51</v>
      </c>
      <c r="JF304" s="28">
        <v>4878.54</v>
      </c>
      <c r="JG304" s="28">
        <v>5149.57</v>
      </c>
      <c r="JH304" s="25">
        <v>5420.6</v>
      </c>
      <c r="JI304" s="25">
        <v>5691.63</v>
      </c>
      <c r="JJ304" s="25">
        <v>5962.66</v>
      </c>
      <c r="JK304" s="49"/>
      <c r="KU304" s="24" t="s">
        <v>99</v>
      </c>
      <c r="KV304" s="24" t="str">
        <f t="shared" si="194"/>
        <v>C-18-BASE-75-79</v>
      </c>
      <c r="KW304" s="25">
        <v>437.36</v>
      </c>
      <c r="KX304" s="25">
        <v>656.04</v>
      </c>
      <c r="KY304" s="25">
        <v>874.72</v>
      </c>
      <c r="KZ304" s="25">
        <v>1093.4000000000001</v>
      </c>
      <c r="LA304" s="25">
        <v>1312.08</v>
      </c>
      <c r="LB304" s="25">
        <v>1530.76</v>
      </c>
      <c r="LC304" s="25">
        <v>1662</v>
      </c>
      <c r="LD304" s="25">
        <v>1869.75</v>
      </c>
      <c r="LE304" s="25">
        <v>2077.5</v>
      </c>
      <c r="LF304" s="25">
        <v>2285.25</v>
      </c>
      <c r="LG304" s="28">
        <v>2493</v>
      </c>
      <c r="LH304" s="30" t="s">
        <v>265</v>
      </c>
      <c r="LI304" s="28">
        <v>2700.75</v>
      </c>
      <c r="LJ304" s="28">
        <v>2908.5</v>
      </c>
      <c r="LK304" s="28">
        <v>3116.25</v>
      </c>
      <c r="LL304" s="28">
        <v>3324</v>
      </c>
      <c r="LM304" s="28">
        <v>3531.75</v>
      </c>
      <c r="LN304" s="28">
        <v>3739.5</v>
      </c>
      <c r="LO304" s="28">
        <v>3947.25</v>
      </c>
      <c r="LP304" s="25">
        <v>4155</v>
      </c>
      <c r="LQ304" s="25">
        <v>4362.75</v>
      </c>
      <c r="LR304" s="25">
        <v>4570.5</v>
      </c>
      <c r="LS304" s="49"/>
    </row>
    <row r="305" spans="9:331" ht="13.8" thickBot="1">
      <c r="I305" s="33" t="s">
        <v>100</v>
      </c>
      <c r="J305" s="24" t="str">
        <f t="shared" si="188"/>
        <v>C-18-BASE-80-84</v>
      </c>
      <c r="K305" s="34">
        <v>579.36</v>
      </c>
      <c r="L305" s="34">
        <v>869.04</v>
      </c>
      <c r="M305" s="34">
        <v>1158.72</v>
      </c>
      <c r="N305" s="34">
        <v>1448.4</v>
      </c>
      <c r="O305" s="34">
        <v>1738.08</v>
      </c>
      <c r="P305" s="34">
        <v>2027.76</v>
      </c>
      <c r="Q305" s="34">
        <v>2201.6</v>
      </c>
      <c r="R305" s="34">
        <v>2476.8000000000002</v>
      </c>
      <c r="S305" s="34">
        <v>2752</v>
      </c>
      <c r="T305" s="34">
        <v>3027.2</v>
      </c>
      <c r="U305" s="35">
        <v>3302.4</v>
      </c>
      <c r="V305" s="36" t="s">
        <v>265</v>
      </c>
      <c r="W305" s="35">
        <v>3577.6</v>
      </c>
      <c r="X305" s="35">
        <v>3852.8</v>
      </c>
      <c r="Y305" s="35">
        <v>4128</v>
      </c>
      <c r="Z305" s="35">
        <v>4403.2</v>
      </c>
      <c r="AA305" s="35">
        <v>4678.3999999999996</v>
      </c>
      <c r="AB305" s="35">
        <v>4953.6000000000004</v>
      </c>
      <c r="AC305" s="35">
        <v>5228.8</v>
      </c>
      <c r="AD305" s="34">
        <v>5504</v>
      </c>
      <c r="AE305" s="34">
        <v>5779.2</v>
      </c>
      <c r="AF305" s="34">
        <v>6054.4</v>
      </c>
      <c r="CV305" s="33" t="s">
        <v>100</v>
      </c>
      <c r="CW305" s="24" t="str">
        <f t="shared" si="189"/>
        <v>C-18-BASE-80-84</v>
      </c>
      <c r="CX305" s="34">
        <v>525.4</v>
      </c>
      <c r="CY305" s="34">
        <v>788.1</v>
      </c>
      <c r="CZ305" s="34">
        <v>1050.8</v>
      </c>
      <c r="DA305" s="34">
        <v>1313.5</v>
      </c>
      <c r="DB305" s="34">
        <v>1576.2</v>
      </c>
      <c r="DC305" s="34">
        <v>1838.9</v>
      </c>
      <c r="DD305" s="34">
        <v>1996.56</v>
      </c>
      <c r="DE305" s="34">
        <v>2246.13</v>
      </c>
      <c r="DF305" s="34">
        <v>2495.6999999999998</v>
      </c>
      <c r="DG305" s="34">
        <v>2745.27</v>
      </c>
      <c r="DH305" s="35">
        <v>2994.84</v>
      </c>
      <c r="DI305" s="36" t="s">
        <v>265</v>
      </c>
      <c r="DJ305" s="35">
        <v>3244.41</v>
      </c>
      <c r="DK305" s="35">
        <v>3493.98</v>
      </c>
      <c r="DL305" s="35">
        <v>3743.55</v>
      </c>
      <c r="DM305" s="35">
        <v>3993.12</v>
      </c>
      <c r="DN305" s="35">
        <v>4242.6899999999996</v>
      </c>
      <c r="DO305" s="35">
        <v>4492.26</v>
      </c>
      <c r="DP305" s="35">
        <v>4741.83</v>
      </c>
      <c r="DQ305" s="34">
        <v>4991.3999999999996</v>
      </c>
      <c r="DR305" s="34">
        <v>5240.97</v>
      </c>
      <c r="DS305" s="34">
        <v>5490.54</v>
      </c>
      <c r="DT305" s="49"/>
      <c r="DY305" s="33" t="s">
        <v>100</v>
      </c>
      <c r="DZ305" s="24" t="str">
        <f t="shared" si="190"/>
        <v>C-18-BASE-80-84</v>
      </c>
      <c r="EA305" s="34">
        <v>531.96</v>
      </c>
      <c r="EB305" s="34">
        <v>797.94</v>
      </c>
      <c r="EC305" s="34">
        <v>1063.92</v>
      </c>
      <c r="ED305" s="34">
        <v>1329.9</v>
      </c>
      <c r="EE305" s="34">
        <v>1595.88</v>
      </c>
      <c r="EF305" s="34">
        <v>1861.86</v>
      </c>
      <c r="EG305" s="34">
        <v>2021.44</v>
      </c>
      <c r="EH305" s="34">
        <v>2274.12</v>
      </c>
      <c r="EI305" s="34">
        <v>2526.8000000000002</v>
      </c>
      <c r="EJ305" s="34">
        <v>2779.48</v>
      </c>
      <c r="EK305" s="35">
        <v>3032.16</v>
      </c>
      <c r="EL305" s="36" t="s">
        <v>265</v>
      </c>
      <c r="EM305" s="35">
        <v>3284.84</v>
      </c>
      <c r="EN305" s="35">
        <v>3537.52</v>
      </c>
      <c r="EO305" s="35">
        <v>3790.2</v>
      </c>
      <c r="EP305" s="35">
        <v>4042.88</v>
      </c>
      <c r="EQ305" s="35">
        <v>4295.5600000000004</v>
      </c>
      <c r="ER305" s="35">
        <v>4548.24</v>
      </c>
      <c r="ES305" s="35">
        <v>4800.92</v>
      </c>
      <c r="ET305" s="34">
        <v>5053.6000000000004</v>
      </c>
      <c r="EU305" s="34">
        <v>5306.28</v>
      </c>
      <c r="EV305" s="34">
        <v>5558.96</v>
      </c>
      <c r="EW305" s="49"/>
      <c r="FB305" s="33" t="s">
        <v>100</v>
      </c>
      <c r="FC305" s="24" t="str">
        <f t="shared" si="191"/>
        <v>C-18-BASE-80-84</v>
      </c>
      <c r="FD305" s="34">
        <v>443.04</v>
      </c>
      <c r="FE305" s="34">
        <v>664.56</v>
      </c>
      <c r="FF305" s="34">
        <v>886.08</v>
      </c>
      <c r="FG305" s="34">
        <v>1107.5999999999999</v>
      </c>
      <c r="FH305" s="34">
        <v>1329.12</v>
      </c>
      <c r="FI305" s="34">
        <v>1550.64</v>
      </c>
      <c r="FJ305" s="34">
        <v>1683.52</v>
      </c>
      <c r="FK305" s="34">
        <v>1893.96</v>
      </c>
      <c r="FL305" s="34">
        <v>2104.4</v>
      </c>
      <c r="FM305" s="34">
        <v>2314.84</v>
      </c>
      <c r="FN305" s="35">
        <v>2525.2800000000002</v>
      </c>
      <c r="FO305" s="36" t="s">
        <v>265</v>
      </c>
      <c r="FP305" s="35">
        <v>2735.72</v>
      </c>
      <c r="FQ305" s="35">
        <v>2946.16</v>
      </c>
      <c r="FR305" s="35">
        <v>3156.6</v>
      </c>
      <c r="FS305" s="35">
        <v>3367.04</v>
      </c>
      <c r="FT305" s="35">
        <v>3577.48</v>
      </c>
      <c r="FU305" s="35">
        <v>3787.92</v>
      </c>
      <c r="FV305" s="35">
        <v>3998.36</v>
      </c>
      <c r="FW305" s="34">
        <v>4208.8</v>
      </c>
      <c r="FX305" s="34">
        <v>4419.24</v>
      </c>
      <c r="FY305" s="34">
        <v>4629.68</v>
      </c>
      <c r="FZ305" s="49"/>
      <c r="HJ305" s="33" t="s">
        <v>100</v>
      </c>
      <c r="HK305" s="24" t="str">
        <f t="shared" si="192"/>
        <v>C-18-BASE-80-84</v>
      </c>
      <c r="HL305" s="34">
        <v>479.96</v>
      </c>
      <c r="HM305" s="34">
        <v>719.94</v>
      </c>
      <c r="HN305" s="34">
        <v>959.92</v>
      </c>
      <c r="HO305" s="34">
        <v>1199.9000000000001</v>
      </c>
      <c r="HP305" s="34">
        <v>1439.88</v>
      </c>
      <c r="HQ305" s="34">
        <v>1679.86</v>
      </c>
      <c r="HR305" s="34">
        <v>1823.84</v>
      </c>
      <c r="HS305" s="34">
        <v>2051.8200000000002</v>
      </c>
      <c r="HT305" s="34">
        <v>2279.8000000000002</v>
      </c>
      <c r="HU305" s="34">
        <v>2507.7800000000002</v>
      </c>
      <c r="HV305" s="35">
        <v>2735.76</v>
      </c>
      <c r="HW305" s="36" t="s">
        <v>265</v>
      </c>
      <c r="HX305" s="35">
        <v>2963.74</v>
      </c>
      <c r="HY305" s="35">
        <v>3191.72</v>
      </c>
      <c r="HZ305" s="35">
        <v>3419.7</v>
      </c>
      <c r="IA305" s="35">
        <v>3647.68</v>
      </c>
      <c r="IB305" s="35">
        <v>3875.66</v>
      </c>
      <c r="IC305" s="35">
        <v>4103.6400000000003</v>
      </c>
      <c r="ID305" s="35">
        <v>4331.62</v>
      </c>
      <c r="IE305" s="34">
        <v>4559.6000000000004</v>
      </c>
      <c r="IF305" s="34">
        <v>4787.58</v>
      </c>
      <c r="IG305" s="34">
        <v>5015.5600000000004</v>
      </c>
      <c r="IH305" s="49"/>
      <c r="IM305" s="33" t="s">
        <v>100</v>
      </c>
      <c r="IN305" s="24" t="str">
        <f t="shared" si="193"/>
        <v>C-18-BASE-80-84</v>
      </c>
      <c r="IO305" s="34">
        <v>626.26</v>
      </c>
      <c r="IP305" s="34">
        <v>939.39</v>
      </c>
      <c r="IQ305" s="34">
        <v>1252.52</v>
      </c>
      <c r="IR305" s="34">
        <v>1565.65</v>
      </c>
      <c r="IS305" s="34">
        <v>1878.78</v>
      </c>
      <c r="IT305" s="34">
        <v>2191.91</v>
      </c>
      <c r="IU305" s="34">
        <v>2379.7600000000002</v>
      </c>
      <c r="IV305" s="34">
        <v>2677.23</v>
      </c>
      <c r="IW305" s="34">
        <v>2974.7</v>
      </c>
      <c r="IX305" s="34">
        <v>3272.17</v>
      </c>
      <c r="IY305" s="35">
        <v>3569.64</v>
      </c>
      <c r="IZ305" s="36" t="s">
        <v>265</v>
      </c>
      <c r="JA305" s="35">
        <v>3867.11</v>
      </c>
      <c r="JB305" s="35">
        <v>4164.58</v>
      </c>
      <c r="JC305" s="35">
        <v>4462.05</v>
      </c>
      <c r="JD305" s="35">
        <v>4759.5200000000004</v>
      </c>
      <c r="JE305" s="35">
        <v>5056.99</v>
      </c>
      <c r="JF305" s="35">
        <v>5354.46</v>
      </c>
      <c r="JG305" s="35">
        <v>5651.93</v>
      </c>
      <c r="JH305" s="34">
        <v>5949.4</v>
      </c>
      <c r="JI305" s="34">
        <v>6246.87</v>
      </c>
      <c r="JJ305" s="34">
        <v>6544.34</v>
      </c>
      <c r="JK305" s="49"/>
      <c r="KU305" s="33" t="s">
        <v>100</v>
      </c>
      <c r="KV305" s="24" t="str">
        <f t="shared" si="194"/>
        <v>C-18-BASE-80-84</v>
      </c>
      <c r="KW305" s="34">
        <v>479.96</v>
      </c>
      <c r="KX305" s="34">
        <v>719.94</v>
      </c>
      <c r="KY305" s="34">
        <v>959.92</v>
      </c>
      <c r="KZ305" s="34">
        <v>1199.9000000000001</v>
      </c>
      <c r="LA305" s="34">
        <v>1439.88</v>
      </c>
      <c r="LB305" s="34">
        <v>1679.86</v>
      </c>
      <c r="LC305" s="34">
        <v>1823.84</v>
      </c>
      <c r="LD305" s="34">
        <v>2051.8200000000002</v>
      </c>
      <c r="LE305" s="34">
        <v>2279.8000000000002</v>
      </c>
      <c r="LF305" s="34">
        <v>2507.7800000000002</v>
      </c>
      <c r="LG305" s="35">
        <v>2735.76</v>
      </c>
      <c r="LH305" s="36" t="s">
        <v>265</v>
      </c>
      <c r="LI305" s="35">
        <v>2963.74</v>
      </c>
      <c r="LJ305" s="35">
        <v>3191.72</v>
      </c>
      <c r="LK305" s="35">
        <v>3419.7</v>
      </c>
      <c r="LL305" s="35">
        <v>3647.68</v>
      </c>
      <c r="LM305" s="35">
        <v>3875.66</v>
      </c>
      <c r="LN305" s="35">
        <v>4103.6400000000003</v>
      </c>
      <c r="LO305" s="35">
        <v>4331.62</v>
      </c>
      <c r="LP305" s="34">
        <v>4559.6000000000004</v>
      </c>
      <c r="LQ305" s="34">
        <v>4787.58</v>
      </c>
      <c r="LR305" s="34">
        <v>5015.5600000000004</v>
      </c>
      <c r="LS305" s="49"/>
    </row>
    <row r="306" spans="9:331" ht="13.8" thickBot="1">
      <c r="DT306" s="49"/>
      <c r="EW306" s="49"/>
      <c r="FZ306" s="49"/>
      <c r="IH306" s="49"/>
      <c r="JK306" s="49"/>
      <c r="LS306" s="49"/>
    </row>
    <row r="307" spans="9:331">
      <c r="K307" s="11">
        <v>500</v>
      </c>
      <c r="L307" s="12">
        <v>750</v>
      </c>
      <c r="M307" s="11">
        <v>1000</v>
      </c>
      <c r="N307" s="11">
        <v>1250</v>
      </c>
      <c r="O307" s="11">
        <v>1500</v>
      </c>
      <c r="P307" s="11">
        <v>1750</v>
      </c>
      <c r="Q307" s="11">
        <v>2000</v>
      </c>
      <c r="R307" s="11">
        <v>2250</v>
      </c>
      <c r="S307" s="11">
        <v>2500</v>
      </c>
      <c r="T307" s="11">
        <v>2750</v>
      </c>
      <c r="U307" s="14">
        <v>3000</v>
      </c>
      <c r="V307" s="15" t="s">
        <v>74</v>
      </c>
      <c r="W307" s="11">
        <v>3250</v>
      </c>
      <c r="X307" s="12">
        <v>3500</v>
      </c>
      <c r="Y307" s="11">
        <v>3750</v>
      </c>
      <c r="Z307" s="11">
        <v>4000</v>
      </c>
      <c r="AA307" s="11">
        <v>4250</v>
      </c>
      <c r="AB307" s="11">
        <v>4500</v>
      </c>
      <c r="AC307" s="11">
        <v>4750</v>
      </c>
      <c r="AD307" s="11">
        <v>5000</v>
      </c>
      <c r="AE307" s="11">
        <v>5250</v>
      </c>
      <c r="AF307" s="11">
        <v>5500</v>
      </c>
      <c r="CX307" s="11">
        <v>500</v>
      </c>
      <c r="CY307" s="12">
        <v>750</v>
      </c>
      <c r="CZ307" s="11">
        <v>1000</v>
      </c>
      <c r="DA307" s="11">
        <v>1250</v>
      </c>
      <c r="DB307" s="11">
        <v>1500</v>
      </c>
      <c r="DC307" s="11">
        <v>1750</v>
      </c>
      <c r="DD307" s="11">
        <v>2000</v>
      </c>
      <c r="DE307" s="11">
        <v>2250</v>
      </c>
      <c r="DF307" s="11">
        <v>2500</v>
      </c>
      <c r="DG307" s="11">
        <v>2750</v>
      </c>
      <c r="DH307" s="14">
        <v>3000</v>
      </c>
      <c r="DI307" s="15" t="s">
        <v>74</v>
      </c>
      <c r="DJ307" s="11">
        <v>3250</v>
      </c>
      <c r="DK307" s="12">
        <v>3500</v>
      </c>
      <c r="DL307" s="11">
        <v>3750</v>
      </c>
      <c r="DM307" s="11">
        <v>4000</v>
      </c>
      <c r="DN307" s="11">
        <v>4250</v>
      </c>
      <c r="DO307" s="11">
        <v>4500</v>
      </c>
      <c r="DP307" s="11">
        <v>4750</v>
      </c>
      <c r="DQ307" s="11">
        <v>5000</v>
      </c>
      <c r="DR307" s="11">
        <v>5250</v>
      </c>
      <c r="DS307" s="11">
        <v>5500</v>
      </c>
      <c r="DT307" s="49"/>
      <c r="EA307" s="11">
        <v>500</v>
      </c>
      <c r="EB307" s="12">
        <v>750</v>
      </c>
      <c r="EC307" s="11">
        <v>1000</v>
      </c>
      <c r="ED307" s="11">
        <v>1250</v>
      </c>
      <c r="EE307" s="11">
        <v>1500</v>
      </c>
      <c r="EF307" s="11">
        <v>1750</v>
      </c>
      <c r="EG307" s="11">
        <v>2000</v>
      </c>
      <c r="EH307" s="11">
        <v>2250</v>
      </c>
      <c r="EI307" s="11">
        <v>2500</v>
      </c>
      <c r="EJ307" s="11">
        <v>2750</v>
      </c>
      <c r="EK307" s="14">
        <v>3000</v>
      </c>
      <c r="EL307" s="15" t="s">
        <v>74</v>
      </c>
      <c r="EM307" s="11">
        <v>3250</v>
      </c>
      <c r="EN307" s="12">
        <v>3500</v>
      </c>
      <c r="EO307" s="11">
        <v>3750</v>
      </c>
      <c r="EP307" s="11">
        <v>4000</v>
      </c>
      <c r="EQ307" s="11">
        <v>4250</v>
      </c>
      <c r="ER307" s="11">
        <v>4500</v>
      </c>
      <c r="ES307" s="11">
        <v>4750</v>
      </c>
      <c r="ET307" s="11">
        <v>5000</v>
      </c>
      <c r="EU307" s="11">
        <v>5250</v>
      </c>
      <c r="EV307" s="11">
        <v>5500</v>
      </c>
      <c r="EW307" s="49"/>
      <c r="FD307" s="11">
        <v>500</v>
      </c>
      <c r="FE307" s="12">
        <v>750</v>
      </c>
      <c r="FF307" s="11">
        <v>1000</v>
      </c>
      <c r="FG307" s="11">
        <v>1250</v>
      </c>
      <c r="FH307" s="11">
        <v>1500</v>
      </c>
      <c r="FI307" s="11">
        <v>1750</v>
      </c>
      <c r="FJ307" s="11">
        <v>2000</v>
      </c>
      <c r="FK307" s="11">
        <v>2250</v>
      </c>
      <c r="FL307" s="11">
        <v>2500</v>
      </c>
      <c r="FM307" s="11">
        <v>2750</v>
      </c>
      <c r="FN307" s="14">
        <v>3000</v>
      </c>
      <c r="FO307" s="15" t="s">
        <v>74</v>
      </c>
      <c r="FP307" s="11">
        <v>3250</v>
      </c>
      <c r="FQ307" s="12">
        <v>3500</v>
      </c>
      <c r="FR307" s="11">
        <v>3750</v>
      </c>
      <c r="FS307" s="11">
        <v>4000</v>
      </c>
      <c r="FT307" s="11">
        <v>4250</v>
      </c>
      <c r="FU307" s="11">
        <v>4500</v>
      </c>
      <c r="FV307" s="11">
        <v>4750</v>
      </c>
      <c r="FW307" s="11">
        <v>5000</v>
      </c>
      <c r="FX307" s="11">
        <v>5250</v>
      </c>
      <c r="FY307" s="11">
        <v>5500</v>
      </c>
      <c r="FZ307" s="49"/>
      <c r="HL307" s="11">
        <v>500</v>
      </c>
      <c r="HM307" s="12">
        <v>750</v>
      </c>
      <c r="HN307" s="11">
        <v>1000</v>
      </c>
      <c r="HO307" s="11">
        <v>1250</v>
      </c>
      <c r="HP307" s="11">
        <v>1500</v>
      </c>
      <c r="HQ307" s="11">
        <v>1750</v>
      </c>
      <c r="HR307" s="11">
        <v>2000</v>
      </c>
      <c r="HS307" s="11">
        <v>2250</v>
      </c>
      <c r="HT307" s="11">
        <v>2500</v>
      </c>
      <c r="HU307" s="11">
        <v>2750</v>
      </c>
      <c r="HV307" s="14">
        <v>3000</v>
      </c>
      <c r="HW307" s="15" t="s">
        <v>74</v>
      </c>
      <c r="HX307" s="11">
        <v>3250</v>
      </c>
      <c r="HY307" s="12">
        <v>3500</v>
      </c>
      <c r="HZ307" s="11">
        <v>3750</v>
      </c>
      <c r="IA307" s="11">
        <v>4000</v>
      </c>
      <c r="IB307" s="11">
        <v>4250</v>
      </c>
      <c r="IC307" s="11">
        <v>4500</v>
      </c>
      <c r="ID307" s="11">
        <v>4750</v>
      </c>
      <c r="IE307" s="11">
        <v>5000</v>
      </c>
      <c r="IF307" s="11">
        <v>5250</v>
      </c>
      <c r="IG307" s="11">
        <v>5500</v>
      </c>
      <c r="IH307" s="49"/>
      <c r="IO307" s="11">
        <v>500</v>
      </c>
      <c r="IP307" s="12">
        <v>750</v>
      </c>
      <c r="IQ307" s="11">
        <v>1000</v>
      </c>
      <c r="IR307" s="11">
        <v>1250</v>
      </c>
      <c r="IS307" s="11">
        <v>1500</v>
      </c>
      <c r="IT307" s="11">
        <v>1750</v>
      </c>
      <c r="IU307" s="11">
        <v>2000</v>
      </c>
      <c r="IV307" s="11">
        <v>2250</v>
      </c>
      <c r="IW307" s="11">
        <v>2500</v>
      </c>
      <c r="IX307" s="11">
        <v>2750</v>
      </c>
      <c r="IY307" s="14">
        <v>3000</v>
      </c>
      <c r="IZ307" s="15" t="s">
        <v>74</v>
      </c>
      <c r="JA307" s="11">
        <v>3250</v>
      </c>
      <c r="JB307" s="12">
        <v>3500</v>
      </c>
      <c r="JC307" s="11">
        <v>3750</v>
      </c>
      <c r="JD307" s="11">
        <v>4000</v>
      </c>
      <c r="JE307" s="11">
        <v>4250</v>
      </c>
      <c r="JF307" s="11">
        <v>4500</v>
      </c>
      <c r="JG307" s="11">
        <v>4750</v>
      </c>
      <c r="JH307" s="11">
        <v>5000</v>
      </c>
      <c r="JI307" s="11">
        <v>5250</v>
      </c>
      <c r="JJ307" s="11">
        <v>5500</v>
      </c>
      <c r="JK307" s="49"/>
      <c r="KW307" s="11">
        <v>500</v>
      </c>
      <c r="KX307" s="12">
        <v>750</v>
      </c>
      <c r="KY307" s="11">
        <v>1000</v>
      </c>
      <c r="KZ307" s="11">
        <v>1250</v>
      </c>
      <c r="LA307" s="11">
        <v>1500</v>
      </c>
      <c r="LB307" s="11">
        <v>1750</v>
      </c>
      <c r="LC307" s="11">
        <v>2000</v>
      </c>
      <c r="LD307" s="11">
        <v>2250</v>
      </c>
      <c r="LE307" s="11">
        <v>2500</v>
      </c>
      <c r="LF307" s="11">
        <v>2750</v>
      </c>
      <c r="LG307" s="14">
        <v>3000</v>
      </c>
      <c r="LH307" s="15" t="s">
        <v>74</v>
      </c>
      <c r="LI307" s="11">
        <v>3250</v>
      </c>
      <c r="LJ307" s="12">
        <v>3500</v>
      </c>
      <c r="LK307" s="11">
        <v>3750</v>
      </c>
      <c r="LL307" s="11">
        <v>4000</v>
      </c>
      <c r="LM307" s="11">
        <v>4250</v>
      </c>
      <c r="LN307" s="11">
        <v>4500</v>
      </c>
      <c r="LO307" s="11">
        <v>4750</v>
      </c>
      <c r="LP307" s="11">
        <v>5000</v>
      </c>
      <c r="LQ307" s="11">
        <v>5250</v>
      </c>
      <c r="LR307" s="11">
        <v>5500</v>
      </c>
      <c r="LS307" s="49"/>
    </row>
    <row r="308" spans="9:331">
      <c r="I308" s="17"/>
      <c r="J308" s="141" t="s">
        <v>310</v>
      </c>
      <c r="K308" s="18">
        <v>2</v>
      </c>
      <c r="L308" s="19">
        <v>3</v>
      </c>
      <c r="M308" s="18">
        <v>4</v>
      </c>
      <c r="N308" s="18">
        <v>5</v>
      </c>
      <c r="O308" s="18">
        <v>6</v>
      </c>
      <c r="P308" s="18">
        <v>7</v>
      </c>
      <c r="Q308" s="18">
        <v>8</v>
      </c>
      <c r="R308" s="18">
        <v>9</v>
      </c>
      <c r="S308" s="18">
        <v>10</v>
      </c>
      <c r="T308" s="18">
        <v>11</v>
      </c>
      <c r="U308" s="20">
        <v>12</v>
      </c>
      <c r="V308" s="21"/>
      <c r="W308" s="18">
        <v>13</v>
      </c>
      <c r="X308" s="19">
        <v>14</v>
      </c>
      <c r="Y308" s="18">
        <v>15</v>
      </c>
      <c r="Z308" s="18">
        <v>16</v>
      </c>
      <c r="AA308" s="18">
        <v>17</v>
      </c>
      <c r="AB308" s="18">
        <v>18</v>
      </c>
      <c r="AC308" s="18">
        <v>19</v>
      </c>
      <c r="AD308" s="18">
        <v>20</v>
      </c>
      <c r="AE308" s="18">
        <v>21</v>
      </c>
      <c r="AF308" s="18">
        <v>22</v>
      </c>
      <c r="CV308" s="17"/>
      <c r="CW308" s="157" t="s">
        <v>310</v>
      </c>
      <c r="CX308" s="18">
        <v>2</v>
      </c>
      <c r="CY308" s="19">
        <v>3</v>
      </c>
      <c r="CZ308" s="18">
        <v>4</v>
      </c>
      <c r="DA308" s="18">
        <v>5</v>
      </c>
      <c r="DB308" s="18">
        <v>6</v>
      </c>
      <c r="DC308" s="18">
        <v>7</v>
      </c>
      <c r="DD308" s="18">
        <v>8</v>
      </c>
      <c r="DE308" s="18">
        <v>9</v>
      </c>
      <c r="DF308" s="18">
        <v>10</v>
      </c>
      <c r="DG308" s="18">
        <v>11</v>
      </c>
      <c r="DH308" s="20">
        <v>12</v>
      </c>
      <c r="DI308" s="21"/>
      <c r="DJ308" s="18">
        <v>13</v>
      </c>
      <c r="DK308" s="19">
        <v>14</v>
      </c>
      <c r="DL308" s="18">
        <v>15</v>
      </c>
      <c r="DM308" s="18">
        <v>16</v>
      </c>
      <c r="DN308" s="18">
        <v>17</v>
      </c>
      <c r="DO308" s="18">
        <v>18</v>
      </c>
      <c r="DP308" s="18">
        <v>19</v>
      </c>
      <c r="DQ308" s="18">
        <v>20</v>
      </c>
      <c r="DR308" s="18">
        <v>21</v>
      </c>
      <c r="DS308" s="18">
        <v>22</v>
      </c>
      <c r="DT308" s="49"/>
      <c r="DY308" s="17"/>
      <c r="DZ308" s="157" t="s">
        <v>310</v>
      </c>
      <c r="EA308" s="18">
        <v>2</v>
      </c>
      <c r="EB308" s="19">
        <v>3</v>
      </c>
      <c r="EC308" s="18">
        <v>4</v>
      </c>
      <c r="ED308" s="18">
        <v>5</v>
      </c>
      <c r="EE308" s="18">
        <v>6</v>
      </c>
      <c r="EF308" s="18">
        <v>7</v>
      </c>
      <c r="EG308" s="18">
        <v>8</v>
      </c>
      <c r="EH308" s="18">
        <v>9</v>
      </c>
      <c r="EI308" s="18">
        <v>10</v>
      </c>
      <c r="EJ308" s="18">
        <v>11</v>
      </c>
      <c r="EK308" s="20">
        <v>12</v>
      </c>
      <c r="EL308" s="21"/>
      <c r="EM308" s="18">
        <v>13</v>
      </c>
      <c r="EN308" s="19">
        <v>14</v>
      </c>
      <c r="EO308" s="18">
        <v>15</v>
      </c>
      <c r="EP308" s="18">
        <v>16</v>
      </c>
      <c r="EQ308" s="18">
        <v>17</v>
      </c>
      <c r="ER308" s="18">
        <v>18</v>
      </c>
      <c r="ES308" s="18">
        <v>19</v>
      </c>
      <c r="ET308" s="18">
        <v>20</v>
      </c>
      <c r="EU308" s="18">
        <v>21</v>
      </c>
      <c r="EV308" s="18">
        <v>22</v>
      </c>
      <c r="EW308" s="49"/>
      <c r="FB308" s="17"/>
      <c r="FC308" s="157" t="s">
        <v>310</v>
      </c>
      <c r="FD308" s="18">
        <v>2</v>
      </c>
      <c r="FE308" s="19">
        <v>3</v>
      </c>
      <c r="FF308" s="18">
        <v>4</v>
      </c>
      <c r="FG308" s="18">
        <v>5</v>
      </c>
      <c r="FH308" s="18">
        <v>6</v>
      </c>
      <c r="FI308" s="18">
        <v>7</v>
      </c>
      <c r="FJ308" s="18">
        <v>8</v>
      </c>
      <c r="FK308" s="18">
        <v>9</v>
      </c>
      <c r="FL308" s="18">
        <v>10</v>
      </c>
      <c r="FM308" s="18">
        <v>11</v>
      </c>
      <c r="FN308" s="20">
        <v>12</v>
      </c>
      <c r="FO308" s="21"/>
      <c r="FP308" s="18">
        <v>13</v>
      </c>
      <c r="FQ308" s="19">
        <v>14</v>
      </c>
      <c r="FR308" s="18">
        <v>15</v>
      </c>
      <c r="FS308" s="18">
        <v>16</v>
      </c>
      <c r="FT308" s="18">
        <v>17</v>
      </c>
      <c r="FU308" s="18">
        <v>18</v>
      </c>
      <c r="FV308" s="18">
        <v>19</v>
      </c>
      <c r="FW308" s="18">
        <v>20</v>
      </c>
      <c r="FX308" s="18">
        <v>21</v>
      </c>
      <c r="FY308" s="18">
        <v>22</v>
      </c>
      <c r="FZ308" s="49"/>
      <c r="HJ308" s="17"/>
      <c r="HK308" s="163" t="s">
        <v>310</v>
      </c>
      <c r="HL308" s="18">
        <v>2</v>
      </c>
      <c r="HM308" s="19">
        <v>3</v>
      </c>
      <c r="HN308" s="18">
        <v>4</v>
      </c>
      <c r="HO308" s="18">
        <v>5</v>
      </c>
      <c r="HP308" s="18">
        <v>6</v>
      </c>
      <c r="HQ308" s="18">
        <v>7</v>
      </c>
      <c r="HR308" s="18">
        <v>8</v>
      </c>
      <c r="HS308" s="18">
        <v>9</v>
      </c>
      <c r="HT308" s="18">
        <v>10</v>
      </c>
      <c r="HU308" s="18">
        <v>11</v>
      </c>
      <c r="HV308" s="20">
        <v>12</v>
      </c>
      <c r="HW308" s="21"/>
      <c r="HX308" s="18">
        <v>13</v>
      </c>
      <c r="HY308" s="19">
        <v>14</v>
      </c>
      <c r="HZ308" s="18">
        <v>15</v>
      </c>
      <c r="IA308" s="18">
        <v>16</v>
      </c>
      <c r="IB308" s="18">
        <v>17</v>
      </c>
      <c r="IC308" s="18">
        <v>18</v>
      </c>
      <c r="ID308" s="18">
        <v>19</v>
      </c>
      <c r="IE308" s="18">
        <v>20</v>
      </c>
      <c r="IF308" s="18">
        <v>21</v>
      </c>
      <c r="IG308" s="18">
        <v>22</v>
      </c>
      <c r="IH308" s="49"/>
      <c r="IM308" s="17"/>
      <c r="IN308" s="163" t="s">
        <v>310</v>
      </c>
      <c r="IO308" s="18">
        <v>2</v>
      </c>
      <c r="IP308" s="19">
        <v>3</v>
      </c>
      <c r="IQ308" s="18">
        <v>4</v>
      </c>
      <c r="IR308" s="18">
        <v>5</v>
      </c>
      <c r="IS308" s="18">
        <v>6</v>
      </c>
      <c r="IT308" s="18">
        <v>7</v>
      </c>
      <c r="IU308" s="18">
        <v>8</v>
      </c>
      <c r="IV308" s="18">
        <v>9</v>
      </c>
      <c r="IW308" s="18">
        <v>10</v>
      </c>
      <c r="IX308" s="18">
        <v>11</v>
      </c>
      <c r="IY308" s="20">
        <v>12</v>
      </c>
      <c r="IZ308" s="21"/>
      <c r="JA308" s="18">
        <v>13</v>
      </c>
      <c r="JB308" s="19">
        <v>14</v>
      </c>
      <c r="JC308" s="18">
        <v>15</v>
      </c>
      <c r="JD308" s="18">
        <v>16</v>
      </c>
      <c r="JE308" s="18">
        <v>17</v>
      </c>
      <c r="JF308" s="18">
        <v>18</v>
      </c>
      <c r="JG308" s="18">
        <v>19</v>
      </c>
      <c r="JH308" s="18">
        <v>20</v>
      </c>
      <c r="JI308" s="18">
        <v>21</v>
      </c>
      <c r="JJ308" s="18">
        <v>22</v>
      </c>
      <c r="JK308" s="49"/>
      <c r="KU308" s="17"/>
      <c r="KV308" s="163" t="s">
        <v>310</v>
      </c>
      <c r="KW308" s="18">
        <v>2</v>
      </c>
      <c r="KX308" s="19">
        <v>3</v>
      </c>
      <c r="KY308" s="18">
        <v>4</v>
      </c>
      <c r="KZ308" s="18">
        <v>5</v>
      </c>
      <c r="LA308" s="18">
        <v>6</v>
      </c>
      <c r="LB308" s="18">
        <v>7</v>
      </c>
      <c r="LC308" s="18">
        <v>8</v>
      </c>
      <c r="LD308" s="18">
        <v>9</v>
      </c>
      <c r="LE308" s="18">
        <v>10</v>
      </c>
      <c r="LF308" s="18">
        <v>11</v>
      </c>
      <c r="LG308" s="20">
        <v>12</v>
      </c>
      <c r="LH308" s="21"/>
      <c r="LI308" s="18">
        <v>13</v>
      </c>
      <c r="LJ308" s="19">
        <v>14</v>
      </c>
      <c r="LK308" s="18">
        <v>15</v>
      </c>
      <c r="LL308" s="18">
        <v>16</v>
      </c>
      <c r="LM308" s="18">
        <v>17</v>
      </c>
      <c r="LN308" s="18">
        <v>18</v>
      </c>
      <c r="LO308" s="18">
        <v>19</v>
      </c>
      <c r="LP308" s="18">
        <v>20</v>
      </c>
      <c r="LQ308" s="18">
        <v>21</v>
      </c>
      <c r="LR308" s="18">
        <v>22</v>
      </c>
      <c r="LS308" s="49"/>
    </row>
    <row r="309" spans="9:331">
      <c r="I309" s="43" t="s">
        <v>110</v>
      </c>
      <c r="J309" s="24" t="str">
        <f>CONCATENATE(J$308,"-",I309)</f>
        <v>C-18-NH-D</v>
      </c>
      <c r="K309" s="25">
        <v>0.46</v>
      </c>
      <c r="L309" s="252" t="s">
        <v>84</v>
      </c>
      <c r="M309" s="252"/>
      <c r="N309" s="252"/>
      <c r="O309" s="252"/>
      <c r="P309" s="252"/>
      <c r="Q309" s="252"/>
      <c r="R309" s="252"/>
      <c r="S309" s="252"/>
      <c r="T309" s="252"/>
      <c r="U309" s="253"/>
      <c r="V309" s="27">
        <v>1.1000000000000001</v>
      </c>
      <c r="W309" s="25"/>
      <c r="X309" s="252" t="s">
        <v>84</v>
      </c>
      <c r="Y309" s="252"/>
      <c r="Z309" s="252"/>
      <c r="AA309" s="252"/>
      <c r="AB309" s="252"/>
      <c r="AC309" s="252"/>
      <c r="AD309" s="252"/>
      <c r="AE309" s="252"/>
      <c r="AF309" s="252"/>
      <c r="CV309" s="43" t="s">
        <v>110</v>
      </c>
      <c r="CW309" s="24" t="str">
        <f>CONCATENATE(CW$308,"-",CV309)</f>
        <v>C-18-NH-D</v>
      </c>
      <c r="CX309" s="25">
        <v>0.4</v>
      </c>
      <c r="CY309" s="252" t="s">
        <v>84</v>
      </c>
      <c r="CZ309" s="252"/>
      <c r="DA309" s="252"/>
      <c r="DB309" s="252"/>
      <c r="DC309" s="252"/>
      <c r="DD309" s="252"/>
      <c r="DE309" s="252"/>
      <c r="DF309" s="252"/>
      <c r="DG309" s="252"/>
      <c r="DH309" s="253"/>
      <c r="DI309" s="27">
        <v>1.1000000000000001</v>
      </c>
      <c r="DJ309" s="25"/>
      <c r="DK309" s="252" t="s">
        <v>84</v>
      </c>
      <c r="DL309" s="252"/>
      <c r="DM309" s="252"/>
      <c r="DN309" s="252"/>
      <c r="DO309" s="252"/>
      <c r="DP309" s="252"/>
      <c r="DQ309" s="252"/>
      <c r="DR309" s="252"/>
      <c r="DS309" s="252"/>
      <c r="DT309" s="49"/>
      <c r="DY309" s="43" t="s">
        <v>110</v>
      </c>
      <c r="DZ309" s="24" t="str">
        <f>CONCATENATE(DZ$308,"-",DY309)</f>
        <v>C-18-NH-D</v>
      </c>
      <c r="EA309" s="25">
        <v>0.4</v>
      </c>
      <c r="EB309" s="252" t="s">
        <v>84</v>
      </c>
      <c r="EC309" s="252"/>
      <c r="ED309" s="252"/>
      <c r="EE309" s="252"/>
      <c r="EF309" s="252"/>
      <c r="EG309" s="252"/>
      <c r="EH309" s="252"/>
      <c r="EI309" s="252"/>
      <c r="EJ309" s="252"/>
      <c r="EK309" s="253"/>
      <c r="EL309" s="27">
        <v>1.1000000000000001</v>
      </c>
      <c r="EM309" s="25"/>
      <c r="EN309" s="252" t="s">
        <v>84</v>
      </c>
      <c r="EO309" s="252"/>
      <c r="EP309" s="252"/>
      <c r="EQ309" s="252"/>
      <c r="ER309" s="252"/>
      <c r="ES309" s="252"/>
      <c r="ET309" s="252"/>
      <c r="EU309" s="252"/>
      <c r="EV309" s="252"/>
      <c r="EW309" s="49"/>
      <c r="FB309" s="43" t="s">
        <v>110</v>
      </c>
      <c r="FC309" s="24" t="str">
        <f>CONCATENATE(FC$308,"-",FB309)</f>
        <v>C-18-NH-D</v>
      </c>
      <c r="FD309" s="25">
        <v>0.34</v>
      </c>
      <c r="FE309" s="252" t="s">
        <v>84</v>
      </c>
      <c r="FF309" s="252"/>
      <c r="FG309" s="252"/>
      <c r="FH309" s="252"/>
      <c r="FI309" s="252"/>
      <c r="FJ309" s="252"/>
      <c r="FK309" s="252"/>
      <c r="FL309" s="252"/>
      <c r="FM309" s="252"/>
      <c r="FN309" s="253"/>
      <c r="FO309" s="27">
        <v>1.1000000000000001</v>
      </c>
      <c r="FP309" s="25"/>
      <c r="FQ309" s="252" t="s">
        <v>84</v>
      </c>
      <c r="FR309" s="252"/>
      <c r="FS309" s="252"/>
      <c r="FT309" s="252"/>
      <c r="FU309" s="252"/>
      <c r="FV309" s="252"/>
      <c r="FW309" s="252"/>
      <c r="FX309" s="252"/>
      <c r="FY309" s="252"/>
      <c r="FZ309" s="49"/>
      <c r="HJ309" s="43" t="s">
        <v>110</v>
      </c>
      <c r="HK309" s="24" t="str">
        <f>CONCATENATE(HK$308,"-",HJ309)</f>
        <v>C-18-NH-D</v>
      </c>
      <c r="HL309" s="25">
        <v>0.38</v>
      </c>
      <c r="HM309" s="252" t="s">
        <v>84</v>
      </c>
      <c r="HN309" s="252"/>
      <c r="HO309" s="252"/>
      <c r="HP309" s="252"/>
      <c r="HQ309" s="252"/>
      <c r="HR309" s="252"/>
      <c r="HS309" s="252"/>
      <c r="HT309" s="252"/>
      <c r="HU309" s="252"/>
      <c r="HV309" s="253"/>
      <c r="HW309" s="27">
        <v>100</v>
      </c>
      <c r="HX309" s="25"/>
      <c r="HY309" s="252" t="s">
        <v>84</v>
      </c>
      <c r="HZ309" s="252"/>
      <c r="IA309" s="252"/>
      <c r="IB309" s="252"/>
      <c r="IC309" s="252"/>
      <c r="ID309" s="252"/>
      <c r="IE309" s="252"/>
      <c r="IF309" s="252"/>
      <c r="IG309" s="252"/>
      <c r="IH309" s="49"/>
      <c r="IM309" s="43" t="s">
        <v>110</v>
      </c>
      <c r="IN309" s="24" t="str">
        <f>CONCATENATE(IN$308,"-",IM309)</f>
        <v>C-18-NH-D</v>
      </c>
      <c r="IO309" s="25">
        <v>99999</v>
      </c>
      <c r="IP309" s="252" t="s">
        <v>84</v>
      </c>
      <c r="IQ309" s="252"/>
      <c r="IR309" s="252"/>
      <c r="IS309" s="252"/>
      <c r="IT309" s="252"/>
      <c r="IU309" s="252"/>
      <c r="IV309" s="252"/>
      <c r="IW309" s="252"/>
      <c r="IX309" s="252"/>
      <c r="IY309" s="253"/>
      <c r="IZ309" s="27">
        <v>100</v>
      </c>
      <c r="JA309" s="25"/>
      <c r="JB309" s="252" t="s">
        <v>84</v>
      </c>
      <c r="JC309" s="252"/>
      <c r="JD309" s="252"/>
      <c r="JE309" s="252"/>
      <c r="JF309" s="252"/>
      <c r="JG309" s="252"/>
      <c r="JH309" s="252"/>
      <c r="JI309" s="252"/>
      <c r="JJ309" s="252"/>
      <c r="JK309" s="49"/>
      <c r="KU309" s="43" t="s">
        <v>110</v>
      </c>
      <c r="KV309" s="24" t="str">
        <f>CONCATENATE(KV$308,"-",KU309)</f>
        <v>C-18-NH-D</v>
      </c>
      <c r="KW309" s="25">
        <v>0.38</v>
      </c>
      <c r="KX309" s="252" t="s">
        <v>84</v>
      </c>
      <c r="KY309" s="252"/>
      <c r="KZ309" s="252"/>
      <c r="LA309" s="252"/>
      <c r="LB309" s="252"/>
      <c r="LC309" s="252"/>
      <c r="LD309" s="252"/>
      <c r="LE309" s="252"/>
      <c r="LF309" s="252"/>
      <c r="LG309" s="253"/>
      <c r="LH309" s="27">
        <v>100</v>
      </c>
      <c r="LI309" s="25"/>
      <c r="LJ309" s="252" t="s">
        <v>84</v>
      </c>
      <c r="LK309" s="252"/>
      <c r="LL309" s="252"/>
      <c r="LM309" s="252"/>
      <c r="LN309" s="252"/>
      <c r="LO309" s="252"/>
      <c r="LP309" s="252"/>
      <c r="LQ309" s="252"/>
      <c r="LR309" s="252"/>
      <c r="LS309" s="49"/>
    </row>
    <row r="310" spans="9:331" ht="14.4">
      <c r="I310" s="24" t="s">
        <v>91</v>
      </c>
      <c r="J310" s="24" t="str">
        <f t="shared" ref="J310:J319" si="195">CONCATENATE(J$308,"-",I310)</f>
        <v>C-18-NH-18-29</v>
      </c>
      <c r="K310" s="140">
        <v>0.46</v>
      </c>
      <c r="L310" s="25">
        <v>0.69</v>
      </c>
      <c r="M310" s="25">
        <v>0.92</v>
      </c>
      <c r="N310" s="25">
        <v>1.1499999999999999</v>
      </c>
      <c r="O310" s="25">
        <v>1.38</v>
      </c>
      <c r="P310" s="25">
        <v>1.61</v>
      </c>
      <c r="Q310" s="25">
        <v>1.84</v>
      </c>
      <c r="R310" s="25">
        <v>2.0699999999999998</v>
      </c>
      <c r="S310" s="25">
        <v>2.2999999999999998</v>
      </c>
      <c r="T310" s="25">
        <v>2.5299999999999998</v>
      </c>
      <c r="U310" s="28">
        <v>2.76</v>
      </c>
      <c r="V310" s="29">
        <v>1.1000000000000001</v>
      </c>
      <c r="W310" s="142">
        <v>2.99</v>
      </c>
      <c r="X310" s="28">
        <v>3.22</v>
      </c>
      <c r="Y310" s="28">
        <v>3.45</v>
      </c>
      <c r="Z310" s="28">
        <v>3.68</v>
      </c>
      <c r="AA310" s="28">
        <v>3.91</v>
      </c>
      <c r="AB310" s="28">
        <v>4.1399999999999997</v>
      </c>
      <c r="AC310" s="28">
        <v>4.37</v>
      </c>
      <c r="AD310" s="25">
        <v>4.5999999999999996</v>
      </c>
      <c r="AE310" s="25">
        <v>4.83</v>
      </c>
      <c r="AF310" s="25">
        <v>5.0599999999999996</v>
      </c>
      <c r="CV310" s="24" t="s">
        <v>91</v>
      </c>
      <c r="CW310" s="24" t="str">
        <f t="shared" ref="CW310:CW319" si="196">CONCATENATE(CW$308,"-",CV310)</f>
        <v>C-18-NH-18-29</v>
      </c>
      <c r="CX310" s="156">
        <v>0.4</v>
      </c>
      <c r="CY310" s="25">
        <v>0.6</v>
      </c>
      <c r="CZ310" s="25">
        <v>0.8</v>
      </c>
      <c r="DA310" s="25">
        <v>1</v>
      </c>
      <c r="DB310" s="25">
        <v>1.2</v>
      </c>
      <c r="DC310" s="25">
        <v>1.4</v>
      </c>
      <c r="DD310" s="25">
        <v>1.6</v>
      </c>
      <c r="DE310" s="25">
        <v>1.8</v>
      </c>
      <c r="DF310" s="25">
        <v>2</v>
      </c>
      <c r="DG310" s="25">
        <v>2.2000000000000002</v>
      </c>
      <c r="DH310" s="28">
        <v>2.4</v>
      </c>
      <c r="DI310" s="29">
        <v>1.1000000000000001</v>
      </c>
      <c r="DJ310" s="158">
        <v>2.6</v>
      </c>
      <c r="DK310" s="28">
        <v>2.8</v>
      </c>
      <c r="DL310" s="28">
        <v>3</v>
      </c>
      <c r="DM310" s="28">
        <v>3.2</v>
      </c>
      <c r="DN310" s="28">
        <v>3.4</v>
      </c>
      <c r="DO310" s="28">
        <v>3.6</v>
      </c>
      <c r="DP310" s="28">
        <v>3.8</v>
      </c>
      <c r="DQ310" s="25">
        <v>4</v>
      </c>
      <c r="DR310" s="25">
        <v>4.2</v>
      </c>
      <c r="DS310" s="25">
        <v>4.4000000000000004</v>
      </c>
      <c r="DT310" s="49"/>
      <c r="DY310" s="24" t="s">
        <v>91</v>
      </c>
      <c r="DZ310" s="24" t="str">
        <f t="shared" ref="DZ310:DZ319" si="197">CONCATENATE(DZ$308,"-",DY310)</f>
        <v>C-18-NH-18-29</v>
      </c>
      <c r="EA310" s="156">
        <v>0.4</v>
      </c>
      <c r="EB310" s="25">
        <v>0.6</v>
      </c>
      <c r="EC310" s="25">
        <v>0.8</v>
      </c>
      <c r="ED310" s="25">
        <v>1</v>
      </c>
      <c r="EE310" s="25">
        <v>1.2</v>
      </c>
      <c r="EF310" s="25">
        <v>1.4</v>
      </c>
      <c r="EG310" s="25">
        <v>1.6</v>
      </c>
      <c r="EH310" s="25">
        <v>1.8</v>
      </c>
      <c r="EI310" s="25">
        <v>2</v>
      </c>
      <c r="EJ310" s="25">
        <v>2.2000000000000002</v>
      </c>
      <c r="EK310" s="28">
        <v>2.4</v>
      </c>
      <c r="EL310" s="29">
        <v>1.1000000000000001</v>
      </c>
      <c r="EM310" s="158">
        <v>2.6</v>
      </c>
      <c r="EN310" s="28">
        <v>2.8</v>
      </c>
      <c r="EO310" s="28">
        <v>3</v>
      </c>
      <c r="EP310" s="28">
        <v>3.2</v>
      </c>
      <c r="EQ310" s="28">
        <v>3.4</v>
      </c>
      <c r="ER310" s="28">
        <v>3.6</v>
      </c>
      <c r="ES310" s="28">
        <v>3.8</v>
      </c>
      <c r="ET310" s="25">
        <v>4</v>
      </c>
      <c r="EU310" s="25">
        <v>4.2</v>
      </c>
      <c r="EV310" s="25">
        <v>4.4000000000000004</v>
      </c>
      <c r="EW310" s="49"/>
      <c r="FB310" s="24" t="s">
        <v>91</v>
      </c>
      <c r="FC310" s="24" t="str">
        <f t="shared" ref="FC310:FC319" si="198">CONCATENATE(FC$308,"-",FB310)</f>
        <v>C-18-NH-18-29</v>
      </c>
      <c r="FD310" s="156">
        <v>0.34</v>
      </c>
      <c r="FE310" s="25">
        <v>0.51</v>
      </c>
      <c r="FF310" s="25">
        <v>0.68</v>
      </c>
      <c r="FG310" s="25">
        <v>0.85</v>
      </c>
      <c r="FH310" s="25">
        <v>1.02</v>
      </c>
      <c r="FI310" s="25">
        <v>1.19</v>
      </c>
      <c r="FJ310" s="25">
        <v>1.36</v>
      </c>
      <c r="FK310" s="25">
        <v>1.53</v>
      </c>
      <c r="FL310" s="25">
        <v>1.7</v>
      </c>
      <c r="FM310" s="25">
        <v>1.87</v>
      </c>
      <c r="FN310" s="28">
        <v>2.04</v>
      </c>
      <c r="FO310" s="29">
        <v>1.1000000000000001</v>
      </c>
      <c r="FP310" s="158">
        <v>2.21</v>
      </c>
      <c r="FQ310" s="28">
        <v>2.38</v>
      </c>
      <c r="FR310" s="28">
        <v>2.5499999999999998</v>
      </c>
      <c r="FS310" s="28">
        <v>2.72</v>
      </c>
      <c r="FT310" s="28">
        <v>2.89</v>
      </c>
      <c r="FU310" s="28">
        <v>3.06</v>
      </c>
      <c r="FV310" s="28">
        <v>3.23</v>
      </c>
      <c r="FW310" s="25">
        <v>3.4</v>
      </c>
      <c r="FX310" s="25">
        <v>3.57</v>
      </c>
      <c r="FY310" s="25">
        <v>3.74</v>
      </c>
      <c r="FZ310" s="49"/>
      <c r="HJ310" s="24" t="s">
        <v>91</v>
      </c>
      <c r="HK310" s="24" t="str">
        <f t="shared" ref="HK310:HK319" si="199">CONCATENATE(HK$308,"-",HJ310)</f>
        <v>C-18-NH-18-29</v>
      </c>
      <c r="HL310" s="162">
        <v>0.38</v>
      </c>
      <c r="HM310" s="25">
        <v>0.56999999999999995</v>
      </c>
      <c r="HN310" s="25">
        <v>0.76</v>
      </c>
      <c r="HO310" s="25">
        <v>0.95</v>
      </c>
      <c r="HP310" s="25">
        <v>1.1399999999999999</v>
      </c>
      <c r="HQ310" s="25">
        <v>1.33</v>
      </c>
      <c r="HR310" s="25">
        <v>1.52</v>
      </c>
      <c r="HS310" s="25">
        <v>1.71</v>
      </c>
      <c r="HT310" s="25">
        <v>1.9</v>
      </c>
      <c r="HU310" s="25">
        <v>2.09</v>
      </c>
      <c r="HV310" s="28">
        <v>2.2799999999999998</v>
      </c>
      <c r="HW310" s="29">
        <v>100</v>
      </c>
      <c r="HX310" s="164">
        <v>2.4700000000000002</v>
      </c>
      <c r="HY310" s="28">
        <v>2.66</v>
      </c>
      <c r="HZ310" s="28">
        <v>2.85</v>
      </c>
      <c r="IA310" s="28">
        <v>3.04</v>
      </c>
      <c r="IB310" s="28">
        <v>3.23</v>
      </c>
      <c r="IC310" s="28">
        <v>3.42</v>
      </c>
      <c r="ID310" s="28">
        <v>3.61</v>
      </c>
      <c r="IE310" s="25">
        <v>3.8</v>
      </c>
      <c r="IF310" s="25">
        <v>3.99</v>
      </c>
      <c r="IG310" s="25">
        <v>4.18</v>
      </c>
      <c r="IH310" s="49"/>
      <c r="IM310" s="24" t="s">
        <v>91</v>
      </c>
      <c r="IN310" s="24" t="str">
        <f t="shared" ref="IN310:IN319" si="200">CONCATENATE(IN$308,"-",IM310)</f>
        <v>C-18-NH-18-29</v>
      </c>
      <c r="IO310" s="165">
        <v>99999</v>
      </c>
      <c r="IP310" s="25">
        <v>99999</v>
      </c>
      <c r="IQ310" s="25">
        <v>99999</v>
      </c>
      <c r="IR310" s="25">
        <v>99999</v>
      </c>
      <c r="IS310" s="25">
        <v>99999</v>
      </c>
      <c r="IT310" s="25">
        <v>99999</v>
      </c>
      <c r="IU310" s="25">
        <v>99999</v>
      </c>
      <c r="IV310" s="25">
        <v>99999</v>
      </c>
      <c r="IW310" s="25">
        <v>99999</v>
      </c>
      <c r="IX310" s="25">
        <v>99999</v>
      </c>
      <c r="IY310" s="28">
        <v>99999</v>
      </c>
      <c r="IZ310" s="29">
        <v>100</v>
      </c>
      <c r="JA310" s="165">
        <v>99999</v>
      </c>
      <c r="JB310" s="25">
        <v>99999</v>
      </c>
      <c r="JC310" s="25">
        <v>99999</v>
      </c>
      <c r="JD310" s="25">
        <v>99999</v>
      </c>
      <c r="JE310" s="25">
        <v>99999</v>
      </c>
      <c r="JF310" s="25">
        <v>99999</v>
      </c>
      <c r="JG310" s="25">
        <v>99999</v>
      </c>
      <c r="JH310" s="25">
        <v>99999</v>
      </c>
      <c r="JI310" s="25">
        <v>99999</v>
      </c>
      <c r="JJ310" s="25">
        <v>99999</v>
      </c>
      <c r="JK310" s="49"/>
      <c r="KU310" s="24" t="s">
        <v>91</v>
      </c>
      <c r="KV310" s="24" t="str">
        <f t="shared" ref="KV310:KV319" si="201">CONCATENATE(KV$308,"-",KU310)</f>
        <v>C-18-NH-18-29</v>
      </c>
      <c r="KW310" s="162">
        <v>0.38</v>
      </c>
      <c r="KX310" s="25">
        <v>0.56999999999999995</v>
      </c>
      <c r="KY310" s="25">
        <v>0.76</v>
      </c>
      <c r="KZ310" s="25">
        <v>0.95</v>
      </c>
      <c r="LA310" s="25">
        <v>1.1399999999999999</v>
      </c>
      <c r="LB310" s="25">
        <v>1.33</v>
      </c>
      <c r="LC310" s="25">
        <v>1.52</v>
      </c>
      <c r="LD310" s="25">
        <v>1.71</v>
      </c>
      <c r="LE310" s="25">
        <v>1.9</v>
      </c>
      <c r="LF310" s="25">
        <v>2.09</v>
      </c>
      <c r="LG310" s="28">
        <v>2.2799999999999998</v>
      </c>
      <c r="LH310" s="29">
        <v>100</v>
      </c>
      <c r="LI310" s="164">
        <v>2.4700000000000002</v>
      </c>
      <c r="LJ310" s="28">
        <v>2.66</v>
      </c>
      <c r="LK310" s="28">
        <v>2.85</v>
      </c>
      <c r="LL310" s="28">
        <v>3.04</v>
      </c>
      <c r="LM310" s="28">
        <v>3.23</v>
      </c>
      <c r="LN310" s="28">
        <v>3.42</v>
      </c>
      <c r="LO310" s="28">
        <v>3.61</v>
      </c>
      <c r="LP310" s="25">
        <v>3.8</v>
      </c>
      <c r="LQ310" s="25">
        <v>3.99</v>
      </c>
      <c r="LR310" s="25">
        <v>4.18</v>
      </c>
      <c r="LS310" s="49"/>
    </row>
    <row r="311" spans="9:331" ht="14.4">
      <c r="I311" s="24" t="s">
        <v>92</v>
      </c>
      <c r="J311" s="24" t="str">
        <f t="shared" si="195"/>
        <v>C-18-NH-30-39</v>
      </c>
      <c r="K311" s="25">
        <v>0.68</v>
      </c>
      <c r="L311" s="25">
        <v>1.02</v>
      </c>
      <c r="M311" s="25">
        <v>1.36</v>
      </c>
      <c r="N311" s="25">
        <v>1.7</v>
      </c>
      <c r="O311" s="25">
        <v>2.04</v>
      </c>
      <c r="P311" s="25">
        <v>2.38</v>
      </c>
      <c r="Q311" s="25">
        <v>2.72</v>
      </c>
      <c r="R311" s="25">
        <v>3.06</v>
      </c>
      <c r="S311" s="25">
        <v>3.4</v>
      </c>
      <c r="T311" s="25">
        <v>3.74</v>
      </c>
      <c r="U311" s="28">
        <v>4.08</v>
      </c>
      <c r="V311" s="29">
        <v>1.1000000000000001</v>
      </c>
      <c r="W311" s="28">
        <v>4.42</v>
      </c>
      <c r="X311" s="28">
        <v>4.76</v>
      </c>
      <c r="Y311" s="28">
        <v>5.0999999999999996</v>
      </c>
      <c r="Z311" s="28">
        <v>5.44</v>
      </c>
      <c r="AA311" s="28">
        <v>5.78</v>
      </c>
      <c r="AB311" s="28">
        <v>6.12</v>
      </c>
      <c r="AC311" s="28">
        <v>6.46</v>
      </c>
      <c r="AD311" s="25">
        <v>6.8</v>
      </c>
      <c r="AE311" s="25">
        <v>7.14</v>
      </c>
      <c r="AF311" s="25">
        <v>7.48</v>
      </c>
      <c r="CV311" s="24" t="s">
        <v>92</v>
      </c>
      <c r="CW311" s="24" t="str">
        <f t="shared" si="196"/>
        <v>C-18-NH-30-39</v>
      </c>
      <c r="CX311" s="25">
        <v>0.62</v>
      </c>
      <c r="CY311" s="25">
        <v>0.93</v>
      </c>
      <c r="CZ311" s="25">
        <v>1.24</v>
      </c>
      <c r="DA311" s="25">
        <v>1.55</v>
      </c>
      <c r="DB311" s="25">
        <v>1.86</v>
      </c>
      <c r="DC311" s="25">
        <v>2.17</v>
      </c>
      <c r="DD311" s="25">
        <v>2.48</v>
      </c>
      <c r="DE311" s="25">
        <v>2.79</v>
      </c>
      <c r="DF311" s="25">
        <v>3.1</v>
      </c>
      <c r="DG311" s="25">
        <v>3.41</v>
      </c>
      <c r="DH311" s="28">
        <v>3.72</v>
      </c>
      <c r="DI311" s="29">
        <v>1.1000000000000001</v>
      </c>
      <c r="DJ311" s="28">
        <v>4.03</v>
      </c>
      <c r="DK311" s="28">
        <v>4.34</v>
      </c>
      <c r="DL311" s="28">
        <v>4.6500000000000004</v>
      </c>
      <c r="DM311" s="28">
        <v>4.96</v>
      </c>
      <c r="DN311" s="28">
        <v>5.27</v>
      </c>
      <c r="DO311" s="28">
        <v>5.58</v>
      </c>
      <c r="DP311" s="28">
        <v>5.89</v>
      </c>
      <c r="DQ311" s="25">
        <v>6.2</v>
      </c>
      <c r="DR311" s="25">
        <v>6.51</v>
      </c>
      <c r="DS311" s="25">
        <v>6.82</v>
      </c>
      <c r="DT311" s="49"/>
      <c r="DY311" s="24" t="s">
        <v>92</v>
      </c>
      <c r="DZ311" s="24" t="str">
        <f t="shared" si="197"/>
        <v>C-18-NH-30-39</v>
      </c>
      <c r="EA311" s="25">
        <v>0.62</v>
      </c>
      <c r="EB311" s="25">
        <v>0.93</v>
      </c>
      <c r="EC311" s="25">
        <v>1.24</v>
      </c>
      <c r="ED311" s="25">
        <v>1.55</v>
      </c>
      <c r="EE311" s="25">
        <v>1.86</v>
      </c>
      <c r="EF311" s="25">
        <v>2.17</v>
      </c>
      <c r="EG311" s="25">
        <v>2.48</v>
      </c>
      <c r="EH311" s="25">
        <v>2.79</v>
      </c>
      <c r="EI311" s="25">
        <v>3.1</v>
      </c>
      <c r="EJ311" s="25">
        <v>3.41</v>
      </c>
      <c r="EK311" s="28">
        <v>3.72</v>
      </c>
      <c r="EL311" s="29">
        <v>1.1000000000000001</v>
      </c>
      <c r="EM311" s="28">
        <v>4.03</v>
      </c>
      <c r="EN311" s="28">
        <v>4.34</v>
      </c>
      <c r="EO311" s="28">
        <v>4.6500000000000004</v>
      </c>
      <c r="EP311" s="28">
        <v>4.96</v>
      </c>
      <c r="EQ311" s="28">
        <v>5.27</v>
      </c>
      <c r="ER311" s="28">
        <v>5.58</v>
      </c>
      <c r="ES311" s="28">
        <v>5.89</v>
      </c>
      <c r="ET311" s="25">
        <v>6.2</v>
      </c>
      <c r="EU311" s="25">
        <v>6.51</v>
      </c>
      <c r="EV311" s="25">
        <v>6.82</v>
      </c>
      <c r="EW311" s="49"/>
      <c r="FB311" s="24" t="s">
        <v>92</v>
      </c>
      <c r="FC311" s="24" t="str">
        <f t="shared" si="198"/>
        <v>C-18-NH-30-39</v>
      </c>
      <c r="FD311" s="25">
        <v>0.52</v>
      </c>
      <c r="FE311" s="25">
        <v>0.78</v>
      </c>
      <c r="FF311" s="25">
        <v>1.04</v>
      </c>
      <c r="FG311" s="25">
        <v>1.3</v>
      </c>
      <c r="FH311" s="25">
        <v>1.56</v>
      </c>
      <c r="FI311" s="25">
        <v>1.82</v>
      </c>
      <c r="FJ311" s="25">
        <v>2.08</v>
      </c>
      <c r="FK311" s="25">
        <v>2.34</v>
      </c>
      <c r="FL311" s="25">
        <v>2.6</v>
      </c>
      <c r="FM311" s="25">
        <v>2.86</v>
      </c>
      <c r="FN311" s="28">
        <v>3.12</v>
      </c>
      <c r="FO311" s="29">
        <v>1.1000000000000001</v>
      </c>
      <c r="FP311" s="28">
        <v>3.38</v>
      </c>
      <c r="FQ311" s="28">
        <v>3.64</v>
      </c>
      <c r="FR311" s="28">
        <v>3.9</v>
      </c>
      <c r="FS311" s="28">
        <v>4.16</v>
      </c>
      <c r="FT311" s="28">
        <v>4.42</v>
      </c>
      <c r="FU311" s="28">
        <v>4.68</v>
      </c>
      <c r="FV311" s="28">
        <v>4.9400000000000004</v>
      </c>
      <c r="FW311" s="25">
        <v>5.2</v>
      </c>
      <c r="FX311" s="25">
        <v>5.46</v>
      </c>
      <c r="FY311" s="25">
        <v>5.72</v>
      </c>
      <c r="FZ311" s="49"/>
      <c r="HJ311" s="24" t="s">
        <v>92</v>
      </c>
      <c r="HK311" s="24" t="str">
        <f t="shared" si="199"/>
        <v>C-18-NH-30-39</v>
      </c>
      <c r="HL311" s="25">
        <v>0.56000000000000005</v>
      </c>
      <c r="HM311" s="25">
        <v>0.84</v>
      </c>
      <c r="HN311" s="25">
        <v>1.1200000000000001</v>
      </c>
      <c r="HO311" s="25">
        <v>1.4</v>
      </c>
      <c r="HP311" s="25">
        <v>1.68</v>
      </c>
      <c r="HQ311" s="25">
        <v>1.96</v>
      </c>
      <c r="HR311" s="25">
        <v>2.2400000000000002</v>
      </c>
      <c r="HS311" s="25">
        <v>2.52</v>
      </c>
      <c r="HT311" s="25">
        <v>2.8</v>
      </c>
      <c r="HU311" s="25">
        <v>3.08</v>
      </c>
      <c r="HV311" s="28">
        <v>3.36</v>
      </c>
      <c r="HW311" s="29">
        <v>100</v>
      </c>
      <c r="HX311" s="28">
        <v>3.64</v>
      </c>
      <c r="HY311" s="28">
        <v>3.92</v>
      </c>
      <c r="HZ311" s="28">
        <v>4.2</v>
      </c>
      <c r="IA311" s="28">
        <v>4.4800000000000004</v>
      </c>
      <c r="IB311" s="28">
        <v>4.76</v>
      </c>
      <c r="IC311" s="28">
        <v>5.04</v>
      </c>
      <c r="ID311" s="28">
        <v>5.32</v>
      </c>
      <c r="IE311" s="25">
        <v>5.6</v>
      </c>
      <c r="IF311" s="25">
        <v>5.88</v>
      </c>
      <c r="IG311" s="25">
        <v>6.16</v>
      </c>
      <c r="IH311" s="49"/>
      <c r="IM311" s="24" t="s">
        <v>92</v>
      </c>
      <c r="IN311" s="24" t="str">
        <f t="shared" si="200"/>
        <v>C-18-NH-30-39</v>
      </c>
      <c r="IO311" s="165">
        <v>99999</v>
      </c>
      <c r="IP311" s="25">
        <v>99999</v>
      </c>
      <c r="IQ311" s="25">
        <v>99999</v>
      </c>
      <c r="IR311" s="25">
        <v>99999</v>
      </c>
      <c r="IS311" s="25">
        <v>99999</v>
      </c>
      <c r="IT311" s="25">
        <v>99999</v>
      </c>
      <c r="IU311" s="25">
        <v>99999</v>
      </c>
      <c r="IV311" s="25">
        <v>99999</v>
      </c>
      <c r="IW311" s="25">
        <v>99999</v>
      </c>
      <c r="IX311" s="25">
        <v>99999</v>
      </c>
      <c r="IY311" s="28">
        <v>99999</v>
      </c>
      <c r="IZ311" s="29">
        <v>100</v>
      </c>
      <c r="JA311" s="165">
        <v>99999</v>
      </c>
      <c r="JB311" s="25">
        <v>99999</v>
      </c>
      <c r="JC311" s="25">
        <v>99999</v>
      </c>
      <c r="JD311" s="25">
        <v>99999</v>
      </c>
      <c r="JE311" s="25">
        <v>99999</v>
      </c>
      <c r="JF311" s="25">
        <v>99999</v>
      </c>
      <c r="JG311" s="25">
        <v>99999</v>
      </c>
      <c r="JH311" s="25">
        <v>99999</v>
      </c>
      <c r="JI311" s="25">
        <v>99999</v>
      </c>
      <c r="JJ311" s="25">
        <v>99999</v>
      </c>
      <c r="JK311" s="49"/>
      <c r="KU311" s="24" t="s">
        <v>92</v>
      </c>
      <c r="KV311" s="24" t="str">
        <f t="shared" si="201"/>
        <v>C-18-NH-30-39</v>
      </c>
      <c r="KW311" s="25">
        <v>0.56000000000000005</v>
      </c>
      <c r="KX311" s="25">
        <v>0.84</v>
      </c>
      <c r="KY311" s="25">
        <v>1.1200000000000001</v>
      </c>
      <c r="KZ311" s="25">
        <v>1.4</v>
      </c>
      <c r="LA311" s="25">
        <v>1.68</v>
      </c>
      <c r="LB311" s="25">
        <v>1.96</v>
      </c>
      <c r="LC311" s="25">
        <v>2.2400000000000002</v>
      </c>
      <c r="LD311" s="25">
        <v>2.52</v>
      </c>
      <c r="LE311" s="25">
        <v>2.8</v>
      </c>
      <c r="LF311" s="25">
        <v>3.08</v>
      </c>
      <c r="LG311" s="28">
        <v>3.36</v>
      </c>
      <c r="LH311" s="29">
        <v>100</v>
      </c>
      <c r="LI311" s="28">
        <v>3.64</v>
      </c>
      <c r="LJ311" s="28">
        <v>3.92</v>
      </c>
      <c r="LK311" s="28">
        <v>4.2</v>
      </c>
      <c r="LL311" s="28">
        <v>4.4800000000000004</v>
      </c>
      <c r="LM311" s="28">
        <v>4.76</v>
      </c>
      <c r="LN311" s="28">
        <v>5.04</v>
      </c>
      <c r="LO311" s="28">
        <v>5.32</v>
      </c>
      <c r="LP311" s="25">
        <v>5.6</v>
      </c>
      <c r="LQ311" s="25">
        <v>5.88</v>
      </c>
      <c r="LR311" s="25">
        <v>6.16</v>
      </c>
      <c r="LS311" s="49"/>
    </row>
    <row r="312" spans="9:331" ht="14.4">
      <c r="I312" s="24" t="s">
        <v>93</v>
      </c>
      <c r="J312" s="24" t="str">
        <f t="shared" si="195"/>
        <v>C-18-NH-40-49</v>
      </c>
      <c r="K312" s="25">
        <v>1.48</v>
      </c>
      <c r="L312" s="25">
        <v>2.2200000000000002</v>
      </c>
      <c r="M312" s="25">
        <v>2.96</v>
      </c>
      <c r="N312" s="25">
        <v>3.7</v>
      </c>
      <c r="O312" s="25">
        <v>4.4400000000000004</v>
      </c>
      <c r="P312" s="25">
        <v>5.18</v>
      </c>
      <c r="Q312" s="25">
        <v>5.92</v>
      </c>
      <c r="R312" s="25">
        <v>6.66</v>
      </c>
      <c r="S312" s="25">
        <v>7.4</v>
      </c>
      <c r="T312" s="25">
        <v>8.14</v>
      </c>
      <c r="U312" s="28">
        <v>8.8800000000000008</v>
      </c>
      <c r="V312" s="29">
        <v>1.1499999999999999</v>
      </c>
      <c r="W312" s="28">
        <v>9.6199999999999992</v>
      </c>
      <c r="X312" s="28">
        <v>10.36</v>
      </c>
      <c r="Y312" s="28">
        <v>11.1</v>
      </c>
      <c r="Z312" s="28">
        <v>11.84</v>
      </c>
      <c r="AA312" s="28">
        <v>12.58</v>
      </c>
      <c r="AB312" s="28">
        <v>13.32</v>
      </c>
      <c r="AC312" s="28">
        <v>14.06</v>
      </c>
      <c r="AD312" s="25">
        <v>14.8</v>
      </c>
      <c r="AE312" s="25">
        <v>15.54</v>
      </c>
      <c r="AF312" s="25">
        <v>16.28</v>
      </c>
      <c r="CV312" s="24" t="s">
        <v>93</v>
      </c>
      <c r="CW312" s="24" t="str">
        <f t="shared" si="196"/>
        <v>C-18-NH-40-49</v>
      </c>
      <c r="CX312" s="25">
        <v>1.34</v>
      </c>
      <c r="CY312" s="25">
        <v>2.0099999999999998</v>
      </c>
      <c r="CZ312" s="25">
        <v>2.68</v>
      </c>
      <c r="DA312" s="25">
        <v>3.35</v>
      </c>
      <c r="DB312" s="25">
        <v>4.0199999999999996</v>
      </c>
      <c r="DC312" s="25">
        <v>4.6900000000000004</v>
      </c>
      <c r="DD312" s="25">
        <v>5.36</v>
      </c>
      <c r="DE312" s="25">
        <v>6.03</v>
      </c>
      <c r="DF312" s="25">
        <v>6.7</v>
      </c>
      <c r="DG312" s="25">
        <v>7.37</v>
      </c>
      <c r="DH312" s="28">
        <v>8.0399999999999991</v>
      </c>
      <c r="DI312" s="29">
        <v>1.1499999999999999</v>
      </c>
      <c r="DJ312" s="28">
        <v>8.7100000000000009</v>
      </c>
      <c r="DK312" s="28">
        <v>9.3800000000000008</v>
      </c>
      <c r="DL312" s="28">
        <v>10.050000000000001</v>
      </c>
      <c r="DM312" s="28">
        <v>10.72</v>
      </c>
      <c r="DN312" s="28">
        <v>11.39</v>
      </c>
      <c r="DO312" s="28">
        <v>12.06</v>
      </c>
      <c r="DP312" s="28">
        <v>12.73</v>
      </c>
      <c r="DQ312" s="25">
        <v>13.4</v>
      </c>
      <c r="DR312" s="25">
        <v>14.07</v>
      </c>
      <c r="DS312" s="25">
        <v>14.74</v>
      </c>
      <c r="DT312" s="49"/>
      <c r="DY312" s="24" t="s">
        <v>93</v>
      </c>
      <c r="DZ312" s="24" t="str">
        <f t="shared" si="197"/>
        <v>C-18-NH-40-49</v>
      </c>
      <c r="EA312" s="25">
        <v>1.36</v>
      </c>
      <c r="EB312" s="25">
        <v>2.04</v>
      </c>
      <c r="EC312" s="25">
        <v>2.72</v>
      </c>
      <c r="ED312" s="25">
        <v>3.4</v>
      </c>
      <c r="EE312" s="25">
        <v>4.08</v>
      </c>
      <c r="EF312" s="25">
        <v>4.76</v>
      </c>
      <c r="EG312" s="25">
        <v>5.44</v>
      </c>
      <c r="EH312" s="25">
        <v>6.12</v>
      </c>
      <c r="EI312" s="25">
        <v>6.8</v>
      </c>
      <c r="EJ312" s="25">
        <v>7.48</v>
      </c>
      <c r="EK312" s="28">
        <v>8.16</v>
      </c>
      <c r="EL312" s="29">
        <v>1.1499999999999999</v>
      </c>
      <c r="EM312" s="28">
        <v>8.84</v>
      </c>
      <c r="EN312" s="28">
        <v>9.52</v>
      </c>
      <c r="EO312" s="28">
        <v>10.199999999999999</v>
      </c>
      <c r="EP312" s="28">
        <v>10.88</v>
      </c>
      <c r="EQ312" s="28">
        <v>11.56</v>
      </c>
      <c r="ER312" s="28">
        <v>12.24</v>
      </c>
      <c r="ES312" s="28">
        <v>12.92</v>
      </c>
      <c r="ET312" s="25">
        <v>13.6</v>
      </c>
      <c r="EU312" s="25">
        <v>14.28</v>
      </c>
      <c r="EV312" s="25">
        <v>14.96</v>
      </c>
      <c r="EW312" s="49"/>
      <c r="FB312" s="24" t="s">
        <v>93</v>
      </c>
      <c r="FC312" s="24" t="str">
        <f t="shared" si="198"/>
        <v>C-18-NH-40-49</v>
      </c>
      <c r="FD312" s="25">
        <v>1.1200000000000001</v>
      </c>
      <c r="FE312" s="25">
        <v>1.68</v>
      </c>
      <c r="FF312" s="25">
        <v>2.2400000000000002</v>
      </c>
      <c r="FG312" s="25">
        <v>2.8</v>
      </c>
      <c r="FH312" s="25">
        <v>3.36</v>
      </c>
      <c r="FI312" s="25">
        <v>3.92</v>
      </c>
      <c r="FJ312" s="25">
        <v>4.4800000000000004</v>
      </c>
      <c r="FK312" s="25">
        <v>5.04</v>
      </c>
      <c r="FL312" s="25">
        <v>5.6</v>
      </c>
      <c r="FM312" s="25">
        <v>6.16</v>
      </c>
      <c r="FN312" s="28">
        <v>6.72</v>
      </c>
      <c r="FO312" s="29">
        <v>1.1499999999999999</v>
      </c>
      <c r="FP312" s="28">
        <v>7.28</v>
      </c>
      <c r="FQ312" s="28">
        <v>7.84</v>
      </c>
      <c r="FR312" s="28">
        <v>8.4</v>
      </c>
      <c r="FS312" s="28">
        <v>8.9600000000000009</v>
      </c>
      <c r="FT312" s="28">
        <v>9.52</v>
      </c>
      <c r="FU312" s="28">
        <v>10.08</v>
      </c>
      <c r="FV312" s="28">
        <v>10.64</v>
      </c>
      <c r="FW312" s="25">
        <v>11.2</v>
      </c>
      <c r="FX312" s="25">
        <v>11.76</v>
      </c>
      <c r="FY312" s="25">
        <v>12.32</v>
      </c>
      <c r="FZ312" s="49"/>
      <c r="HJ312" s="24" t="s">
        <v>93</v>
      </c>
      <c r="HK312" s="24" t="str">
        <f t="shared" si="199"/>
        <v>C-18-NH-40-49</v>
      </c>
      <c r="HL312" s="25">
        <v>1.22</v>
      </c>
      <c r="HM312" s="25">
        <v>1.83</v>
      </c>
      <c r="HN312" s="25">
        <v>2.44</v>
      </c>
      <c r="HO312" s="25">
        <v>3.05</v>
      </c>
      <c r="HP312" s="25">
        <v>3.66</v>
      </c>
      <c r="HQ312" s="25">
        <v>4.2699999999999996</v>
      </c>
      <c r="HR312" s="25">
        <v>4.88</v>
      </c>
      <c r="HS312" s="25">
        <v>5.49</v>
      </c>
      <c r="HT312" s="25">
        <v>6.1</v>
      </c>
      <c r="HU312" s="25">
        <v>6.71</v>
      </c>
      <c r="HV312" s="28">
        <v>7.32</v>
      </c>
      <c r="HW312" s="29">
        <v>100</v>
      </c>
      <c r="HX312" s="28">
        <v>7.93</v>
      </c>
      <c r="HY312" s="28">
        <v>8.5399999999999991</v>
      </c>
      <c r="HZ312" s="28">
        <v>9.15</v>
      </c>
      <c r="IA312" s="28">
        <v>9.76</v>
      </c>
      <c r="IB312" s="28">
        <v>10.37</v>
      </c>
      <c r="IC312" s="28">
        <v>10.98</v>
      </c>
      <c r="ID312" s="28">
        <v>11.59</v>
      </c>
      <c r="IE312" s="25">
        <v>12.2</v>
      </c>
      <c r="IF312" s="25">
        <v>12.81</v>
      </c>
      <c r="IG312" s="25">
        <v>13.42</v>
      </c>
      <c r="IH312" s="49"/>
      <c r="IM312" s="24" t="s">
        <v>93</v>
      </c>
      <c r="IN312" s="24" t="str">
        <f t="shared" si="200"/>
        <v>C-18-NH-40-49</v>
      </c>
      <c r="IO312" s="165">
        <v>99999</v>
      </c>
      <c r="IP312" s="25">
        <v>99999</v>
      </c>
      <c r="IQ312" s="25">
        <v>99999</v>
      </c>
      <c r="IR312" s="25">
        <v>99999</v>
      </c>
      <c r="IS312" s="25">
        <v>99999</v>
      </c>
      <c r="IT312" s="25">
        <v>99999</v>
      </c>
      <c r="IU312" s="25">
        <v>99999</v>
      </c>
      <c r="IV312" s="25">
        <v>99999</v>
      </c>
      <c r="IW312" s="25">
        <v>99999</v>
      </c>
      <c r="IX312" s="25">
        <v>99999</v>
      </c>
      <c r="IY312" s="28">
        <v>99999</v>
      </c>
      <c r="IZ312" s="29">
        <v>100</v>
      </c>
      <c r="JA312" s="165">
        <v>99999</v>
      </c>
      <c r="JB312" s="25">
        <v>99999</v>
      </c>
      <c r="JC312" s="25">
        <v>99999</v>
      </c>
      <c r="JD312" s="25">
        <v>99999</v>
      </c>
      <c r="JE312" s="25">
        <v>99999</v>
      </c>
      <c r="JF312" s="25">
        <v>99999</v>
      </c>
      <c r="JG312" s="25">
        <v>99999</v>
      </c>
      <c r="JH312" s="25">
        <v>99999</v>
      </c>
      <c r="JI312" s="25">
        <v>99999</v>
      </c>
      <c r="JJ312" s="25">
        <v>99999</v>
      </c>
      <c r="JK312" s="49"/>
      <c r="KU312" s="24" t="s">
        <v>93</v>
      </c>
      <c r="KV312" s="24" t="str">
        <f t="shared" si="201"/>
        <v>C-18-NH-40-49</v>
      </c>
      <c r="KW312" s="25">
        <v>1.22</v>
      </c>
      <c r="KX312" s="25">
        <v>1.83</v>
      </c>
      <c r="KY312" s="25">
        <v>2.44</v>
      </c>
      <c r="KZ312" s="25">
        <v>3.05</v>
      </c>
      <c r="LA312" s="25">
        <v>3.66</v>
      </c>
      <c r="LB312" s="25">
        <v>4.2699999999999996</v>
      </c>
      <c r="LC312" s="25">
        <v>4.88</v>
      </c>
      <c r="LD312" s="25">
        <v>5.49</v>
      </c>
      <c r="LE312" s="25">
        <v>6.1</v>
      </c>
      <c r="LF312" s="25">
        <v>6.71</v>
      </c>
      <c r="LG312" s="28">
        <v>7.32</v>
      </c>
      <c r="LH312" s="29">
        <v>100</v>
      </c>
      <c r="LI312" s="28">
        <v>7.93</v>
      </c>
      <c r="LJ312" s="28">
        <v>8.5399999999999991</v>
      </c>
      <c r="LK312" s="28">
        <v>9.15</v>
      </c>
      <c r="LL312" s="28">
        <v>9.76</v>
      </c>
      <c r="LM312" s="28">
        <v>10.37</v>
      </c>
      <c r="LN312" s="28">
        <v>10.98</v>
      </c>
      <c r="LO312" s="28">
        <v>11.59</v>
      </c>
      <c r="LP312" s="25">
        <v>12.2</v>
      </c>
      <c r="LQ312" s="25">
        <v>12.81</v>
      </c>
      <c r="LR312" s="25">
        <v>13.42</v>
      </c>
      <c r="LS312" s="49"/>
    </row>
    <row r="313" spans="9:331" ht="14.4">
      <c r="I313" s="24" t="s">
        <v>94</v>
      </c>
      <c r="J313" s="24" t="str">
        <f t="shared" si="195"/>
        <v>C-18-NH-50-54</v>
      </c>
      <c r="K313" s="25">
        <v>4.3</v>
      </c>
      <c r="L313" s="25">
        <v>6.45</v>
      </c>
      <c r="M313" s="25">
        <v>8.6</v>
      </c>
      <c r="N313" s="25">
        <v>10.75</v>
      </c>
      <c r="O313" s="25">
        <v>12.9</v>
      </c>
      <c r="P313" s="25">
        <v>15.05</v>
      </c>
      <c r="Q313" s="25">
        <v>17.2</v>
      </c>
      <c r="R313" s="25">
        <v>19.350000000000001</v>
      </c>
      <c r="S313" s="25">
        <v>21.5</v>
      </c>
      <c r="T313" s="25">
        <v>23.65</v>
      </c>
      <c r="U313" s="28">
        <v>25.8</v>
      </c>
      <c r="V313" s="29">
        <v>1.1499999999999999</v>
      </c>
      <c r="W313" s="28">
        <v>27.95</v>
      </c>
      <c r="X313" s="28">
        <v>30.1</v>
      </c>
      <c r="Y313" s="28">
        <v>32.25</v>
      </c>
      <c r="Z313" s="28">
        <v>34.4</v>
      </c>
      <c r="AA313" s="28">
        <v>36.549999999999997</v>
      </c>
      <c r="AB313" s="28">
        <v>38.700000000000003</v>
      </c>
      <c r="AC313" s="28">
        <v>40.85</v>
      </c>
      <c r="AD313" s="25">
        <v>43</v>
      </c>
      <c r="AE313" s="25">
        <v>45.15</v>
      </c>
      <c r="AF313" s="25">
        <v>47.3</v>
      </c>
      <c r="CV313" s="24" t="s">
        <v>94</v>
      </c>
      <c r="CW313" s="24" t="str">
        <f t="shared" si="196"/>
        <v>C-18-NH-50-54</v>
      </c>
      <c r="CX313" s="25">
        <v>3.92</v>
      </c>
      <c r="CY313" s="25">
        <v>5.88</v>
      </c>
      <c r="CZ313" s="25">
        <v>7.84</v>
      </c>
      <c r="DA313" s="25">
        <v>9.8000000000000007</v>
      </c>
      <c r="DB313" s="25">
        <v>11.76</v>
      </c>
      <c r="DC313" s="25">
        <v>13.72</v>
      </c>
      <c r="DD313" s="25">
        <v>15.68</v>
      </c>
      <c r="DE313" s="25">
        <v>17.64</v>
      </c>
      <c r="DF313" s="25">
        <v>19.600000000000001</v>
      </c>
      <c r="DG313" s="25">
        <v>21.56</v>
      </c>
      <c r="DH313" s="28">
        <v>23.52</v>
      </c>
      <c r="DI313" s="29">
        <v>1.1499999999999999</v>
      </c>
      <c r="DJ313" s="28">
        <v>25.48</v>
      </c>
      <c r="DK313" s="28">
        <v>27.44</v>
      </c>
      <c r="DL313" s="28">
        <v>29.4</v>
      </c>
      <c r="DM313" s="28">
        <v>31.36</v>
      </c>
      <c r="DN313" s="28">
        <v>33.32</v>
      </c>
      <c r="DO313" s="28">
        <v>35.28</v>
      </c>
      <c r="DP313" s="28">
        <v>37.24</v>
      </c>
      <c r="DQ313" s="25">
        <v>39.200000000000003</v>
      </c>
      <c r="DR313" s="25">
        <v>41.16</v>
      </c>
      <c r="DS313" s="25">
        <v>43.12</v>
      </c>
      <c r="DT313" s="49"/>
      <c r="DY313" s="24" t="s">
        <v>94</v>
      </c>
      <c r="DZ313" s="24" t="str">
        <f t="shared" si="197"/>
        <v>C-18-NH-50-54</v>
      </c>
      <c r="EA313" s="25">
        <v>3.96</v>
      </c>
      <c r="EB313" s="25">
        <v>5.94</v>
      </c>
      <c r="EC313" s="25">
        <v>7.92</v>
      </c>
      <c r="ED313" s="25">
        <v>9.9</v>
      </c>
      <c r="EE313" s="25">
        <v>11.88</v>
      </c>
      <c r="EF313" s="25">
        <v>13.86</v>
      </c>
      <c r="EG313" s="25">
        <v>15.84</v>
      </c>
      <c r="EH313" s="25">
        <v>17.82</v>
      </c>
      <c r="EI313" s="25">
        <v>19.8</v>
      </c>
      <c r="EJ313" s="25">
        <v>21.78</v>
      </c>
      <c r="EK313" s="28">
        <v>23.76</v>
      </c>
      <c r="EL313" s="29">
        <v>1.1499999999999999</v>
      </c>
      <c r="EM313" s="28">
        <v>25.74</v>
      </c>
      <c r="EN313" s="28">
        <v>27.72</v>
      </c>
      <c r="EO313" s="28">
        <v>29.7</v>
      </c>
      <c r="EP313" s="28">
        <v>31.68</v>
      </c>
      <c r="EQ313" s="28">
        <v>33.659999999999997</v>
      </c>
      <c r="ER313" s="28">
        <v>35.64</v>
      </c>
      <c r="ES313" s="28">
        <v>37.619999999999997</v>
      </c>
      <c r="ET313" s="25">
        <v>39.6</v>
      </c>
      <c r="EU313" s="25">
        <v>41.58</v>
      </c>
      <c r="EV313" s="25">
        <v>43.56</v>
      </c>
      <c r="EW313" s="49"/>
      <c r="FB313" s="24" t="s">
        <v>94</v>
      </c>
      <c r="FC313" s="24" t="str">
        <f t="shared" si="198"/>
        <v>C-18-NH-50-54</v>
      </c>
      <c r="FD313" s="25">
        <v>3.28</v>
      </c>
      <c r="FE313" s="25">
        <v>4.92</v>
      </c>
      <c r="FF313" s="25">
        <v>6.56</v>
      </c>
      <c r="FG313" s="25">
        <v>8.1999999999999993</v>
      </c>
      <c r="FH313" s="25">
        <v>9.84</v>
      </c>
      <c r="FI313" s="25">
        <v>11.48</v>
      </c>
      <c r="FJ313" s="25">
        <v>13.12</v>
      </c>
      <c r="FK313" s="25">
        <v>14.76</v>
      </c>
      <c r="FL313" s="25">
        <v>16.399999999999999</v>
      </c>
      <c r="FM313" s="25">
        <v>18.04</v>
      </c>
      <c r="FN313" s="28">
        <v>19.68</v>
      </c>
      <c r="FO313" s="29">
        <v>1.1499999999999999</v>
      </c>
      <c r="FP313" s="28">
        <v>21.32</v>
      </c>
      <c r="FQ313" s="28">
        <v>22.96</v>
      </c>
      <c r="FR313" s="28">
        <v>24.6</v>
      </c>
      <c r="FS313" s="28">
        <v>26.24</v>
      </c>
      <c r="FT313" s="28">
        <v>27.88</v>
      </c>
      <c r="FU313" s="28">
        <v>29.52</v>
      </c>
      <c r="FV313" s="28">
        <v>31.16</v>
      </c>
      <c r="FW313" s="25">
        <v>32.799999999999997</v>
      </c>
      <c r="FX313" s="25">
        <v>34.44</v>
      </c>
      <c r="FY313" s="25">
        <v>36.08</v>
      </c>
      <c r="FZ313" s="49"/>
      <c r="HJ313" s="24" t="s">
        <v>94</v>
      </c>
      <c r="HK313" s="24" t="str">
        <f t="shared" si="199"/>
        <v>C-18-NH-50-54</v>
      </c>
      <c r="HL313" s="25">
        <v>3.58</v>
      </c>
      <c r="HM313" s="25">
        <v>5.37</v>
      </c>
      <c r="HN313" s="25">
        <v>7.16</v>
      </c>
      <c r="HO313" s="25">
        <v>8.9499999999999993</v>
      </c>
      <c r="HP313" s="25">
        <v>10.74</v>
      </c>
      <c r="HQ313" s="25">
        <v>12.53</v>
      </c>
      <c r="HR313" s="25">
        <v>14.32</v>
      </c>
      <c r="HS313" s="25">
        <v>16.11</v>
      </c>
      <c r="HT313" s="25">
        <v>17.899999999999999</v>
      </c>
      <c r="HU313" s="25">
        <v>19.690000000000001</v>
      </c>
      <c r="HV313" s="28">
        <v>21.48</v>
      </c>
      <c r="HW313" s="29">
        <v>100</v>
      </c>
      <c r="HX313" s="28">
        <v>23.27</v>
      </c>
      <c r="HY313" s="28">
        <v>25.06</v>
      </c>
      <c r="HZ313" s="28">
        <v>26.85</v>
      </c>
      <c r="IA313" s="28">
        <v>28.64</v>
      </c>
      <c r="IB313" s="28">
        <v>30.43</v>
      </c>
      <c r="IC313" s="28">
        <v>32.22</v>
      </c>
      <c r="ID313" s="28">
        <v>34.01</v>
      </c>
      <c r="IE313" s="25">
        <v>35.799999999999997</v>
      </c>
      <c r="IF313" s="25">
        <v>37.590000000000003</v>
      </c>
      <c r="IG313" s="25">
        <v>39.380000000000003</v>
      </c>
      <c r="IH313" s="49"/>
      <c r="IM313" s="24" t="s">
        <v>94</v>
      </c>
      <c r="IN313" s="24" t="str">
        <f t="shared" si="200"/>
        <v>C-18-NH-50-54</v>
      </c>
      <c r="IO313" s="165">
        <v>99999</v>
      </c>
      <c r="IP313" s="25">
        <v>99999</v>
      </c>
      <c r="IQ313" s="25">
        <v>99999</v>
      </c>
      <c r="IR313" s="25">
        <v>99999</v>
      </c>
      <c r="IS313" s="25">
        <v>99999</v>
      </c>
      <c r="IT313" s="25">
        <v>99999</v>
      </c>
      <c r="IU313" s="25">
        <v>99999</v>
      </c>
      <c r="IV313" s="25">
        <v>99999</v>
      </c>
      <c r="IW313" s="25">
        <v>99999</v>
      </c>
      <c r="IX313" s="25">
        <v>99999</v>
      </c>
      <c r="IY313" s="28">
        <v>99999</v>
      </c>
      <c r="IZ313" s="29">
        <v>100</v>
      </c>
      <c r="JA313" s="165">
        <v>99999</v>
      </c>
      <c r="JB313" s="25">
        <v>99999</v>
      </c>
      <c r="JC313" s="25">
        <v>99999</v>
      </c>
      <c r="JD313" s="25">
        <v>99999</v>
      </c>
      <c r="JE313" s="25">
        <v>99999</v>
      </c>
      <c r="JF313" s="25">
        <v>99999</v>
      </c>
      <c r="JG313" s="25">
        <v>99999</v>
      </c>
      <c r="JH313" s="25">
        <v>99999</v>
      </c>
      <c r="JI313" s="25">
        <v>99999</v>
      </c>
      <c r="JJ313" s="25">
        <v>99999</v>
      </c>
      <c r="JK313" s="49"/>
      <c r="KU313" s="24" t="s">
        <v>94</v>
      </c>
      <c r="KV313" s="24" t="str">
        <f t="shared" si="201"/>
        <v>C-18-NH-50-54</v>
      </c>
      <c r="KW313" s="25">
        <v>3.58</v>
      </c>
      <c r="KX313" s="25">
        <v>5.37</v>
      </c>
      <c r="KY313" s="25">
        <v>7.16</v>
      </c>
      <c r="KZ313" s="25">
        <v>8.9499999999999993</v>
      </c>
      <c r="LA313" s="25">
        <v>10.74</v>
      </c>
      <c r="LB313" s="25">
        <v>12.53</v>
      </c>
      <c r="LC313" s="25">
        <v>14.32</v>
      </c>
      <c r="LD313" s="25">
        <v>16.11</v>
      </c>
      <c r="LE313" s="25">
        <v>17.899999999999999</v>
      </c>
      <c r="LF313" s="25">
        <v>19.690000000000001</v>
      </c>
      <c r="LG313" s="28">
        <v>21.48</v>
      </c>
      <c r="LH313" s="29">
        <v>100</v>
      </c>
      <c r="LI313" s="28">
        <v>23.27</v>
      </c>
      <c r="LJ313" s="28">
        <v>25.06</v>
      </c>
      <c r="LK313" s="28">
        <v>26.85</v>
      </c>
      <c r="LL313" s="28">
        <v>28.64</v>
      </c>
      <c r="LM313" s="28">
        <v>30.43</v>
      </c>
      <c r="LN313" s="28">
        <v>32.22</v>
      </c>
      <c r="LO313" s="28">
        <v>34.01</v>
      </c>
      <c r="LP313" s="25">
        <v>35.799999999999997</v>
      </c>
      <c r="LQ313" s="25">
        <v>37.590000000000003</v>
      </c>
      <c r="LR313" s="25">
        <v>39.380000000000003</v>
      </c>
      <c r="LS313" s="49"/>
    </row>
    <row r="314" spans="9:331" ht="14.4">
      <c r="I314" s="24" t="s">
        <v>95</v>
      </c>
      <c r="J314" s="24" t="str">
        <f t="shared" si="195"/>
        <v>C-18-NH-55-59</v>
      </c>
      <c r="K314" s="25">
        <v>8.84</v>
      </c>
      <c r="L314" s="25">
        <v>13.26</v>
      </c>
      <c r="M314" s="25">
        <v>17.68</v>
      </c>
      <c r="N314" s="25">
        <v>22.1</v>
      </c>
      <c r="O314" s="25">
        <v>26.52</v>
      </c>
      <c r="P314" s="25">
        <v>30.94</v>
      </c>
      <c r="Q314" s="25">
        <v>35.36</v>
      </c>
      <c r="R314" s="25">
        <v>39.78</v>
      </c>
      <c r="S314" s="25">
        <v>44.2</v>
      </c>
      <c r="T314" s="25">
        <v>48.62</v>
      </c>
      <c r="U314" s="28">
        <v>53.04</v>
      </c>
      <c r="V314" s="29">
        <v>1.2</v>
      </c>
      <c r="W314" s="28">
        <v>57.46</v>
      </c>
      <c r="X314" s="28">
        <v>61.88</v>
      </c>
      <c r="Y314" s="28">
        <v>66.3</v>
      </c>
      <c r="Z314" s="28">
        <v>70.72</v>
      </c>
      <c r="AA314" s="28">
        <v>75.14</v>
      </c>
      <c r="AB314" s="28">
        <v>79.56</v>
      </c>
      <c r="AC314" s="28">
        <v>83.98</v>
      </c>
      <c r="AD314" s="25">
        <v>88.4</v>
      </c>
      <c r="AE314" s="25">
        <v>92.82</v>
      </c>
      <c r="AF314" s="25">
        <v>97.24</v>
      </c>
      <c r="CV314" s="24" t="s">
        <v>95</v>
      </c>
      <c r="CW314" s="24" t="str">
        <f t="shared" si="196"/>
        <v>C-18-NH-55-59</v>
      </c>
      <c r="CX314" s="25">
        <v>8</v>
      </c>
      <c r="CY314" s="25">
        <v>12</v>
      </c>
      <c r="CZ314" s="25">
        <v>16</v>
      </c>
      <c r="DA314" s="25">
        <v>20</v>
      </c>
      <c r="DB314" s="25">
        <v>24</v>
      </c>
      <c r="DC314" s="25">
        <v>28</v>
      </c>
      <c r="DD314" s="25">
        <v>32</v>
      </c>
      <c r="DE314" s="25">
        <v>36</v>
      </c>
      <c r="DF314" s="25">
        <v>40</v>
      </c>
      <c r="DG314" s="25">
        <v>44</v>
      </c>
      <c r="DH314" s="28">
        <v>48</v>
      </c>
      <c r="DI314" s="29">
        <v>1.2</v>
      </c>
      <c r="DJ314" s="28">
        <v>52</v>
      </c>
      <c r="DK314" s="28">
        <v>56</v>
      </c>
      <c r="DL314" s="28">
        <v>60</v>
      </c>
      <c r="DM314" s="28">
        <v>64</v>
      </c>
      <c r="DN314" s="28">
        <v>68</v>
      </c>
      <c r="DO314" s="28">
        <v>72</v>
      </c>
      <c r="DP314" s="28">
        <v>76</v>
      </c>
      <c r="DQ314" s="25">
        <v>80</v>
      </c>
      <c r="DR314" s="25">
        <v>84</v>
      </c>
      <c r="DS314" s="25">
        <v>88</v>
      </c>
      <c r="DT314" s="49"/>
      <c r="DY314" s="24" t="s">
        <v>95</v>
      </c>
      <c r="DZ314" s="24" t="str">
        <f t="shared" si="197"/>
        <v>C-18-NH-55-59</v>
      </c>
      <c r="EA314" s="25">
        <v>8.1</v>
      </c>
      <c r="EB314" s="25">
        <v>12.15</v>
      </c>
      <c r="EC314" s="25">
        <v>16.2</v>
      </c>
      <c r="ED314" s="25">
        <v>20.25</v>
      </c>
      <c r="EE314" s="25">
        <v>24.3</v>
      </c>
      <c r="EF314" s="25">
        <v>28.35</v>
      </c>
      <c r="EG314" s="25">
        <v>32.4</v>
      </c>
      <c r="EH314" s="25">
        <v>36.450000000000003</v>
      </c>
      <c r="EI314" s="25">
        <v>40.5</v>
      </c>
      <c r="EJ314" s="25">
        <v>44.55</v>
      </c>
      <c r="EK314" s="28">
        <v>48.6</v>
      </c>
      <c r="EL314" s="29">
        <v>1.2</v>
      </c>
      <c r="EM314" s="28">
        <v>52.65</v>
      </c>
      <c r="EN314" s="28">
        <v>56.7</v>
      </c>
      <c r="EO314" s="28">
        <v>60.75</v>
      </c>
      <c r="EP314" s="28">
        <v>64.8</v>
      </c>
      <c r="EQ314" s="28">
        <v>68.849999999999994</v>
      </c>
      <c r="ER314" s="28">
        <v>72.900000000000006</v>
      </c>
      <c r="ES314" s="28">
        <v>76.95</v>
      </c>
      <c r="ET314" s="25">
        <v>81</v>
      </c>
      <c r="EU314" s="25">
        <v>85.05</v>
      </c>
      <c r="EV314" s="25">
        <v>89.1</v>
      </c>
      <c r="EW314" s="49"/>
      <c r="FB314" s="24" t="s">
        <v>95</v>
      </c>
      <c r="FC314" s="24" t="str">
        <f t="shared" si="198"/>
        <v>C-18-NH-55-59</v>
      </c>
      <c r="FD314" s="25">
        <v>6.74</v>
      </c>
      <c r="FE314" s="25">
        <v>10.11</v>
      </c>
      <c r="FF314" s="25">
        <v>13.48</v>
      </c>
      <c r="FG314" s="25">
        <v>16.850000000000001</v>
      </c>
      <c r="FH314" s="25">
        <v>20.22</v>
      </c>
      <c r="FI314" s="25">
        <v>23.59</v>
      </c>
      <c r="FJ314" s="25">
        <v>26.96</v>
      </c>
      <c r="FK314" s="25">
        <v>30.33</v>
      </c>
      <c r="FL314" s="25">
        <v>33.700000000000003</v>
      </c>
      <c r="FM314" s="25">
        <v>37.07</v>
      </c>
      <c r="FN314" s="28">
        <v>40.44</v>
      </c>
      <c r="FO314" s="29">
        <v>1.2</v>
      </c>
      <c r="FP314" s="28">
        <v>43.81</v>
      </c>
      <c r="FQ314" s="28">
        <v>47.18</v>
      </c>
      <c r="FR314" s="28">
        <v>50.55</v>
      </c>
      <c r="FS314" s="28">
        <v>53.92</v>
      </c>
      <c r="FT314" s="28">
        <v>57.29</v>
      </c>
      <c r="FU314" s="28">
        <v>60.66</v>
      </c>
      <c r="FV314" s="28">
        <v>64.03</v>
      </c>
      <c r="FW314" s="25">
        <v>67.400000000000006</v>
      </c>
      <c r="FX314" s="25">
        <v>70.77</v>
      </c>
      <c r="FY314" s="25">
        <v>74.14</v>
      </c>
      <c r="FZ314" s="49"/>
      <c r="HJ314" s="24" t="s">
        <v>95</v>
      </c>
      <c r="HK314" s="24" t="str">
        <f t="shared" si="199"/>
        <v>C-18-NH-55-59</v>
      </c>
      <c r="HL314" s="25">
        <v>7.34</v>
      </c>
      <c r="HM314" s="25">
        <v>11.01</v>
      </c>
      <c r="HN314" s="25">
        <v>14.68</v>
      </c>
      <c r="HO314" s="25">
        <v>18.350000000000001</v>
      </c>
      <c r="HP314" s="25">
        <v>22.02</v>
      </c>
      <c r="HQ314" s="25">
        <v>25.69</v>
      </c>
      <c r="HR314" s="25">
        <v>29.36</v>
      </c>
      <c r="HS314" s="25">
        <v>33.03</v>
      </c>
      <c r="HT314" s="25">
        <v>36.700000000000003</v>
      </c>
      <c r="HU314" s="25">
        <v>40.369999999999997</v>
      </c>
      <c r="HV314" s="28">
        <v>44.04</v>
      </c>
      <c r="HW314" s="29">
        <v>100</v>
      </c>
      <c r="HX314" s="28">
        <v>47.71</v>
      </c>
      <c r="HY314" s="28">
        <v>51.38</v>
      </c>
      <c r="HZ314" s="28">
        <v>55.05</v>
      </c>
      <c r="IA314" s="28">
        <v>58.72</v>
      </c>
      <c r="IB314" s="28">
        <v>62.39</v>
      </c>
      <c r="IC314" s="28">
        <v>66.06</v>
      </c>
      <c r="ID314" s="28">
        <v>69.73</v>
      </c>
      <c r="IE314" s="25">
        <v>73.400000000000006</v>
      </c>
      <c r="IF314" s="25">
        <v>77.069999999999993</v>
      </c>
      <c r="IG314" s="25">
        <v>80.739999999999995</v>
      </c>
      <c r="IH314" s="49"/>
      <c r="IM314" s="24" t="s">
        <v>95</v>
      </c>
      <c r="IN314" s="24" t="str">
        <f t="shared" si="200"/>
        <v>C-18-NH-55-59</v>
      </c>
      <c r="IO314" s="165">
        <v>99999</v>
      </c>
      <c r="IP314" s="25">
        <v>99999</v>
      </c>
      <c r="IQ314" s="25">
        <v>99999</v>
      </c>
      <c r="IR314" s="25">
        <v>99999</v>
      </c>
      <c r="IS314" s="25">
        <v>99999</v>
      </c>
      <c r="IT314" s="25">
        <v>99999</v>
      </c>
      <c r="IU314" s="25">
        <v>99999</v>
      </c>
      <c r="IV314" s="25">
        <v>99999</v>
      </c>
      <c r="IW314" s="25">
        <v>99999</v>
      </c>
      <c r="IX314" s="25">
        <v>99999</v>
      </c>
      <c r="IY314" s="28">
        <v>99999</v>
      </c>
      <c r="IZ314" s="29">
        <v>100</v>
      </c>
      <c r="JA314" s="165">
        <v>99999</v>
      </c>
      <c r="JB314" s="25">
        <v>99999</v>
      </c>
      <c r="JC314" s="25">
        <v>99999</v>
      </c>
      <c r="JD314" s="25">
        <v>99999</v>
      </c>
      <c r="JE314" s="25">
        <v>99999</v>
      </c>
      <c r="JF314" s="25">
        <v>99999</v>
      </c>
      <c r="JG314" s="25">
        <v>99999</v>
      </c>
      <c r="JH314" s="25">
        <v>99999</v>
      </c>
      <c r="JI314" s="25">
        <v>99999</v>
      </c>
      <c r="JJ314" s="25">
        <v>99999</v>
      </c>
      <c r="JK314" s="49"/>
      <c r="KU314" s="24" t="s">
        <v>95</v>
      </c>
      <c r="KV314" s="24" t="str">
        <f t="shared" si="201"/>
        <v>C-18-NH-55-59</v>
      </c>
      <c r="KW314" s="25">
        <v>7.34</v>
      </c>
      <c r="KX314" s="25">
        <v>11.01</v>
      </c>
      <c r="KY314" s="25">
        <v>14.68</v>
      </c>
      <c r="KZ314" s="25">
        <v>18.350000000000001</v>
      </c>
      <c r="LA314" s="25">
        <v>22.02</v>
      </c>
      <c r="LB314" s="25">
        <v>25.69</v>
      </c>
      <c r="LC314" s="25">
        <v>29.36</v>
      </c>
      <c r="LD314" s="25">
        <v>33.03</v>
      </c>
      <c r="LE314" s="25">
        <v>36.700000000000003</v>
      </c>
      <c r="LF314" s="25">
        <v>40.369999999999997</v>
      </c>
      <c r="LG314" s="28">
        <v>44.04</v>
      </c>
      <c r="LH314" s="29">
        <v>100</v>
      </c>
      <c r="LI314" s="28">
        <v>47.71</v>
      </c>
      <c r="LJ314" s="28">
        <v>51.38</v>
      </c>
      <c r="LK314" s="28">
        <v>55.05</v>
      </c>
      <c r="LL314" s="28">
        <v>58.72</v>
      </c>
      <c r="LM314" s="28">
        <v>62.39</v>
      </c>
      <c r="LN314" s="28">
        <v>66.06</v>
      </c>
      <c r="LO314" s="28">
        <v>69.73</v>
      </c>
      <c r="LP314" s="25">
        <v>73.400000000000006</v>
      </c>
      <c r="LQ314" s="25">
        <v>77.069999999999993</v>
      </c>
      <c r="LR314" s="25">
        <v>80.739999999999995</v>
      </c>
      <c r="LS314" s="49"/>
    </row>
    <row r="315" spans="9:331" ht="14.4">
      <c r="I315" s="24" t="s">
        <v>96</v>
      </c>
      <c r="J315" s="24" t="str">
        <f t="shared" si="195"/>
        <v>C-18-NH-60-64</v>
      </c>
      <c r="K315" s="25">
        <v>17</v>
      </c>
      <c r="L315" s="25">
        <v>25.5</v>
      </c>
      <c r="M315" s="25">
        <v>34</v>
      </c>
      <c r="N315" s="25">
        <v>42.5</v>
      </c>
      <c r="O315" s="25">
        <v>51</v>
      </c>
      <c r="P315" s="25">
        <v>59.5</v>
      </c>
      <c r="Q315" s="25">
        <v>68</v>
      </c>
      <c r="R315" s="25">
        <v>76.5</v>
      </c>
      <c r="S315" s="25">
        <v>85</v>
      </c>
      <c r="T315" s="25">
        <v>93.5</v>
      </c>
      <c r="U315" s="28">
        <v>102</v>
      </c>
      <c r="V315" s="29">
        <v>1.25</v>
      </c>
      <c r="W315" s="28">
        <v>110.5</v>
      </c>
      <c r="X315" s="28">
        <v>119</v>
      </c>
      <c r="Y315" s="28">
        <v>127.5</v>
      </c>
      <c r="Z315" s="28">
        <v>136</v>
      </c>
      <c r="AA315" s="28">
        <v>144.5</v>
      </c>
      <c r="AB315" s="28">
        <v>153</v>
      </c>
      <c r="AC315" s="28">
        <v>161.5</v>
      </c>
      <c r="AD315" s="25">
        <v>170</v>
      </c>
      <c r="AE315" s="25">
        <v>178.5</v>
      </c>
      <c r="AF315" s="25">
        <v>187</v>
      </c>
      <c r="CV315" s="24" t="s">
        <v>96</v>
      </c>
      <c r="CW315" s="24" t="str">
        <f t="shared" si="196"/>
        <v>C-18-NH-60-64</v>
      </c>
      <c r="CX315" s="25">
        <v>15.4</v>
      </c>
      <c r="CY315" s="25">
        <v>23.1</v>
      </c>
      <c r="CZ315" s="25">
        <v>30.8</v>
      </c>
      <c r="DA315" s="25">
        <v>38.5</v>
      </c>
      <c r="DB315" s="25">
        <v>46.2</v>
      </c>
      <c r="DC315" s="25">
        <v>53.9</v>
      </c>
      <c r="DD315" s="25">
        <v>61.6</v>
      </c>
      <c r="DE315" s="25">
        <v>69.3</v>
      </c>
      <c r="DF315" s="25">
        <v>77</v>
      </c>
      <c r="DG315" s="25">
        <v>84.7</v>
      </c>
      <c r="DH315" s="28">
        <v>92.4</v>
      </c>
      <c r="DI315" s="29">
        <v>1.25</v>
      </c>
      <c r="DJ315" s="28">
        <v>100.1</v>
      </c>
      <c r="DK315" s="28">
        <v>107.8</v>
      </c>
      <c r="DL315" s="28">
        <v>115.5</v>
      </c>
      <c r="DM315" s="28">
        <v>123.2</v>
      </c>
      <c r="DN315" s="28">
        <v>130.9</v>
      </c>
      <c r="DO315" s="28">
        <v>138.6</v>
      </c>
      <c r="DP315" s="28">
        <v>146.30000000000001</v>
      </c>
      <c r="DQ315" s="25">
        <v>154</v>
      </c>
      <c r="DR315" s="25">
        <v>161.69999999999999</v>
      </c>
      <c r="DS315" s="25">
        <v>169.4</v>
      </c>
      <c r="DT315" s="49"/>
      <c r="DY315" s="24" t="s">
        <v>96</v>
      </c>
      <c r="DZ315" s="24" t="str">
        <f t="shared" si="197"/>
        <v>C-18-NH-60-64</v>
      </c>
      <c r="EA315" s="25">
        <v>15.6</v>
      </c>
      <c r="EB315" s="25">
        <v>23.4</v>
      </c>
      <c r="EC315" s="25">
        <v>31.2</v>
      </c>
      <c r="ED315" s="25">
        <v>39</v>
      </c>
      <c r="EE315" s="25">
        <v>46.8</v>
      </c>
      <c r="EF315" s="25">
        <v>54.6</v>
      </c>
      <c r="EG315" s="25">
        <v>62.4</v>
      </c>
      <c r="EH315" s="25">
        <v>70.2</v>
      </c>
      <c r="EI315" s="25">
        <v>78</v>
      </c>
      <c r="EJ315" s="25">
        <v>85.8</v>
      </c>
      <c r="EK315" s="28">
        <v>93.6</v>
      </c>
      <c r="EL315" s="29">
        <v>1.25</v>
      </c>
      <c r="EM315" s="28">
        <v>101.4</v>
      </c>
      <c r="EN315" s="28">
        <v>109.2</v>
      </c>
      <c r="EO315" s="28">
        <v>117</v>
      </c>
      <c r="EP315" s="28">
        <v>124.8</v>
      </c>
      <c r="EQ315" s="28">
        <v>132.6</v>
      </c>
      <c r="ER315" s="28">
        <v>140.4</v>
      </c>
      <c r="ES315" s="28">
        <v>148.19999999999999</v>
      </c>
      <c r="ET315" s="25">
        <v>156</v>
      </c>
      <c r="EU315" s="25">
        <v>163.80000000000001</v>
      </c>
      <c r="EV315" s="25">
        <v>171.6</v>
      </c>
      <c r="EW315" s="49"/>
      <c r="FB315" s="24" t="s">
        <v>96</v>
      </c>
      <c r="FC315" s="24" t="str">
        <f t="shared" si="198"/>
        <v>C-18-NH-60-64</v>
      </c>
      <c r="FD315" s="25">
        <v>12.98</v>
      </c>
      <c r="FE315" s="25">
        <v>19.47</v>
      </c>
      <c r="FF315" s="25">
        <v>25.96</v>
      </c>
      <c r="FG315" s="25">
        <v>32.450000000000003</v>
      </c>
      <c r="FH315" s="25">
        <v>38.94</v>
      </c>
      <c r="FI315" s="25">
        <v>45.43</v>
      </c>
      <c r="FJ315" s="25">
        <v>51.92</v>
      </c>
      <c r="FK315" s="25">
        <v>58.41</v>
      </c>
      <c r="FL315" s="25">
        <v>64.900000000000006</v>
      </c>
      <c r="FM315" s="25">
        <v>71.39</v>
      </c>
      <c r="FN315" s="28">
        <v>77.88</v>
      </c>
      <c r="FO315" s="29">
        <v>1.25</v>
      </c>
      <c r="FP315" s="28">
        <v>84.37</v>
      </c>
      <c r="FQ315" s="28">
        <v>90.86</v>
      </c>
      <c r="FR315" s="28">
        <v>97.35</v>
      </c>
      <c r="FS315" s="28">
        <v>103.84</v>
      </c>
      <c r="FT315" s="28">
        <v>110.33</v>
      </c>
      <c r="FU315" s="28">
        <v>116.82</v>
      </c>
      <c r="FV315" s="28">
        <v>123.31</v>
      </c>
      <c r="FW315" s="25">
        <v>129.80000000000001</v>
      </c>
      <c r="FX315" s="25">
        <v>136.29</v>
      </c>
      <c r="FY315" s="25">
        <v>142.78</v>
      </c>
      <c r="FZ315" s="49"/>
      <c r="HJ315" s="24" t="s">
        <v>96</v>
      </c>
      <c r="HK315" s="24" t="str">
        <f t="shared" si="199"/>
        <v>C-18-NH-60-64</v>
      </c>
      <c r="HL315" s="25">
        <v>14.12</v>
      </c>
      <c r="HM315" s="25">
        <v>21.18</v>
      </c>
      <c r="HN315" s="25">
        <v>28.24</v>
      </c>
      <c r="HO315" s="25">
        <v>35.299999999999997</v>
      </c>
      <c r="HP315" s="25">
        <v>42.36</v>
      </c>
      <c r="HQ315" s="25">
        <v>49.42</v>
      </c>
      <c r="HR315" s="25">
        <v>56.48</v>
      </c>
      <c r="HS315" s="25">
        <v>63.54</v>
      </c>
      <c r="HT315" s="25">
        <v>70.599999999999994</v>
      </c>
      <c r="HU315" s="25">
        <v>77.66</v>
      </c>
      <c r="HV315" s="28">
        <v>84.72</v>
      </c>
      <c r="HW315" s="29">
        <v>100</v>
      </c>
      <c r="HX315" s="28">
        <v>91.78</v>
      </c>
      <c r="HY315" s="28">
        <v>98.84</v>
      </c>
      <c r="HZ315" s="28">
        <v>105.9</v>
      </c>
      <c r="IA315" s="28">
        <v>112.96</v>
      </c>
      <c r="IB315" s="28">
        <v>120.02</v>
      </c>
      <c r="IC315" s="28">
        <v>127.08</v>
      </c>
      <c r="ID315" s="28">
        <v>134.13999999999999</v>
      </c>
      <c r="IE315" s="25">
        <v>141.19999999999999</v>
      </c>
      <c r="IF315" s="25">
        <v>148.26</v>
      </c>
      <c r="IG315" s="25">
        <v>155.32</v>
      </c>
      <c r="IH315" s="49"/>
      <c r="IM315" s="24" t="s">
        <v>96</v>
      </c>
      <c r="IN315" s="24" t="str">
        <f t="shared" si="200"/>
        <v>C-18-NH-60-64</v>
      </c>
      <c r="IO315" s="162">
        <v>12.14</v>
      </c>
      <c r="IP315" s="25">
        <v>18.21</v>
      </c>
      <c r="IQ315" s="25">
        <v>24.28</v>
      </c>
      <c r="IR315" s="25">
        <v>30.35</v>
      </c>
      <c r="IS315" s="25">
        <v>36.42</v>
      </c>
      <c r="IT315" s="25">
        <v>42.49</v>
      </c>
      <c r="IU315" s="25">
        <v>48.56</v>
      </c>
      <c r="IV315" s="25">
        <v>54.63</v>
      </c>
      <c r="IW315" s="25">
        <v>60.7</v>
      </c>
      <c r="IX315" s="25">
        <v>66.77</v>
      </c>
      <c r="IY315" s="28">
        <v>72.84</v>
      </c>
      <c r="IZ315" s="29">
        <v>1.25</v>
      </c>
      <c r="JA315" s="164">
        <v>78.91</v>
      </c>
      <c r="JB315" s="28">
        <v>84.98</v>
      </c>
      <c r="JC315" s="28">
        <v>91.05</v>
      </c>
      <c r="JD315" s="28">
        <v>97.12</v>
      </c>
      <c r="JE315" s="28">
        <v>103.19</v>
      </c>
      <c r="JF315" s="28">
        <v>109.26</v>
      </c>
      <c r="JG315" s="28">
        <v>115.33</v>
      </c>
      <c r="JH315" s="25">
        <v>121.4</v>
      </c>
      <c r="JI315" s="25">
        <v>127.47</v>
      </c>
      <c r="JJ315" s="25">
        <v>133.54</v>
      </c>
      <c r="JK315" s="49"/>
      <c r="KU315" s="24" t="s">
        <v>96</v>
      </c>
      <c r="KV315" s="24" t="str">
        <f t="shared" si="201"/>
        <v>C-18-NH-60-64</v>
      </c>
      <c r="KW315" s="25">
        <v>14.12</v>
      </c>
      <c r="KX315" s="25">
        <v>21.18</v>
      </c>
      <c r="KY315" s="25">
        <v>28.24</v>
      </c>
      <c r="KZ315" s="25">
        <v>35.299999999999997</v>
      </c>
      <c r="LA315" s="25">
        <v>42.36</v>
      </c>
      <c r="LB315" s="25">
        <v>49.42</v>
      </c>
      <c r="LC315" s="25">
        <v>56.48</v>
      </c>
      <c r="LD315" s="25">
        <v>63.54</v>
      </c>
      <c r="LE315" s="25">
        <v>70.599999999999994</v>
      </c>
      <c r="LF315" s="25">
        <v>77.66</v>
      </c>
      <c r="LG315" s="28">
        <v>84.72</v>
      </c>
      <c r="LH315" s="29">
        <v>100</v>
      </c>
      <c r="LI315" s="28">
        <v>91.78</v>
      </c>
      <c r="LJ315" s="28">
        <v>98.84</v>
      </c>
      <c r="LK315" s="28">
        <v>105.9</v>
      </c>
      <c r="LL315" s="28">
        <v>112.96</v>
      </c>
      <c r="LM315" s="28">
        <v>120.02</v>
      </c>
      <c r="LN315" s="28">
        <v>127.08</v>
      </c>
      <c r="LO315" s="28">
        <v>134.13999999999999</v>
      </c>
      <c r="LP315" s="25">
        <v>141.19999999999999</v>
      </c>
      <c r="LQ315" s="25">
        <v>148.26</v>
      </c>
      <c r="LR315" s="25">
        <v>155.32</v>
      </c>
      <c r="LS315" s="49"/>
    </row>
    <row r="316" spans="9:331" ht="14.4">
      <c r="I316" s="24" t="s">
        <v>97</v>
      </c>
      <c r="J316" s="24" t="str">
        <f t="shared" si="195"/>
        <v>C-18-NH-65-69</v>
      </c>
      <c r="K316" s="25">
        <v>31.5</v>
      </c>
      <c r="L316" s="25">
        <v>47.25</v>
      </c>
      <c r="M316" s="25">
        <v>63</v>
      </c>
      <c r="N316" s="25">
        <v>78.75</v>
      </c>
      <c r="O316" s="25">
        <v>94.5</v>
      </c>
      <c r="P316" s="25">
        <v>110.25</v>
      </c>
      <c r="Q316" s="25">
        <v>126</v>
      </c>
      <c r="R316" s="25">
        <v>141.75</v>
      </c>
      <c r="S316" s="25">
        <v>157.5</v>
      </c>
      <c r="T316" s="25">
        <v>173.25</v>
      </c>
      <c r="U316" s="28">
        <v>189</v>
      </c>
      <c r="V316" s="29">
        <v>1.25</v>
      </c>
      <c r="W316" s="28">
        <v>204.75</v>
      </c>
      <c r="X316" s="28">
        <v>220.5</v>
      </c>
      <c r="Y316" s="28">
        <v>236.25</v>
      </c>
      <c r="Z316" s="28">
        <v>252</v>
      </c>
      <c r="AA316" s="28">
        <v>267.75</v>
      </c>
      <c r="AB316" s="28">
        <v>283.5</v>
      </c>
      <c r="AC316" s="28">
        <v>299.25</v>
      </c>
      <c r="AD316" s="25">
        <v>315</v>
      </c>
      <c r="AE316" s="25">
        <v>330.75</v>
      </c>
      <c r="AF316" s="25">
        <v>346.5</v>
      </c>
      <c r="CV316" s="24" t="s">
        <v>97</v>
      </c>
      <c r="CW316" s="24" t="str">
        <f t="shared" si="196"/>
        <v>C-18-NH-65-69</v>
      </c>
      <c r="CX316" s="25">
        <v>28.54</v>
      </c>
      <c r="CY316" s="25">
        <v>42.81</v>
      </c>
      <c r="CZ316" s="25">
        <v>57.08</v>
      </c>
      <c r="DA316" s="25">
        <v>71.349999999999994</v>
      </c>
      <c r="DB316" s="25">
        <v>85.62</v>
      </c>
      <c r="DC316" s="25">
        <v>99.89</v>
      </c>
      <c r="DD316" s="25">
        <v>114.16</v>
      </c>
      <c r="DE316" s="25">
        <v>128.43</v>
      </c>
      <c r="DF316" s="25">
        <v>142.69999999999999</v>
      </c>
      <c r="DG316" s="25">
        <v>156.97</v>
      </c>
      <c r="DH316" s="28">
        <v>171.24</v>
      </c>
      <c r="DI316" s="29">
        <v>1.25</v>
      </c>
      <c r="DJ316" s="28">
        <v>185.51</v>
      </c>
      <c r="DK316" s="28">
        <v>199.78</v>
      </c>
      <c r="DL316" s="28">
        <v>214.05</v>
      </c>
      <c r="DM316" s="28">
        <v>228.32</v>
      </c>
      <c r="DN316" s="28">
        <v>242.59</v>
      </c>
      <c r="DO316" s="28">
        <v>256.86</v>
      </c>
      <c r="DP316" s="28">
        <v>271.13</v>
      </c>
      <c r="DQ316" s="25">
        <v>285.39999999999998</v>
      </c>
      <c r="DR316" s="25">
        <v>299.67</v>
      </c>
      <c r="DS316" s="25">
        <v>313.94</v>
      </c>
      <c r="DT316" s="49"/>
      <c r="DY316" s="24" t="s">
        <v>97</v>
      </c>
      <c r="DZ316" s="24" t="str">
        <f t="shared" si="197"/>
        <v>C-18-NH-65-69</v>
      </c>
      <c r="EA316" s="25">
        <v>28.9</v>
      </c>
      <c r="EB316" s="25">
        <v>43.35</v>
      </c>
      <c r="EC316" s="25">
        <v>57.8</v>
      </c>
      <c r="ED316" s="25">
        <v>72.25</v>
      </c>
      <c r="EE316" s="25">
        <v>86.7</v>
      </c>
      <c r="EF316" s="25">
        <v>101.15</v>
      </c>
      <c r="EG316" s="25">
        <v>115.6</v>
      </c>
      <c r="EH316" s="25">
        <v>130.05000000000001</v>
      </c>
      <c r="EI316" s="25">
        <v>144.5</v>
      </c>
      <c r="EJ316" s="25">
        <v>158.94999999999999</v>
      </c>
      <c r="EK316" s="28">
        <v>173.4</v>
      </c>
      <c r="EL316" s="29">
        <v>1.25</v>
      </c>
      <c r="EM316" s="28">
        <v>187.85</v>
      </c>
      <c r="EN316" s="28">
        <v>202.3</v>
      </c>
      <c r="EO316" s="28">
        <v>216.75</v>
      </c>
      <c r="EP316" s="28">
        <v>231.2</v>
      </c>
      <c r="EQ316" s="28">
        <v>245.65</v>
      </c>
      <c r="ER316" s="28">
        <v>260.10000000000002</v>
      </c>
      <c r="ES316" s="28">
        <v>274.55</v>
      </c>
      <c r="ET316" s="25">
        <v>289</v>
      </c>
      <c r="EU316" s="25">
        <v>303.45</v>
      </c>
      <c r="EV316" s="25">
        <v>317.89999999999998</v>
      </c>
      <c r="EW316" s="49"/>
      <c r="FB316" s="24" t="s">
        <v>97</v>
      </c>
      <c r="FC316" s="24" t="str">
        <f t="shared" si="198"/>
        <v>C-18-NH-65-69</v>
      </c>
      <c r="FD316" s="25">
        <v>24.04</v>
      </c>
      <c r="FE316" s="25">
        <v>36.06</v>
      </c>
      <c r="FF316" s="25">
        <v>48.08</v>
      </c>
      <c r="FG316" s="25">
        <v>60.1</v>
      </c>
      <c r="FH316" s="25">
        <v>72.12</v>
      </c>
      <c r="FI316" s="25">
        <v>84.14</v>
      </c>
      <c r="FJ316" s="25">
        <v>96.16</v>
      </c>
      <c r="FK316" s="25">
        <v>108.18</v>
      </c>
      <c r="FL316" s="25">
        <v>120.2</v>
      </c>
      <c r="FM316" s="25">
        <v>132.22</v>
      </c>
      <c r="FN316" s="28">
        <v>144.24</v>
      </c>
      <c r="FO316" s="29">
        <v>1.25</v>
      </c>
      <c r="FP316" s="28">
        <v>156.26</v>
      </c>
      <c r="FQ316" s="28">
        <v>168.28</v>
      </c>
      <c r="FR316" s="28">
        <v>180.3</v>
      </c>
      <c r="FS316" s="28">
        <v>192.32</v>
      </c>
      <c r="FT316" s="28">
        <v>204.34</v>
      </c>
      <c r="FU316" s="28">
        <v>216.36</v>
      </c>
      <c r="FV316" s="28">
        <v>228.38</v>
      </c>
      <c r="FW316" s="25">
        <v>240.4</v>
      </c>
      <c r="FX316" s="25">
        <v>252.42</v>
      </c>
      <c r="FY316" s="25">
        <v>264.44</v>
      </c>
      <c r="FZ316" s="49"/>
      <c r="HJ316" s="24" t="s">
        <v>97</v>
      </c>
      <c r="HK316" s="24" t="str">
        <f t="shared" si="199"/>
        <v>C-18-NH-65-69</v>
      </c>
      <c r="HL316" s="25">
        <v>26.14</v>
      </c>
      <c r="HM316" s="25">
        <v>39.21</v>
      </c>
      <c r="HN316" s="25">
        <v>52.28</v>
      </c>
      <c r="HO316" s="25">
        <v>65.349999999999994</v>
      </c>
      <c r="HP316" s="25">
        <v>78.42</v>
      </c>
      <c r="HQ316" s="25">
        <v>91.49</v>
      </c>
      <c r="HR316" s="25">
        <v>104.56</v>
      </c>
      <c r="HS316" s="25">
        <v>117.63</v>
      </c>
      <c r="HT316" s="25">
        <v>130.69999999999999</v>
      </c>
      <c r="HU316" s="25">
        <v>143.77000000000001</v>
      </c>
      <c r="HV316" s="28">
        <v>156.84</v>
      </c>
      <c r="HW316" s="29">
        <v>100</v>
      </c>
      <c r="HX316" s="28">
        <v>169.91</v>
      </c>
      <c r="HY316" s="28">
        <v>182.98</v>
      </c>
      <c r="HZ316" s="28">
        <v>196.05</v>
      </c>
      <c r="IA316" s="28">
        <v>209.12</v>
      </c>
      <c r="IB316" s="28">
        <v>222.19</v>
      </c>
      <c r="IC316" s="28">
        <v>235.26</v>
      </c>
      <c r="ID316" s="28">
        <v>248.33</v>
      </c>
      <c r="IE316" s="25">
        <v>261.39999999999998</v>
      </c>
      <c r="IF316" s="25">
        <v>274.47000000000003</v>
      </c>
      <c r="IG316" s="25">
        <v>287.54000000000002</v>
      </c>
      <c r="IH316" s="49"/>
      <c r="IM316" s="24" t="s">
        <v>97</v>
      </c>
      <c r="IN316" s="24" t="str">
        <f t="shared" si="200"/>
        <v>C-18-NH-65-69</v>
      </c>
      <c r="IO316" s="25">
        <v>22.5</v>
      </c>
      <c r="IP316" s="25">
        <v>33.75</v>
      </c>
      <c r="IQ316" s="25">
        <v>45</v>
      </c>
      <c r="IR316" s="25">
        <v>56.25</v>
      </c>
      <c r="IS316" s="25">
        <v>67.5</v>
      </c>
      <c r="IT316" s="25">
        <v>78.75</v>
      </c>
      <c r="IU316" s="25">
        <v>90</v>
      </c>
      <c r="IV316" s="25">
        <v>101.25</v>
      </c>
      <c r="IW316" s="25">
        <v>112.5</v>
      </c>
      <c r="IX316" s="25">
        <v>123.75</v>
      </c>
      <c r="IY316" s="28">
        <v>135</v>
      </c>
      <c r="IZ316" s="29">
        <v>1.25</v>
      </c>
      <c r="JA316" s="28">
        <v>146.25</v>
      </c>
      <c r="JB316" s="28">
        <v>157.5</v>
      </c>
      <c r="JC316" s="28">
        <v>168.75</v>
      </c>
      <c r="JD316" s="28">
        <v>180</v>
      </c>
      <c r="JE316" s="28">
        <v>191.25</v>
      </c>
      <c r="JF316" s="28">
        <v>202.5</v>
      </c>
      <c r="JG316" s="28">
        <v>213.75</v>
      </c>
      <c r="JH316" s="25">
        <v>225</v>
      </c>
      <c r="JI316" s="25">
        <v>236.25</v>
      </c>
      <c r="JJ316" s="25">
        <v>247.5</v>
      </c>
      <c r="JK316" s="49"/>
      <c r="KU316" s="24" t="s">
        <v>97</v>
      </c>
      <c r="KV316" s="24" t="str">
        <f t="shared" si="201"/>
        <v>C-18-NH-65-69</v>
      </c>
      <c r="KW316" s="25">
        <v>26.14</v>
      </c>
      <c r="KX316" s="25">
        <v>39.21</v>
      </c>
      <c r="KY316" s="25">
        <v>52.28</v>
      </c>
      <c r="KZ316" s="25">
        <v>65.349999999999994</v>
      </c>
      <c r="LA316" s="25">
        <v>78.42</v>
      </c>
      <c r="LB316" s="25">
        <v>91.49</v>
      </c>
      <c r="LC316" s="25">
        <v>104.56</v>
      </c>
      <c r="LD316" s="25">
        <v>117.63</v>
      </c>
      <c r="LE316" s="25">
        <v>130.69999999999999</v>
      </c>
      <c r="LF316" s="25">
        <v>143.77000000000001</v>
      </c>
      <c r="LG316" s="28">
        <v>156.84</v>
      </c>
      <c r="LH316" s="29">
        <v>100</v>
      </c>
      <c r="LI316" s="28">
        <v>169.91</v>
      </c>
      <c r="LJ316" s="28">
        <v>182.98</v>
      </c>
      <c r="LK316" s="28">
        <v>196.05</v>
      </c>
      <c r="LL316" s="28">
        <v>209.12</v>
      </c>
      <c r="LM316" s="28">
        <v>222.19</v>
      </c>
      <c r="LN316" s="28">
        <v>235.26</v>
      </c>
      <c r="LO316" s="28">
        <v>248.33</v>
      </c>
      <c r="LP316" s="25">
        <v>261.39999999999998</v>
      </c>
      <c r="LQ316" s="25">
        <v>274.47000000000003</v>
      </c>
      <c r="LR316" s="25">
        <v>287.54000000000002</v>
      </c>
      <c r="LS316" s="49"/>
    </row>
    <row r="317" spans="9:331">
      <c r="I317" s="24" t="s">
        <v>98</v>
      </c>
      <c r="J317" s="24" t="str">
        <f t="shared" si="195"/>
        <v>C-18-NH-70-74</v>
      </c>
      <c r="K317" s="25">
        <v>54.5</v>
      </c>
      <c r="L317" s="25">
        <v>81.75</v>
      </c>
      <c r="M317" s="25">
        <v>109</v>
      </c>
      <c r="N317" s="25">
        <v>136.25</v>
      </c>
      <c r="O317" s="25">
        <v>163.5</v>
      </c>
      <c r="P317" s="25">
        <v>190.75</v>
      </c>
      <c r="Q317" s="25">
        <v>218</v>
      </c>
      <c r="R317" s="25">
        <v>245.25</v>
      </c>
      <c r="S317" s="25">
        <v>272.5</v>
      </c>
      <c r="T317" s="25">
        <v>299.75</v>
      </c>
      <c r="U317" s="28">
        <v>327</v>
      </c>
      <c r="V317" s="30" t="s">
        <v>265</v>
      </c>
      <c r="W317" s="28">
        <v>354.25</v>
      </c>
      <c r="X317" s="28">
        <v>381.5</v>
      </c>
      <c r="Y317" s="28">
        <v>408.75</v>
      </c>
      <c r="Z317" s="28">
        <v>436</v>
      </c>
      <c r="AA317" s="28">
        <v>463.25</v>
      </c>
      <c r="AB317" s="28">
        <v>490.5</v>
      </c>
      <c r="AC317" s="28">
        <v>517.75</v>
      </c>
      <c r="AD317" s="25">
        <v>545</v>
      </c>
      <c r="AE317" s="25">
        <v>572.25</v>
      </c>
      <c r="AF317" s="25">
        <v>599.5</v>
      </c>
      <c r="CV317" s="24" t="s">
        <v>98</v>
      </c>
      <c r="CW317" s="24" t="str">
        <f t="shared" si="196"/>
        <v>C-18-NH-70-74</v>
      </c>
      <c r="CX317" s="25">
        <v>49.38</v>
      </c>
      <c r="CY317" s="25">
        <v>74.069999999999993</v>
      </c>
      <c r="CZ317" s="25">
        <v>98.76</v>
      </c>
      <c r="DA317" s="25">
        <v>123.45</v>
      </c>
      <c r="DB317" s="25">
        <v>148.13999999999999</v>
      </c>
      <c r="DC317" s="25">
        <v>172.83</v>
      </c>
      <c r="DD317" s="25">
        <v>197.52</v>
      </c>
      <c r="DE317" s="25">
        <v>222.21</v>
      </c>
      <c r="DF317" s="25">
        <v>246.9</v>
      </c>
      <c r="DG317" s="25">
        <v>271.58999999999997</v>
      </c>
      <c r="DH317" s="28">
        <v>296.27999999999997</v>
      </c>
      <c r="DI317" s="30" t="s">
        <v>265</v>
      </c>
      <c r="DJ317" s="28">
        <v>320.97000000000003</v>
      </c>
      <c r="DK317" s="28">
        <v>345.66</v>
      </c>
      <c r="DL317" s="28">
        <v>370.35</v>
      </c>
      <c r="DM317" s="28">
        <v>395.04</v>
      </c>
      <c r="DN317" s="28">
        <v>419.73</v>
      </c>
      <c r="DO317" s="28">
        <v>444.42</v>
      </c>
      <c r="DP317" s="28">
        <v>469.11</v>
      </c>
      <c r="DQ317" s="25">
        <v>493.8</v>
      </c>
      <c r="DR317" s="25">
        <v>518.49</v>
      </c>
      <c r="DS317" s="25">
        <v>543.17999999999995</v>
      </c>
      <c r="DT317" s="49"/>
      <c r="DY317" s="24" t="s">
        <v>98</v>
      </c>
      <c r="DZ317" s="24" t="str">
        <f t="shared" si="197"/>
        <v>C-18-NH-70-74</v>
      </c>
      <c r="EA317" s="25">
        <v>50</v>
      </c>
      <c r="EB317" s="25">
        <v>75</v>
      </c>
      <c r="EC317" s="25">
        <v>100</v>
      </c>
      <c r="ED317" s="25">
        <v>125</v>
      </c>
      <c r="EE317" s="25">
        <v>150</v>
      </c>
      <c r="EF317" s="25">
        <v>175</v>
      </c>
      <c r="EG317" s="25">
        <v>200</v>
      </c>
      <c r="EH317" s="25">
        <v>225</v>
      </c>
      <c r="EI317" s="25">
        <v>250</v>
      </c>
      <c r="EJ317" s="25">
        <v>275</v>
      </c>
      <c r="EK317" s="28">
        <v>300</v>
      </c>
      <c r="EL317" s="30" t="s">
        <v>265</v>
      </c>
      <c r="EM317" s="28">
        <v>325</v>
      </c>
      <c r="EN317" s="28">
        <v>350</v>
      </c>
      <c r="EO317" s="28">
        <v>375</v>
      </c>
      <c r="EP317" s="28">
        <v>400</v>
      </c>
      <c r="EQ317" s="28">
        <v>425</v>
      </c>
      <c r="ER317" s="28">
        <v>450</v>
      </c>
      <c r="ES317" s="28">
        <v>475</v>
      </c>
      <c r="ET317" s="25">
        <v>500</v>
      </c>
      <c r="EU317" s="25">
        <v>525</v>
      </c>
      <c r="EV317" s="25">
        <v>550</v>
      </c>
      <c r="EW317" s="49"/>
      <c r="FB317" s="24" t="s">
        <v>98</v>
      </c>
      <c r="FC317" s="24" t="str">
        <f t="shared" si="198"/>
        <v>C-18-NH-70-74</v>
      </c>
      <c r="FD317" s="25">
        <v>41.6</v>
      </c>
      <c r="FE317" s="25">
        <v>62.4</v>
      </c>
      <c r="FF317" s="25">
        <v>83.2</v>
      </c>
      <c r="FG317" s="25">
        <v>104</v>
      </c>
      <c r="FH317" s="25">
        <v>124.8</v>
      </c>
      <c r="FI317" s="25">
        <v>145.6</v>
      </c>
      <c r="FJ317" s="25">
        <v>166.4</v>
      </c>
      <c r="FK317" s="25">
        <v>187.2</v>
      </c>
      <c r="FL317" s="25">
        <v>208</v>
      </c>
      <c r="FM317" s="25">
        <v>228.8</v>
      </c>
      <c r="FN317" s="28">
        <v>249.6</v>
      </c>
      <c r="FO317" s="30" t="s">
        <v>265</v>
      </c>
      <c r="FP317" s="28">
        <v>270.39999999999998</v>
      </c>
      <c r="FQ317" s="28">
        <v>291.2</v>
      </c>
      <c r="FR317" s="28">
        <v>312</v>
      </c>
      <c r="FS317" s="28">
        <v>332.8</v>
      </c>
      <c r="FT317" s="28">
        <v>353.6</v>
      </c>
      <c r="FU317" s="28">
        <v>374.4</v>
      </c>
      <c r="FV317" s="28">
        <v>395.2</v>
      </c>
      <c r="FW317" s="25">
        <v>416</v>
      </c>
      <c r="FX317" s="25">
        <v>436.8</v>
      </c>
      <c r="FY317" s="25">
        <v>457.6</v>
      </c>
      <c r="FZ317" s="49"/>
      <c r="HJ317" s="24" t="s">
        <v>98</v>
      </c>
      <c r="HK317" s="24" t="str">
        <f t="shared" si="199"/>
        <v>C-18-NH-70-74</v>
      </c>
      <c r="HL317" s="25">
        <v>45.24</v>
      </c>
      <c r="HM317" s="25">
        <v>67.86</v>
      </c>
      <c r="HN317" s="25">
        <v>90.48</v>
      </c>
      <c r="HO317" s="25">
        <v>113.1</v>
      </c>
      <c r="HP317" s="25">
        <v>135.72</v>
      </c>
      <c r="HQ317" s="25">
        <v>158.34</v>
      </c>
      <c r="HR317" s="25">
        <v>180.96</v>
      </c>
      <c r="HS317" s="25">
        <v>203.58</v>
      </c>
      <c r="HT317" s="25">
        <v>226.2</v>
      </c>
      <c r="HU317" s="25">
        <v>248.82</v>
      </c>
      <c r="HV317" s="28">
        <v>271.44</v>
      </c>
      <c r="HW317" s="30" t="s">
        <v>265</v>
      </c>
      <c r="HX317" s="28">
        <v>294.06</v>
      </c>
      <c r="HY317" s="28">
        <v>316.68</v>
      </c>
      <c r="HZ317" s="28">
        <v>339.3</v>
      </c>
      <c r="IA317" s="28">
        <v>361.92</v>
      </c>
      <c r="IB317" s="28">
        <v>384.54</v>
      </c>
      <c r="IC317" s="28">
        <v>407.16</v>
      </c>
      <c r="ID317" s="28">
        <v>429.78</v>
      </c>
      <c r="IE317" s="25">
        <v>452.4</v>
      </c>
      <c r="IF317" s="25">
        <v>475.02</v>
      </c>
      <c r="IG317" s="25">
        <v>497.64</v>
      </c>
      <c r="IH317" s="49"/>
      <c r="IM317" s="24" t="s">
        <v>98</v>
      </c>
      <c r="IN317" s="24" t="str">
        <f t="shared" si="200"/>
        <v>C-18-NH-70-74</v>
      </c>
      <c r="IO317" s="25">
        <v>38.94</v>
      </c>
      <c r="IP317" s="25">
        <v>58.41</v>
      </c>
      <c r="IQ317" s="25">
        <v>77.88</v>
      </c>
      <c r="IR317" s="25">
        <v>97.35</v>
      </c>
      <c r="IS317" s="25">
        <v>116.82</v>
      </c>
      <c r="IT317" s="25">
        <v>136.29</v>
      </c>
      <c r="IU317" s="25">
        <v>155.76</v>
      </c>
      <c r="IV317" s="25">
        <v>175.23</v>
      </c>
      <c r="IW317" s="25">
        <v>194.7</v>
      </c>
      <c r="IX317" s="25">
        <v>214.17</v>
      </c>
      <c r="IY317" s="28">
        <v>233.64</v>
      </c>
      <c r="IZ317" s="30" t="s">
        <v>265</v>
      </c>
      <c r="JA317" s="28">
        <v>253.11</v>
      </c>
      <c r="JB317" s="28">
        <v>272.58</v>
      </c>
      <c r="JC317" s="28">
        <v>292.05</v>
      </c>
      <c r="JD317" s="28">
        <v>311.52</v>
      </c>
      <c r="JE317" s="28">
        <v>330.99</v>
      </c>
      <c r="JF317" s="28">
        <v>350.46</v>
      </c>
      <c r="JG317" s="28">
        <v>369.93</v>
      </c>
      <c r="JH317" s="25">
        <v>389.4</v>
      </c>
      <c r="JI317" s="25">
        <v>408.87</v>
      </c>
      <c r="JJ317" s="25">
        <v>428.34</v>
      </c>
      <c r="JK317" s="49"/>
      <c r="KU317" s="24" t="s">
        <v>98</v>
      </c>
      <c r="KV317" s="24" t="str">
        <f t="shared" si="201"/>
        <v>C-18-NH-70-74</v>
      </c>
      <c r="KW317" s="25">
        <v>45.24</v>
      </c>
      <c r="KX317" s="25">
        <v>67.86</v>
      </c>
      <c r="KY317" s="25">
        <v>90.48</v>
      </c>
      <c r="KZ317" s="25">
        <v>113.1</v>
      </c>
      <c r="LA317" s="25">
        <v>135.72</v>
      </c>
      <c r="LB317" s="25">
        <v>158.34</v>
      </c>
      <c r="LC317" s="25">
        <v>180.96</v>
      </c>
      <c r="LD317" s="25">
        <v>203.58</v>
      </c>
      <c r="LE317" s="25">
        <v>226.2</v>
      </c>
      <c r="LF317" s="25">
        <v>248.82</v>
      </c>
      <c r="LG317" s="28">
        <v>271.44</v>
      </c>
      <c r="LH317" s="30" t="s">
        <v>265</v>
      </c>
      <c r="LI317" s="28">
        <v>294.06</v>
      </c>
      <c r="LJ317" s="28">
        <v>316.68</v>
      </c>
      <c r="LK317" s="28">
        <v>339.3</v>
      </c>
      <c r="LL317" s="28">
        <v>361.92</v>
      </c>
      <c r="LM317" s="28">
        <v>384.54</v>
      </c>
      <c r="LN317" s="28">
        <v>407.16</v>
      </c>
      <c r="LO317" s="28">
        <v>429.78</v>
      </c>
      <c r="LP317" s="25">
        <v>452.4</v>
      </c>
      <c r="LQ317" s="25">
        <v>475.02</v>
      </c>
      <c r="LR317" s="25">
        <v>497.64</v>
      </c>
      <c r="LS317" s="49"/>
    </row>
    <row r="318" spans="9:331">
      <c r="I318" s="24" t="s">
        <v>99</v>
      </c>
      <c r="J318" s="24" t="str">
        <f t="shared" si="195"/>
        <v>C-18-NH-75-79</v>
      </c>
      <c r="K318" s="25">
        <v>91.68</v>
      </c>
      <c r="L318" s="25">
        <v>137.52000000000001</v>
      </c>
      <c r="M318" s="25">
        <v>183.36</v>
      </c>
      <c r="N318" s="25">
        <v>229.2</v>
      </c>
      <c r="O318" s="25">
        <v>275.04000000000002</v>
      </c>
      <c r="P318" s="25">
        <v>320.88</v>
      </c>
      <c r="Q318" s="25">
        <v>366.72</v>
      </c>
      <c r="R318" s="25">
        <v>412.56</v>
      </c>
      <c r="S318" s="25">
        <v>458.4</v>
      </c>
      <c r="T318" s="25">
        <v>504.24</v>
      </c>
      <c r="U318" s="28">
        <v>550.08000000000004</v>
      </c>
      <c r="V318" s="30" t="s">
        <v>265</v>
      </c>
      <c r="W318" s="28">
        <v>595.91999999999996</v>
      </c>
      <c r="X318" s="28">
        <v>641.76</v>
      </c>
      <c r="Y318" s="28">
        <v>687.6</v>
      </c>
      <c r="Z318" s="28">
        <v>733.44</v>
      </c>
      <c r="AA318" s="28">
        <v>779.28</v>
      </c>
      <c r="AB318" s="28">
        <v>825.12</v>
      </c>
      <c r="AC318" s="28">
        <v>870.96</v>
      </c>
      <c r="AD318" s="25">
        <v>916.8</v>
      </c>
      <c r="AE318" s="25">
        <v>962.64</v>
      </c>
      <c r="AF318" s="25">
        <v>1008.48</v>
      </c>
      <c r="CV318" s="24" t="s">
        <v>99</v>
      </c>
      <c r="CW318" s="24" t="str">
        <f t="shared" si="196"/>
        <v>C-18-NH-75-79</v>
      </c>
      <c r="CX318" s="25">
        <v>83.06</v>
      </c>
      <c r="CY318" s="25">
        <v>124.59</v>
      </c>
      <c r="CZ318" s="25">
        <v>166.12</v>
      </c>
      <c r="DA318" s="25">
        <v>207.65</v>
      </c>
      <c r="DB318" s="25">
        <v>249.18</v>
      </c>
      <c r="DC318" s="25">
        <v>290.70999999999998</v>
      </c>
      <c r="DD318" s="25">
        <v>332.24</v>
      </c>
      <c r="DE318" s="25">
        <v>373.77</v>
      </c>
      <c r="DF318" s="25">
        <v>415.3</v>
      </c>
      <c r="DG318" s="25">
        <v>456.83</v>
      </c>
      <c r="DH318" s="28">
        <v>498.36</v>
      </c>
      <c r="DI318" s="30" t="s">
        <v>265</v>
      </c>
      <c r="DJ318" s="28">
        <v>539.89</v>
      </c>
      <c r="DK318" s="28">
        <v>581.41999999999996</v>
      </c>
      <c r="DL318" s="28">
        <v>622.95000000000005</v>
      </c>
      <c r="DM318" s="28">
        <v>664.48</v>
      </c>
      <c r="DN318" s="28">
        <v>706.01</v>
      </c>
      <c r="DO318" s="28">
        <v>747.54</v>
      </c>
      <c r="DP318" s="28">
        <v>789.07</v>
      </c>
      <c r="DQ318" s="25">
        <v>830.6</v>
      </c>
      <c r="DR318" s="25">
        <v>872.13</v>
      </c>
      <c r="DS318" s="25">
        <v>913.66</v>
      </c>
      <c r="DT318" s="49"/>
      <c r="DY318" s="24" t="s">
        <v>99</v>
      </c>
      <c r="DZ318" s="24" t="str">
        <f t="shared" si="197"/>
        <v>C-18-NH-75-79</v>
      </c>
      <c r="EA318" s="25">
        <v>84.1</v>
      </c>
      <c r="EB318" s="25">
        <v>126.15</v>
      </c>
      <c r="EC318" s="25">
        <v>168.2</v>
      </c>
      <c r="ED318" s="25">
        <v>210.25</v>
      </c>
      <c r="EE318" s="25">
        <v>252.3</v>
      </c>
      <c r="EF318" s="25">
        <v>294.35000000000002</v>
      </c>
      <c r="EG318" s="25">
        <v>336.4</v>
      </c>
      <c r="EH318" s="25">
        <v>378.45</v>
      </c>
      <c r="EI318" s="25">
        <v>420.5</v>
      </c>
      <c r="EJ318" s="25">
        <v>462.55</v>
      </c>
      <c r="EK318" s="28">
        <v>504.6</v>
      </c>
      <c r="EL318" s="30" t="s">
        <v>265</v>
      </c>
      <c r="EM318" s="28">
        <v>546.65</v>
      </c>
      <c r="EN318" s="28">
        <v>588.70000000000005</v>
      </c>
      <c r="EO318" s="28">
        <v>630.75</v>
      </c>
      <c r="EP318" s="28">
        <v>672.8</v>
      </c>
      <c r="EQ318" s="28">
        <v>714.85</v>
      </c>
      <c r="ER318" s="28">
        <v>756.9</v>
      </c>
      <c r="ES318" s="28">
        <v>798.95</v>
      </c>
      <c r="ET318" s="25">
        <v>841</v>
      </c>
      <c r="EU318" s="25">
        <v>883.05</v>
      </c>
      <c r="EV318" s="25">
        <v>925.1</v>
      </c>
      <c r="EW318" s="49"/>
      <c r="FB318" s="24" t="s">
        <v>99</v>
      </c>
      <c r="FC318" s="24" t="str">
        <f t="shared" si="198"/>
        <v>C-18-NH-75-79</v>
      </c>
      <c r="FD318" s="25">
        <v>69.959999999999994</v>
      </c>
      <c r="FE318" s="25">
        <v>104.94</v>
      </c>
      <c r="FF318" s="25">
        <v>139.91999999999999</v>
      </c>
      <c r="FG318" s="25">
        <v>174.9</v>
      </c>
      <c r="FH318" s="25">
        <v>209.88</v>
      </c>
      <c r="FI318" s="25">
        <v>244.86</v>
      </c>
      <c r="FJ318" s="25">
        <v>279.83999999999997</v>
      </c>
      <c r="FK318" s="25">
        <v>314.82</v>
      </c>
      <c r="FL318" s="25">
        <v>349.8</v>
      </c>
      <c r="FM318" s="25">
        <v>384.78</v>
      </c>
      <c r="FN318" s="28">
        <v>419.76</v>
      </c>
      <c r="FO318" s="30" t="s">
        <v>265</v>
      </c>
      <c r="FP318" s="28">
        <v>454.74</v>
      </c>
      <c r="FQ318" s="28">
        <v>489.72</v>
      </c>
      <c r="FR318" s="28">
        <v>524.70000000000005</v>
      </c>
      <c r="FS318" s="28">
        <v>559.67999999999995</v>
      </c>
      <c r="FT318" s="28">
        <v>594.66</v>
      </c>
      <c r="FU318" s="28">
        <v>629.64</v>
      </c>
      <c r="FV318" s="28">
        <v>664.62</v>
      </c>
      <c r="FW318" s="25">
        <v>699.6</v>
      </c>
      <c r="FX318" s="25">
        <v>734.58</v>
      </c>
      <c r="FY318" s="25">
        <v>769.56</v>
      </c>
      <c r="FZ318" s="49"/>
      <c r="HJ318" s="24" t="s">
        <v>99</v>
      </c>
      <c r="HK318" s="24" t="str">
        <f t="shared" si="199"/>
        <v>C-18-NH-75-79</v>
      </c>
      <c r="HL318" s="25">
        <v>76.099999999999994</v>
      </c>
      <c r="HM318" s="25">
        <v>114.15</v>
      </c>
      <c r="HN318" s="25">
        <v>152.19999999999999</v>
      </c>
      <c r="HO318" s="25">
        <v>190.25</v>
      </c>
      <c r="HP318" s="25">
        <v>228.3</v>
      </c>
      <c r="HQ318" s="25">
        <v>266.35000000000002</v>
      </c>
      <c r="HR318" s="25">
        <v>304.39999999999998</v>
      </c>
      <c r="HS318" s="25">
        <v>342.45</v>
      </c>
      <c r="HT318" s="25">
        <v>380.5</v>
      </c>
      <c r="HU318" s="25">
        <v>418.55</v>
      </c>
      <c r="HV318" s="28">
        <v>456.6</v>
      </c>
      <c r="HW318" s="30" t="s">
        <v>265</v>
      </c>
      <c r="HX318" s="28">
        <v>494.65</v>
      </c>
      <c r="HY318" s="28">
        <v>532.70000000000005</v>
      </c>
      <c r="HZ318" s="28">
        <v>570.75</v>
      </c>
      <c r="IA318" s="28">
        <v>608.79999999999995</v>
      </c>
      <c r="IB318" s="28">
        <v>646.85</v>
      </c>
      <c r="IC318" s="28">
        <v>684.9</v>
      </c>
      <c r="ID318" s="28">
        <v>722.95</v>
      </c>
      <c r="IE318" s="25">
        <v>761</v>
      </c>
      <c r="IF318" s="25">
        <v>799.05</v>
      </c>
      <c r="IG318" s="25">
        <v>837.1</v>
      </c>
      <c r="IH318" s="49"/>
      <c r="IM318" s="24" t="s">
        <v>99</v>
      </c>
      <c r="IN318" s="24" t="str">
        <f t="shared" si="200"/>
        <v>C-18-NH-75-79</v>
      </c>
      <c r="IO318" s="25">
        <v>65.48</v>
      </c>
      <c r="IP318" s="25">
        <v>98.22</v>
      </c>
      <c r="IQ318" s="25">
        <v>130.96</v>
      </c>
      <c r="IR318" s="25">
        <v>163.69999999999999</v>
      </c>
      <c r="IS318" s="25">
        <v>196.44</v>
      </c>
      <c r="IT318" s="25">
        <v>229.18</v>
      </c>
      <c r="IU318" s="25">
        <v>261.92</v>
      </c>
      <c r="IV318" s="25">
        <v>294.66000000000003</v>
      </c>
      <c r="IW318" s="25">
        <v>327.39999999999998</v>
      </c>
      <c r="IX318" s="25">
        <v>360.14</v>
      </c>
      <c r="IY318" s="28">
        <v>392.88</v>
      </c>
      <c r="IZ318" s="30" t="s">
        <v>265</v>
      </c>
      <c r="JA318" s="28">
        <v>425.62</v>
      </c>
      <c r="JB318" s="28">
        <v>458.36</v>
      </c>
      <c r="JC318" s="28">
        <v>491.1</v>
      </c>
      <c r="JD318" s="28">
        <v>523.84</v>
      </c>
      <c r="JE318" s="28">
        <v>556.58000000000004</v>
      </c>
      <c r="JF318" s="28">
        <v>589.32000000000005</v>
      </c>
      <c r="JG318" s="28">
        <v>622.05999999999995</v>
      </c>
      <c r="JH318" s="25">
        <v>654.79999999999995</v>
      </c>
      <c r="JI318" s="25">
        <v>687.54</v>
      </c>
      <c r="JJ318" s="25">
        <v>720.28</v>
      </c>
      <c r="JK318" s="49"/>
      <c r="KU318" s="24" t="s">
        <v>99</v>
      </c>
      <c r="KV318" s="24" t="str">
        <f t="shared" si="201"/>
        <v>C-18-NH-75-79</v>
      </c>
      <c r="KW318" s="25">
        <v>76.099999999999994</v>
      </c>
      <c r="KX318" s="25">
        <v>114.15</v>
      </c>
      <c r="KY318" s="25">
        <v>152.19999999999999</v>
      </c>
      <c r="KZ318" s="25">
        <v>190.25</v>
      </c>
      <c r="LA318" s="25">
        <v>228.3</v>
      </c>
      <c r="LB318" s="25">
        <v>266.35000000000002</v>
      </c>
      <c r="LC318" s="25">
        <v>304.39999999999998</v>
      </c>
      <c r="LD318" s="25">
        <v>342.45</v>
      </c>
      <c r="LE318" s="25">
        <v>380.5</v>
      </c>
      <c r="LF318" s="25">
        <v>418.55</v>
      </c>
      <c r="LG318" s="28">
        <v>456.6</v>
      </c>
      <c r="LH318" s="30" t="s">
        <v>265</v>
      </c>
      <c r="LI318" s="28">
        <v>494.65</v>
      </c>
      <c r="LJ318" s="28">
        <v>532.70000000000005</v>
      </c>
      <c r="LK318" s="28">
        <v>570.75</v>
      </c>
      <c r="LL318" s="28">
        <v>608.79999999999995</v>
      </c>
      <c r="LM318" s="28">
        <v>646.85</v>
      </c>
      <c r="LN318" s="28">
        <v>684.9</v>
      </c>
      <c r="LO318" s="28">
        <v>722.95</v>
      </c>
      <c r="LP318" s="25">
        <v>761</v>
      </c>
      <c r="LQ318" s="25">
        <v>799.05</v>
      </c>
      <c r="LR318" s="25">
        <v>837.1</v>
      </c>
      <c r="LS318" s="49"/>
    </row>
    <row r="319" spans="9:331" ht="13.8" thickBot="1">
      <c r="I319" s="33" t="s">
        <v>100</v>
      </c>
      <c r="J319" s="24" t="str">
        <f t="shared" si="195"/>
        <v>C-18-NH-80-84</v>
      </c>
      <c r="K319" s="34">
        <v>137.24</v>
      </c>
      <c r="L319" s="34">
        <v>205.86</v>
      </c>
      <c r="M319" s="34">
        <v>274.48</v>
      </c>
      <c r="N319" s="34">
        <v>343.1</v>
      </c>
      <c r="O319" s="34">
        <v>411.72</v>
      </c>
      <c r="P319" s="34">
        <v>480.34</v>
      </c>
      <c r="Q319" s="34">
        <v>548.96</v>
      </c>
      <c r="R319" s="34">
        <v>617.58000000000004</v>
      </c>
      <c r="S319" s="34">
        <v>686.2</v>
      </c>
      <c r="T319" s="34">
        <v>754.82</v>
      </c>
      <c r="U319" s="35">
        <v>823.44</v>
      </c>
      <c r="V319" s="36" t="s">
        <v>265</v>
      </c>
      <c r="W319" s="35">
        <v>892.06</v>
      </c>
      <c r="X319" s="35">
        <v>960.68</v>
      </c>
      <c r="Y319" s="35">
        <v>1029.3</v>
      </c>
      <c r="Z319" s="35">
        <v>1097.92</v>
      </c>
      <c r="AA319" s="35">
        <v>1166.54</v>
      </c>
      <c r="AB319" s="35">
        <v>1235.1600000000001</v>
      </c>
      <c r="AC319" s="35">
        <v>1303.78</v>
      </c>
      <c r="AD319" s="34">
        <v>1372.4</v>
      </c>
      <c r="AE319" s="34">
        <v>1441.02</v>
      </c>
      <c r="AF319" s="34">
        <v>1509.64</v>
      </c>
      <c r="CV319" s="33" t="s">
        <v>100</v>
      </c>
      <c r="CW319" s="24" t="str">
        <f t="shared" si="196"/>
        <v>C-18-NH-80-84</v>
      </c>
      <c r="CX319" s="34">
        <v>124.34</v>
      </c>
      <c r="CY319" s="34">
        <v>186.51</v>
      </c>
      <c r="CZ319" s="34">
        <v>248.68</v>
      </c>
      <c r="DA319" s="34">
        <v>310.85000000000002</v>
      </c>
      <c r="DB319" s="34">
        <v>373.02</v>
      </c>
      <c r="DC319" s="34">
        <v>435.19</v>
      </c>
      <c r="DD319" s="34">
        <v>497.36</v>
      </c>
      <c r="DE319" s="34">
        <v>559.53</v>
      </c>
      <c r="DF319" s="34">
        <v>621.70000000000005</v>
      </c>
      <c r="DG319" s="34">
        <v>683.87</v>
      </c>
      <c r="DH319" s="35">
        <v>746.04</v>
      </c>
      <c r="DI319" s="36" t="s">
        <v>265</v>
      </c>
      <c r="DJ319" s="35">
        <v>808.21</v>
      </c>
      <c r="DK319" s="35">
        <v>870.38</v>
      </c>
      <c r="DL319" s="35">
        <v>932.55</v>
      </c>
      <c r="DM319" s="35">
        <v>994.72</v>
      </c>
      <c r="DN319" s="35">
        <v>1056.8900000000001</v>
      </c>
      <c r="DO319" s="35">
        <v>1119.06</v>
      </c>
      <c r="DP319" s="35">
        <v>1181.23</v>
      </c>
      <c r="DQ319" s="34">
        <v>1243.4000000000001</v>
      </c>
      <c r="DR319" s="34">
        <v>1305.57</v>
      </c>
      <c r="DS319" s="34">
        <v>1367.74</v>
      </c>
      <c r="DT319" s="49"/>
      <c r="DY319" s="33" t="s">
        <v>100</v>
      </c>
      <c r="DZ319" s="24" t="str">
        <f t="shared" si="197"/>
        <v>C-18-NH-80-84</v>
      </c>
      <c r="EA319" s="34">
        <v>125.9</v>
      </c>
      <c r="EB319" s="34">
        <v>188.85</v>
      </c>
      <c r="EC319" s="34">
        <v>251.8</v>
      </c>
      <c r="ED319" s="34">
        <v>314.75</v>
      </c>
      <c r="EE319" s="34">
        <v>377.7</v>
      </c>
      <c r="EF319" s="34">
        <v>440.65</v>
      </c>
      <c r="EG319" s="34">
        <v>503.6</v>
      </c>
      <c r="EH319" s="34">
        <v>566.54999999999995</v>
      </c>
      <c r="EI319" s="34">
        <v>629.5</v>
      </c>
      <c r="EJ319" s="34">
        <v>692.45</v>
      </c>
      <c r="EK319" s="35">
        <v>755.4</v>
      </c>
      <c r="EL319" s="36" t="s">
        <v>265</v>
      </c>
      <c r="EM319" s="35">
        <v>818.35</v>
      </c>
      <c r="EN319" s="35">
        <v>881.3</v>
      </c>
      <c r="EO319" s="35">
        <v>944.25</v>
      </c>
      <c r="EP319" s="35">
        <v>1007.2</v>
      </c>
      <c r="EQ319" s="35">
        <v>1070.1500000000001</v>
      </c>
      <c r="ER319" s="35">
        <v>1133.0999999999999</v>
      </c>
      <c r="ES319" s="35">
        <v>1196.05</v>
      </c>
      <c r="ET319" s="34">
        <v>1259</v>
      </c>
      <c r="EU319" s="34">
        <v>1321.95</v>
      </c>
      <c r="EV319" s="34">
        <v>1384.9</v>
      </c>
      <c r="EW319" s="49"/>
      <c r="FB319" s="33" t="s">
        <v>100</v>
      </c>
      <c r="FC319" s="24" t="str">
        <f t="shared" si="198"/>
        <v>C-18-NH-80-84</v>
      </c>
      <c r="FD319" s="34">
        <v>104.72</v>
      </c>
      <c r="FE319" s="34">
        <v>157.08000000000001</v>
      </c>
      <c r="FF319" s="34">
        <v>209.44</v>
      </c>
      <c r="FG319" s="34">
        <v>261.8</v>
      </c>
      <c r="FH319" s="34">
        <v>314.16000000000003</v>
      </c>
      <c r="FI319" s="34">
        <v>366.52</v>
      </c>
      <c r="FJ319" s="34">
        <v>418.88</v>
      </c>
      <c r="FK319" s="34">
        <v>471.24</v>
      </c>
      <c r="FL319" s="34">
        <v>523.6</v>
      </c>
      <c r="FM319" s="34">
        <v>575.96</v>
      </c>
      <c r="FN319" s="35">
        <v>628.32000000000005</v>
      </c>
      <c r="FO319" s="36" t="s">
        <v>265</v>
      </c>
      <c r="FP319" s="35">
        <v>680.68</v>
      </c>
      <c r="FQ319" s="35">
        <v>733.04</v>
      </c>
      <c r="FR319" s="35">
        <v>785.4</v>
      </c>
      <c r="FS319" s="35">
        <v>837.76</v>
      </c>
      <c r="FT319" s="35">
        <v>890.12</v>
      </c>
      <c r="FU319" s="35">
        <v>942.48</v>
      </c>
      <c r="FV319" s="35">
        <v>994.84</v>
      </c>
      <c r="FW319" s="34">
        <v>1047.2</v>
      </c>
      <c r="FX319" s="34">
        <v>1099.56</v>
      </c>
      <c r="FY319" s="34">
        <v>1151.92</v>
      </c>
      <c r="FZ319" s="49"/>
      <c r="HJ319" s="33" t="s">
        <v>100</v>
      </c>
      <c r="HK319" s="24" t="str">
        <f t="shared" si="199"/>
        <v>C-18-NH-80-84</v>
      </c>
      <c r="HL319" s="34">
        <v>113.9</v>
      </c>
      <c r="HM319" s="34">
        <v>170.85</v>
      </c>
      <c r="HN319" s="34">
        <v>227.8</v>
      </c>
      <c r="HO319" s="34">
        <v>284.75</v>
      </c>
      <c r="HP319" s="34">
        <v>341.7</v>
      </c>
      <c r="HQ319" s="34">
        <v>398.65</v>
      </c>
      <c r="HR319" s="34">
        <v>455.6</v>
      </c>
      <c r="HS319" s="34">
        <v>512.54999999999995</v>
      </c>
      <c r="HT319" s="34">
        <v>569.5</v>
      </c>
      <c r="HU319" s="34">
        <v>626.45000000000005</v>
      </c>
      <c r="HV319" s="35">
        <v>683.4</v>
      </c>
      <c r="HW319" s="36" t="s">
        <v>265</v>
      </c>
      <c r="HX319" s="35">
        <v>740.35</v>
      </c>
      <c r="HY319" s="35">
        <v>797.3</v>
      </c>
      <c r="HZ319" s="35">
        <v>854.25</v>
      </c>
      <c r="IA319" s="35">
        <v>911.2</v>
      </c>
      <c r="IB319" s="35">
        <v>968.15</v>
      </c>
      <c r="IC319" s="35">
        <v>1025.0999999999999</v>
      </c>
      <c r="ID319" s="35">
        <v>1082.05</v>
      </c>
      <c r="IE319" s="34">
        <v>1139</v>
      </c>
      <c r="IF319" s="34">
        <v>1195.95</v>
      </c>
      <c r="IG319" s="34">
        <v>1252.9000000000001</v>
      </c>
      <c r="IH319" s="49"/>
      <c r="IM319" s="33" t="s">
        <v>100</v>
      </c>
      <c r="IN319" s="24" t="str">
        <f t="shared" si="200"/>
        <v>C-18-NH-80-84</v>
      </c>
      <c r="IO319" s="34">
        <v>98.02</v>
      </c>
      <c r="IP319" s="34">
        <v>147.03</v>
      </c>
      <c r="IQ319" s="34">
        <v>196.04</v>
      </c>
      <c r="IR319" s="34">
        <v>245.05</v>
      </c>
      <c r="IS319" s="34">
        <v>294.06</v>
      </c>
      <c r="IT319" s="34">
        <v>343.07</v>
      </c>
      <c r="IU319" s="34">
        <v>392.08</v>
      </c>
      <c r="IV319" s="34">
        <v>441.09</v>
      </c>
      <c r="IW319" s="34">
        <v>490.1</v>
      </c>
      <c r="IX319" s="34">
        <v>539.11</v>
      </c>
      <c r="IY319" s="35">
        <v>588.12</v>
      </c>
      <c r="IZ319" s="36" t="s">
        <v>265</v>
      </c>
      <c r="JA319" s="35">
        <v>637.13</v>
      </c>
      <c r="JB319" s="35">
        <v>686.14</v>
      </c>
      <c r="JC319" s="35">
        <v>735.15</v>
      </c>
      <c r="JD319" s="35">
        <v>784.16</v>
      </c>
      <c r="JE319" s="35">
        <v>833.17</v>
      </c>
      <c r="JF319" s="35">
        <v>882.18</v>
      </c>
      <c r="JG319" s="35">
        <v>931.19</v>
      </c>
      <c r="JH319" s="34">
        <v>980.2</v>
      </c>
      <c r="JI319" s="34">
        <v>1029.21</v>
      </c>
      <c r="JJ319" s="34">
        <v>1078.22</v>
      </c>
      <c r="JK319" s="49"/>
      <c r="KU319" s="33" t="s">
        <v>100</v>
      </c>
      <c r="KV319" s="24" t="str">
        <f t="shared" si="201"/>
        <v>C-18-NH-80-84</v>
      </c>
      <c r="KW319" s="34">
        <v>113.9</v>
      </c>
      <c r="KX319" s="34">
        <v>170.85</v>
      </c>
      <c r="KY319" s="34">
        <v>227.8</v>
      </c>
      <c r="KZ319" s="34">
        <v>284.75</v>
      </c>
      <c r="LA319" s="34">
        <v>341.7</v>
      </c>
      <c r="LB319" s="34">
        <v>398.65</v>
      </c>
      <c r="LC319" s="34">
        <v>455.6</v>
      </c>
      <c r="LD319" s="34">
        <v>512.54999999999995</v>
      </c>
      <c r="LE319" s="34">
        <v>569.5</v>
      </c>
      <c r="LF319" s="34">
        <v>626.45000000000005</v>
      </c>
      <c r="LG319" s="35">
        <v>683.4</v>
      </c>
      <c r="LH319" s="36" t="s">
        <v>265</v>
      </c>
      <c r="LI319" s="35">
        <v>740.35</v>
      </c>
      <c r="LJ319" s="35">
        <v>797.3</v>
      </c>
      <c r="LK319" s="35">
        <v>854.25</v>
      </c>
      <c r="LL319" s="35">
        <v>911.2</v>
      </c>
      <c r="LM319" s="35">
        <v>968.15</v>
      </c>
      <c r="LN319" s="35">
        <v>1025.0999999999999</v>
      </c>
      <c r="LO319" s="35">
        <v>1082.05</v>
      </c>
      <c r="LP319" s="34">
        <v>1139</v>
      </c>
      <c r="LQ319" s="34">
        <v>1195.95</v>
      </c>
      <c r="LR319" s="34">
        <v>1252.9000000000001</v>
      </c>
      <c r="LS319" s="49"/>
    </row>
    <row r="320" spans="9:331" ht="13.8" thickBot="1">
      <c r="DT320" s="49"/>
      <c r="EW320" s="49"/>
      <c r="FZ320" s="49"/>
      <c r="IH320" s="49"/>
      <c r="JK320" s="49"/>
      <c r="LS320" s="49"/>
    </row>
    <row r="321" spans="9:331">
      <c r="K321" s="11">
        <v>500</v>
      </c>
      <c r="L321" s="12">
        <v>750</v>
      </c>
      <c r="M321" s="11">
        <v>1000</v>
      </c>
      <c r="N321" s="11">
        <v>1250</v>
      </c>
      <c r="O321" s="11">
        <v>1500</v>
      </c>
      <c r="P321" s="11">
        <v>1750</v>
      </c>
      <c r="Q321" s="11">
        <v>2000</v>
      </c>
      <c r="R321" s="11">
        <v>2250</v>
      </c>
      <c r="S321" s="11">
        <v>2500</v>
      </c>
      <c r="T321" s="11">
        <v>2750</v>
      </c>
      <c r="U321" s="14">
        <v>3000</v>
      </c>
      <c r="V321" s="15" t="s">
        <v>74</v>
      </c>
      <c r="W321" s="11">
        <v>3250</v>
      </c>
      <c r="X321" s="12">
        <v>3500</v>
      </c>
      <c r="Y321" s="11">
        <v>3750</v>
      </c>
      <c r="Z321" s="11">
        <v>4000</v>
      </c>
      <c r="AA321" s="11">
        <v>4250</v>
      </c>
      <c r="AB321" s="11">
        <v>4500</v>
      </c>
      <c r="AC321" s="11">
        <v>4750</v>
      </c>
      <c r="AD321" s="11">
        <v>5000</v>
      </c>
      <c r="AE321" s="11">
        <v>5250</v>
      </c>
      <c r="AF321" s="11">
        <v>5500</v>
      </c>
      <c r="CX321" s="11">
        <v>500</v>
      </c>
      <c r="CY321" s="12">
        <v>750</v>
      </c>
      <c r="CZ321" s="11">
        <v>1000</v>
      </c>
      <c r="DA321" s="11">
        <v>1250</v>
      </c>
      <c r="DB321" s="11">
        <v>1500</v>
      </c>
      <c r="DC321" s="11">
        <v>1750</v>
      </c>
      <c r="DD321" s="11">
        <v>2000</v>
      </c>
      <c r="DE321" s="11">
        <v>2250</v>
      </c>
      <c r="DF321" s="11">
        <v>2500</v>
      </c>
      <c r="DG321" s="11">
        <v>2750</v>
      </c>
      <c r="DH321" s="14">
        <v>3000</v>
      </c>
      <c r="DI321" s="15" t="s">
        <v>74</v>
      </c>
      <c r="DJ321" s="11">
        <v>3250</v>
      </c>
      <c r="DK321" s="12">
        <v>3500</v>
      </c>
      <c r="DL321" s="11">
        <v>3750</v>
      </c>
      <c r="DM321" s="11">
        <v>4000</v>
      </c>
      <c r="DN321" s="11">
        <v>4250</v>
      </c>
      <c r="DO321" s="11">
        <v>4500</v>
      </c>
      <c r="DP321" s="11">
        <v>4750</v>
      </c>
      <c r="DQ321" s="11">
        <v>5000</v>
      </c>
      <c r="DR321" s="11">
        <v>5250</v>
      </c>
      <c r="DS321" s="11">
        <v>5500</v>
      </c>
      <c r="DT321" s="49"/>
      <c r="EA321" s="11">
        <v>500</v>
      </c>
      <c r="EB321" s="12">
        <v>750</v>
      </c>
      <c r="EC321" s="11">
        <v>1000</v>
      </c>
      <c r="ED321" s="11">
        <v>1250</v>
      </c>
      <c r="EE321" s="11">
        <v>1500</v>
      </c>
      <c r="EF321" s="11">
        <v>1750</v>
      </c>
      <c r="EG321" s="11">
        <v>2000</v>
      </c>
      <c r="EH321" s="11">
        <v>2250</v>
      </c>
      <c r="EI321" s="11">
        <v>2500</v>
      </c>
      <c r="EJ321" s="11">
        <v>2750</v>
      </c>
      <c r="EK321" s="14">
        <v>3000</v>
      </c>
      <c r="EL321" s="15" t="s">
        <v>74</v>
      </c>
      <c r="EM321" s="11">
        <v>3250</v>
      </c>
      <c r="EN321" s="12">
        <v>3500</v>
      </c>
      <c r="EO321" s="11">
        <v>3750</v>
      </c>
      <c r="EP321" s="11">
        <v>4000</v>
      </c>
      <c r="EQ321" s="11">
        <v>4250</v>
      </c>
      <c r="ER321" s="11">
        <v>4500</v>
      </c>
      <c r="ES321" s="11">
        <v>4750</v>
      </c>
      <c r="ET321" s="11">
        <v>5000</v>
      </c>
      <c r="EU321" s="11">
        <v>5250</v>
      </c>
      <c r="EV321" s="11">
        <v>5500</v>
      </c>
      <c r="EW321" s="49"/>
      <c r="FD321" s="11">
        <v>500</v>
      </c>
      <c r="FE321" s="12">
        <v>750</v>
      </c>
      <c r="FF321" s="11">
        <v>1000</v>
      </c>
      <c r="FG321" s="11">
        <v>1250</v>
      </c>
      <c r="FH321" s="11">
        <v>1500</v>
      </c>
      <c r="FI321" s="11">
        <v>1750</v>
      </c>
      <c r="FJ321" s="11">
        <v>2000</v>
      </c>
      <c r="FK321" s="11">
        <v>2250</v>
      </c>
      <c r="FL321" s="11">
        <v>2500</v>
      </c>
      <c r="FM321" s="11">
        <v>2750</v>
      </c>
      <c r="FN321" s="14">
        <v>3000</v>
      </c>
      <c r="FO321" s="15" t="s">
        <v>74</v>
      </c>
      <c r="FP321" s="11">
        <v>3250</v>
      </c>
      <c r="FQ321" s="12">
        <v>3500</v>
      </c>
      <c r="FR321" s="11">
        <v>3750</v>
      </c>
      <c r="FS321" s="11">
        <v>4000</v>
      </c>
      <c r="FT321" s="11">
        <v>4250</v>
      </c>
      <c r="FU321" s="11">
        <v>4500</v>
      </c>
      <c r="FV321" s="11">
        <v>4750</v>
      </c>
      <c r="FW321" s="11">
        <v>5000</v>
      </c>
      <c r="FX321" s="11">
        <v>5250</v>
      </c>
      <c r="FY321" s="11">
        <v>5500</v>
      </c>
      <c r="FZ321" s="49"/>
      <c r="HL321" s="11">
        <v>500</v>
      </c>
      <c r="HM321" s="12">
        <v>750</v>
      </c>
      <c r="HN321" s="11">
        <v>1000</v>
      </c>
      <c r="HO321" s="11">
        <v>1250</v>
      </c>
      <c r="HP321" s="11">
        <v>1500</v>
      </c>
      <c r="HQ321" s="11">
        <v>1750</v>
      </c>
      <c r="HR321" s="11">
        <v>2000</v>
      </c>
      <c r="HS321" s="11">
        <v>2250</v>
      </c>
      <c r="HT321" s="11">
        <v>2500</v>
      </c>
      <c r="HU321" s="11">
        <v>2750</v>
      </c>
      <c r="HV321" s="14">
        <v>3000</v>
      </c>
      <c r="HW321" s="15" t="s">
        <v>74</v>
      </c>
      <c r="HX321" s="11">
        <v>3250</v>
      </c>
      <c r="HY321" s="12">
        <v>3500</v>
      </c>
      <c r="HZ321" s="11">
        <v>3750</v>
      </c>
      <c r="IA321" s="11">
        <v>4000</v>
      </c>
      <c r="IB321" s="11">
        <v>4250</v>
      </c>
      <c r="IC321" s="11">
        <v>4500</v>
      </c>
      <c r="ID321" s="11">
        <v>4750</v>
      </c>
      <c r="IE321" s="11">
        <v>5000</v>
      </c>
      <c r="IF321" s="11">
        <v>5250</v>
      </c>
      <c r="IG321" s="11">
        <v>5500</v>
      </c>
      <c r="IH321" s="49"/>
      <c r="IO321" s="11">
        <v>500</v>
      </c>
      <c r="IP321" s="12">
        <v>750</v>
      </c>
      <c r="IQ321" s="11">
        <v>1000</v>
      </c>
      <c r="IR321" s="11">
        <v>1250</v>
      </c>
      <c r="IS321" s="11">
        <v>1500</v>
      </c>
      <c r="IT321" s="11">
        <v>1750</v>
      </c>
      <c r="IU321" s="11">
        <v>2000</v>
      </c>
      <c r="IV321" s="11">
        <v>2250</v>
      </c>
      <c r="IW321" s="11">
        <v>2500</v>
      </c>
      <c r="IX321" s="11">
        <v>2750</v>
      </c>
      <c r="IY321" s="14">
        <v>3000</v>
      </c>
      <c r="IZ321" s="15" t="s">
        <v>74</v>
      </c>
      <c r="JA321" s="11">
        <v>3250</v>
      </c>
      <c r="JB321" s="12">
        <v>3500</v>
      </c>
      <c r="JC321" s="11">
        <v>3750</v>
      </c>
      <c r="JD321" s="11">
        <v>4000</v>
      </c>
      <c r="JE321" s="11">
        <v>4250</v>
      </c>
      <c r="JF321" s="11">
        <v>4500</v>
      </c>
      <c r="JG321" s="11">
        <v>4750</v>
      </c>
      <c r="JH321" s="11">
        <v>5000</v>
      </c>
      <c r="JI321" s="11">
        <v>5250</v>
      </c>
      <c r="JJ321" s="11">
        <v>5500</v>
      </c>
      <c r="JK321" s="49"/>
      <c r="KW321" s="11">
        <v>500</v>
      </c>
      <c r="KX321" s="12">
        <v>750</v>
      </c>
      <c r="KY321" s="11">
        <v>1000</v>
      </c>
      <c r="KZ321" s="11">
        <v>1250</v>
      </c>
      <c r="LA321" s="11">
        <v>1500</v>
      </c>
      <c r="LB321" s="11">
        <v>1750</v>
      </c>
      <c r="LC321" s="11">
        <v>2000</v>
      </c>
      <c r="LD321" s="11">
        <v>2250</v>
      </c>
      <c r="LE321" s="11">
        <v>2500</v>
      </c>
      <c r="LF321" s="11">
        <v>2750</v>
      </c>
      <c r="LG321" s="14">
        <v>3000</v>
      </c>
      <c r="LH321" s="15" t="s">
        <v>74</v>
      </c>
      <c r="LI321" s="11">
        <v>3250</v>
      </c>
      <c r="LJ321" s="12">
        <v>3500</v>
      </c>
      <c r="LK321" s="11">
        <v>3750</v>
      </c>
      <c r="LL321" s="11">
        <v>4000</v>
      </c>
      <c r="LM321" s="11">
        <v>4250</v>
      </c>
      <c r="LN321" s="11">
        <v>4500</v>
      </c>
      <c r="LO321" s="11">
        <v>4750</v>
      </c>
      <c r="LP321" s="11">
        <v>5000</v>
      </c>
      <c r="LQ321" s="11">
        <v>5250</v>
      </c>
      <c r="LR321" s="11">
        <v>5500</v>
      </c>
      <c r="LS321" s="49"/>
    </row>
    <row r="322" spans="9:331">
      <c r="I322" s="17"/>
      <c r="J322" s="141" t="s">
        <v>311</v>
      </c>
      <c r="K322" s="18">
        <v>2</v>
      </c>
      <c r="L322" s="19">
        <v>3</v>
      </c>
      <c r="M322" s="18">
        <v>4</v>
      </c>
      <c r="N322" s="18">
        <v>5</v>
      </c>
      <c r="O322" s="18">
        <v>6</v>
      </c>
      <c r="P322" s="18">
        <v>7</v>
      </c>
      <c r="Q322" s="18">
        <v>8</v>
      </c>
      <c r="R322" s="18">
        <v>9</v>
      </c>
      <c r="S322" s="18">
        <v>10</v>
      </c>
      <c r="T322" s="18">
        <v>11</v>
      </c>
      <c r="U322" s="20">
        <v>12</v>
      </c>
      <c r="V322" s="21"/>
      <c r="W322" s="18">
        <v>13</v>
      </c>
      <c r="X322" s="19">
        <v>14</v>
      </c>
      <c r="Y322" s="18">
        <v>15</v>
      </c>
      <c r="Z322" s="18">
        <v>16</v>
      </c>
      <c r="AA322" s="18">
        <v>17</v>
      </c>
      <c r="AB322" s="18">
        <v>18</v>
      </c>
      <c r="AC322" s="18">
        <v>19</v>
      </c>
      <c r="AD322" s="18">
        <v>20</v>
      </c>
      <c r="AE322" s="18">
        <v>21</v>
      </c>
      <c r="AF322" s="18">
        <v>22</v>
      </c>
      <c r="CV322" s="17"/>
      <c r="CW322" s="157" t="s">
        <v>311</v>
      </c>
      <c r="CX322" s="18">
        <v>2</v>
      </c>
      <c r="CY322" s="19">
        <v>3</v>
      </c>
      <c r="CZ322" s="18">
        <v>4</v>
      </c>
      <c r="DA322" s="18">
        <v>5</v>
      </c>
      <c r="DB322" s="18">
        <v>6</v>
      </c>
      <c r="DC322" s="18">
        <v>7</v>
      </c>
      <c r="DD322" s="18">
        <v>8</v>
      </c>
      <c r="DE322" s="18">
        <v>9</v>
      </c>
      <c r="DF322" s="18">
        <v>10</v>
      </c>
      <c r="DG322" s="18">
        <v>11</v>
      </c>
      <c r="DH322" s="20">
        <v>12</v>
      </c>
      <c r="DI322" s="21"/>
      <c r="DJ322" s="18">
        <v>13</v>
      </c>
      <c r="DK322" s="19">
        <v>14</v>
      </c>
      <c r="DL322" s="18">
        <v>15</v>
      </c>
      <c r="DM322" s="18">
        <v>16</v>
      </c>
      <c r="DN322" s="18">
        <v>17</v>
      </c>
      <c r="DO322" s="18">
        <v>18</v>
      </c>
      <c r="DP322" s="18">
        <v>19</v>
      </c>
      <c r="DQ322" s="18">
        <v>20</v>
      </c>
      <c r="DR322" s="18">
        <v>21</v>
      </c>
      <c r="DS322" s="18">
        <v>22</v>
      </c>
      <c r="DT322" s="49"/>
      <c r="DY322" s="17"/>
      <c r="DZ322" s="157" t="s">
        <v>311</v>
      </c>
      <c r="EA322" s="18">
        <v>2</v>
      </c>
      <c r="EB322" s="19">
        <v>3</v>
      </c>
      <c r="EC322" s="18">
        <v>4</v>
      </c>
      <c r="ED322" s="18">
        <v>5</v>
      </c>
      <c r="EE322" s="18">
        <v>6</v>
      </c>
      <c r="EF322" s="18">
        <v>7</v>
      </c>
      <c r="EG322" s="18">
        <v>8</v>
      </c>
      <c r="EH322" s="18">
        <v>9</v>
      </c>
      <c r="EI322" s="18">
        <v>10</v>
      </c>
      <c r="EJ322" s="18">
        <v>11</v>
      </c>
      <c r="EK322" s="20">
        <v>12</v>
      </c>
      <c r="EL322" s="21"/>
      <c r="EM322" s="18">
        <v>13</v>
      </c>
      <c r="EN322" s="19">
        <v>14</v>
      </c>
      <c r="EO322" s="18">
        <v>15</v>
      </c>
      <c r="EP322" s="18">
        <v>16</v>
      </c>
      <c r="EQ322" s="18">
        <v>17</v>
      </c>
      <c r="ER322" s="18">
        <v>18</v>
      </c>
      <c r="ES322" s="18">
        <v>19</v>
      </c>
      <c r="ET322" s="18">
        <v>20</v>
      </c>
      <c r="EU322" s="18">
        <v>21</v>
      </c>
      <c r="EV322" s="18">
        <v>22</v>
      </c>
      <c r="EW322" s="49"/>
      <c r="FB322" s="17"/>
      <c r="FC322" s="157" t="s">
        <v>311</v>
      </c>
      <c r="FD322" s="18">
        <v>2</v>
      </c>
      <c r="FE322" s="19">
        <v>3</v>
      </c>
      <c r="FF322" s="18">
        <v>4</v>
      </c>
      <c r="FG322" s="18">
        <v>5</v>
      </c>
      <c r="FH322" s="18">
        <v>6</v>
      </c>
      <c r="FI322" s="18">
        <v>7</v>
      </c>
      <c r="FJ322" s="18">
        <v>8</v>
      </c>
      <c r="FK322" s="18">
        <v>9</v>
      </c>
      <c r="FL322" s="18">
        <v>10</v>
      </c>
      <c r="FM322" s="18">
        <v>11</v>
      </c>
      <c r="FN322" s="20">
        <v>12</v>
      </c>
      <c r="FO322" s="21"/>
      <c r="FP322" s="18">
        <v>13</v>
      </c>
      <c r="FQ322" s="19">
        <v>14</v>
      </c>
      <c r="FR322" s="18">
        <v>15</v>
      </c>
      <c r="FS322" s="18">
        <v>16</v>
      </c>
      <c r="FT322" s="18">
        <v>17</v>
      </c>
      <c r="FU322" s="18">
        <v>18</v>
      </c>
      <c r="FV322" s="18">
        <v>19</v>
      </c>
      <c r="FW322" s="18">
        <v>20</v>
      </c>
      <c r="FX322" s="18">
        <v>21</v>
      </c>
      <c r="FY322" s="18">
        <v>22</v>
      </c>
      <c r="FZ322" s="49"/>
      <c r="HJ322" s="17"/>
      <c r="HK322" s="163" t="s">
        <v>311</v>
      </c>
      <c r="HL322" s="18">
        <v>2</v>
      </c>
      <c r="HM322" s="19">
        <v>3</v>
      </c>
      <c r="HN322" s="18">
        <v>4</v>
      </c>
      <c r="HO322" s="18">
        <v>5</v>
      </c>
      <c r="HP322" s="18">
        <v>6</v>
      </c>
      <c r="HQ322" s="18">
        <v>7</v>
      </c>
      <c r="HR322" s="18">
        <v>8</v>
      </c>
      <c r="HS322" s="18">
        <v>9</v>
      </c>
      <c r="HT322" s="18">
        <v>10</v>
      </c>
      <c r="HU322" s="18">
        <v>11</v>
      </c>
      <c r="HV322" s="20">
        <v>12</v>
      </c>
      <c r="HW322" s="21"/>
      <c r="HX322" s="18">
        <v>13</v>
      </c>
      <c r="HY322" s="19">
        <v>14</v>
      </c>
      <c r="HZ322" s="18">
        <v>15</v>
      </c>
      <c r="IA322" s="18">
        <v>16</v>
      </c>
      <c r="IB322" s="18">
        <v>17</v>
      </c>
      <c r="IC322" s="18">
        <v>18</v>
      </c>
      <c r="ID322" s="18">
        <v>19</v>
      </c>
      <c r="IE322" s="18">
        <v>20</v>
      </c>
      <c r="IF322" s="18">
        <v>21</v>
      </c>
      <c r="IG322" s="18">
        <v>22</v>
      </c>
      <c r="IH322" s="49"/>
      <c r="IM322" s="17"/>
      <c r="IN322" s="163" t="s">
        <v>311</v>
      </c>
      <c r="IO322" s="18">
        <v>2</v>
      </c>
      <c r="IP322" s="19">
        <v>3</v>
      </c>
      <c r="IQ322" s="18">
        <v>4</v>
      </c>
      <c r="IR322" s="18">
        <v>5</v>
      </c>
      <c r="IS322" s="18">
        <v>6</v>
      </c>
      <c r="IT322" s="18">
        <v>7</v>
      </c>
      <c r="IU322" s="18">
        <v>8</v>
      </c>
      <c r="IV322" s="18">
        <v>9</v>
      </c>
      <c r="IW322" s="18">
        <v>10</v>
      </c>
      <c r="IX322" s="18">
        <v>11</v>
      </c>
      <c r="IY322" s="20">
        <v>12</v>
      </c>
      <c r="IZ322" s="21"/>
      <c r="JA322" s="18">
        <v>13</v>
      </c>
      <c r="JB322" s="19">
        <v>14</v>
      </c>
      <c r="JC322" s="18">
        <v>15</v>
      </c>
      <c r="JD322" s="18">
        <v>16</v>
      </c>
      <c r="JE322" s="18">
        <v>17</v>
      </c>
      <c r="JF322" s="18">
        <v>18</v>
      </c>
      <c r="JG322" s="18">
        <v>19</v>
      </c>
      <c r="JH322" s="18">
        <v>20</v>
      </c>
      <c r="JI322" s="18">
        <v>21</v>
      </c>
      <c r="JJ322" s="18">
        <v>22</v>
      </c>
      <c r="JK322" s="49"/>
      <c r="KU322" s="17"/>
      <c r="KV322" s="170" t="s">
        <v>311</v>
      </c>
      <c r="KW322" s="18">
        <v>2</v>
      </c>
      <c r="KX322" s="19">
        <v>3</v>
      </c>
      <c r="KY322" s="18">
        <v>4</v>
      </c>
      <c r="KZ322" s="18">
        <v>5</v>
      </c>
      <c r="LA322" s="18">
        <v>6</v>
      </c>
      <c r="LB322" s="18">
        <v>7</v>
      </c>
      <c r="LC322" s="18">
        <v>8</v>
      </c>
      <c r="LD322" s="18">
        <v>9</v>
      </c>
      <c r="LE322" s="18">
        <v>10</v>
      </c>
      <c r="LF322" s="18">
        <v>11</v>
      </c>
      <c r="LG322" s="20">
        <v>12</v>
      </c>
      <c r="LH322" s="21"/>
      <c r="LI322" s="18">
        <v>13</v>
      </c>
      <c r="LJ322" s="19">
        <v>14</v>
      </c>
      <c r="LK322" s="18">
        <v>15</v>
      </c>
      <c r="LL322" s="18">
        <v>16</v>
      </c>
      <c r="LM322" s="18">
        <v>17</v>
      </c>
      <c r="LN322" s="18">
        <v>18</v>
      </c>
      <c r="LO322" s="18">
        <v>19</v>
      </c>
      <c r="LP322" s="18">
        <v>20</v>
      </c>
      <c r="LQ322" s="18">
        <v>21</v>
      </c>
      <c r="LR322" s="18">
        <v>22</v>
      </c>
      <c r="LS322" s="49"/>
    </row>
    <row r="323" spans="9:331">
      <c r="I323" s="43" t="s">
        <v>110</v>
      </c>
      <c r="J323" s="24" t="str">
        <f>CONCATENATE(J$322,"-",I323)</f>
        <v>C-24-BASE-D</v>
      </c>
      <c r="K323" s="25">
        <v>11.62</v>
      </c>
      <c r="L323" s="252" t="s">
        <v>84</v>
      </c>
      <c r="M323" s="252"/>
      <c r="N323" s="252"/>
      <c r="O323" s="252"/>
      <c r="P323" s="252"/>
      <c r="Q323" s="252"/>
      <c r="R323" s="252"/>
      <c r="S323" s="252"/>
      <c r="T323" s="252"/>
      <c r="U323" s="253"/>
      <c r="V323" s="27">
        <v>1.1000000000000001</v>
      </c>
      <c r="W323" s="25"/>
      <c r="X323" s="252" t="s">
        <v>84</v>
      </c>
      <c r="Y323" s="252"/>
      <c r="Z323" s="252"/>
      <c r="AA323" s="252"/>
      <c r="AB323" s="252"/>
      <c r="AC323" s="252"/>
      <c r="AD323" s="252"/>
      <c r="AE323" s="252"/>
      <c r="AF323" s="252"/>
      <c r="CV323" s="43" t="s">
        <v>110</v>
      </c>
      <c r="CW323" s="24" t="str">
        <f>CONCATENATE(CW$322,"-",CV323)</f>
        <v>C-24-BASE-D</v>
      </c>
      <c r="CX323" s="25">
        <v>10.52</v>
      </c>
      <c r="CY323" s="252" t="s">
        <v>84</v>
      </c>
      <c r="CZ323" s="252"/>
      <c r="DA323" s="252"/>
      <c r="DB323" s="252"/>
      <c r="DC323" s="252"/>
      <c r="DD323" s="252"/>
      <c r="DE323" s="252"/>
      <c r="DF323" s="252"/>
      <c r="DG323" s="252"/>
      <c r="DH323" s="253"/>
      <c r="DI323" s="27">
        <v>1.1000000000000001</v>
      </c>
      <c r="DJ323" s="25"/>
      <c r="DK323" s="252" t="s">
        <v>84</v>
      </c>
      <c r="DL323" s="252"/>
      <c r="DM323" s="252"/>
      <c r="DN323" s="252"/>
      <c r="DO323" s="252"/>
      <c r="DP323" s="252"/>
      <c r="DQ323" s="252"/>
      <c r="DR323" s="252"/>
      <c r="DS323" s="252"/>
      <c r="DT323" s="49"/>
      <c r="DY323" s="43" t="s">
        <v>110</v>
      </c>
      <c r="DZ323" s="24" t="str">
        <f>CONCATENATE(DZ$322,"-",DY323)</f>
        <v>C-24-BASE-D</v>
      </c>
      <c r="EA323" s="25">
        <v>10.68</v>
      </c>
      <c r="EB323" s="252" t="s">
        <v>84</v>
      </c>
      <c r="EC323" s="252"/>
      <c r="ED323" s="252"/>
      <c r="EE323" s="252"/>
      <c r="EF323" s="252"/>
      <c r="EG323" s="252"/>
      <c r="EH323" s="252"/>
      <c r="EI323" s="252"/>
      <c r="EJ323" s="252"/>
      <c r="EK323" s="253"/>
      <c r="EL323" s="27">
        <v>1.1000000000000001</v>
      </c>
      <c r="EM323" s="25"/>
      <c r="EN323" s="252" t="s">
        <v>84</v>
      </c>
      <c r="EO323" s="252"/>
      <c r="EP323" s="252"/>
      <c r="EQ323" s="252"/>
      <c r="ER323" s="252"/>
      <c r="ES323" s="252"/>
      <c r="ET323" s="252"/>
      <c r="EU323" s="252"/>
      <c r="EV323" s="252"/>
      <c r="EW323" s="49"/>
      <c r="FB323" s="43" t="s">
        <v>110</v>
      </c>
      <c r="FC323" s="24" t="str">
        <f>CONCATENATE(FC$322,"-",FB323)</f>
        <v>C-24-BASE-D</v>
      </c>
      <c r="FD323" s="25">
        <v>8.86</v>
      </c>
      <c r="FE323" s="252" t="s">
        <v>84</v>
      </c>
      <c r="FF323" s="252"/>
      <c r="FG323" s="252"/>
      <c r="FH323" s="252"/>
      <c r="FI323" s="252"/>
      <c r="FJ323" s="252"/>
      <c r="FK323" s="252"/>
      <c r="FL323" s="252"/>
      <c r="FM323" s="252"/>
      <c r="FN323" s="253"/>
      <c r="FO323" s="27">
        <v>1.1000000000000001</v>
      </c>
      <c r="FP323" s="25"/>
      <c r="FQ323" s="252" t="s">
        <v>84</v>
      </c>
      <c r="FR323" s="252"/>
      <c r="FS323" s="252"/>
      <c r="FT323" s="252"/>
      <c r="FU323" s="252"/>
      <c r="FV323" s="252"/>
      <c r="FW323" s="252"/>
      <c r="FX323" s="252"/>
      <c r="FY323" s="252"/>
      <c r="FZ323" s="49"/>
      <c r="HJ323" s="43" t="s">
        <v>110</v>
      </c>
      <c r="HK323" s="24" t="str">
        <f>CONCATENATE(HK$322,"-",HJ323)</f>
        <v>C-24-BASE-D</v>
      </c>
      <c r="HL323" s="25">
        <v>99999</v>
      </c>
      <c r="HM323" s="252" t="s">
        <v>84</v>
      </c>
      <c r="HN323" s="252"/>
      <c r="HO323" s="252"/>
      <c r="HP323" s="252"/>
      <c r="HQ323" s="252"/>
      <c r="HR323" s="252"/>
      <c r="HS323" s="252"/>
      <c r="HT323" s="252"/>
      <c r="HU323" s="252"/>
      <c r="HV323" s="253"/>
      <c r="HW323" s="27">
        <v>100</v>
      </c>
      <c r="HX323" s="25"/>
      <c r="HY323" s="252" t="s">
        <v>84</v>
      </c>
      <c r="HZ323" s="252"/>
      <c r="IA323" s="252"/>
      <c r="IB323" s="252"/>
      <c r="IC323" s="252"/>
      <c r="ID323" s="252"/>
      <c r="IE323" s="252"/>
      <c r="IF323" s="252"/>
      <c r="IG323" s="252"/>
      <c r="IH323" s="49"/>
      <c r="IM323" s="43" t="s">
        <v>110</v>
      </c>
      <c r="IN323" s="24" t="str">
        <f>CONCATENATE(IN$322,"-",IM323)</f>
        <v>C-24-BASE-D</v>
      </c>
      <c r="IO323" s="25">
        <v>99999</v>
      </c>
      <c r="IP323" s="252" t="s">
        <v>84</v>
      </c>
      <c r="IQ323" s="252"/>
      <c r="IR323" s="252"/>
      <c r="IS323" s="252"/>
      <c r="IT323" s="252"/>
      <c r="IU323" s="252"/>
      <c r="IV323" s="252"/>
      <c r="IW323" s="252"/>
      <c r="IX323" s="252"/>
      <c r="IY323" s="253"/>
      <c r="IZ323" s="27">
        <v>100</v>
      </c>
      <c r="JA323" s="25"/>
      <c r="JB323" s="252" t="s">
        <v>84</v>
      </c>
      <c r="JC323" s="252"/>
      <c r="JD323" s="252"/>
      <c r="JE323" s="252"/>
      <c r="JF323" s="252"/>
      <c r="JG323" s="252"/>
      <c r="JH323" s="252"/>
      <c r="JI323" s="252"/>
      <c r="JJ323" s="252"/>
      <c r="JK323" s="49"/>
      <c r="KU323" s="43" t="s">
        <v>110</v>
      </c>
      <c r="KV323" s="24" t="str">
        <f>CONCATENATE(KV$322,"-",KU323)</f>
        <v>C-24-BASE-D</v>
      </c>
      <c r="KW323" s="25">
        <v>9.66</v>
      </c>
      <c r="KX323" s="252" t="s">
        <v>84</v>
      </c>
      <c r="KY323" s="252"/>
      <c r="KZ323" s="252"/>
      <c r="LA323" s="252"/>
      <c r="LB323" s="252"/>
      <c r="LC323" s="252"/>
      <c r="LD323" s="252"/>
      <c r="LE323" s="252"/>
      <c r="LF323" s="252"/>
      <c r="LG323" s="253"/>
      <c r="LH323" s="27">
        <v>100</v>
      </c>
      <c r="LI323" s="25"/>
      <c r="LJ323" s="252" t="s">
        <v>84</v>
      </c>
      <c r="LK323" s="252"/>
      <c r="LL323" s="252"/>
      <c r="LM323" s="252"/>
      <c r="LN323" s="252"/>
      <c r="LO323" s="252"/>
      <c r="LP323" s="252"/>
      <c r="LQ323" s="252"/>
      <c r="LR323" s="252"/>
      <c r="LS323" s="49"/>
    </row>
    <row r="324" spans="9:331" ht="14.4">
      <c r="I324" s="24" t="s">
        <v>91</v>
      </c>
      <c r="J324" s="24" t="str">
        <f t="shared" ref="J324:J333" si="202">CONCATENATE(J$322,"-",I324)</f>
        <v>C-24-BASE-18-29</v>
      </c>
      <c r="K324" s="140">
        <v>25.42</v>
      </c>
      <c r="L324" s="25">
        <v>38.130000000000003</v>
      </c>
      <c r="M324" s="25">
        <v>50.84</v>
      </c>
      <c r="N324" s="25">
        <v>63.55</v>
      </c>
      <c r="O324" s="25">
        <v>76.260000000000005</v>
      </c>
      <c r="P324" s="25">
        <v>88.97</v>
      </c>
      <c r="Q324" s="25">
        <v>96.56</v>
      </c>
      <c r="R324" s="25">
        <v>108.63</v>
      </c>
      <c r="S324" s="25">
        <v>120.7</v>
      </c>
      <c r="T324" s="25">
        <v>132.77000000000001</v>
      </c>
      <c r="U324" s="28">
        <v>144.84</v>
      </c>
      <c r="V324" s="29">
        <v>1.1000000000000001</v>
      </c>
      <c r="W324" s="142">
        <v>156.91</v>
      </c>
      <c r="X324" s="28">
        <v>168.98</v>
      </c>
      <c r="Y324" s="28">
        <v>181.05</v>
      </c>
      <c r="Z324" s="28">
        <v>193.12</v>
      </c>
      <c r="AA324" s="28">
        <v>205.19</v>
      </c>
      <c r="AB324" s="28">
        <v>217.26</v>
      </c>
      <c r="AC324" s="28">
        <v>229.33</v>
      </c>
      <c r="AD324" s="25">
        <v>241.4</v>
      </c>
      <c r="AE324" s="25">
        <v>253.47</v>
      </c>
      <c r="AF324" s="25">
        <v>265.54000000000002</v>
      </c>
      <c r="CV324" s="24" t="s">
        <v>91</v>
      </c>
      <c r="CW324" s="24" t="str">
        <f t="shared" ref="CW324:CW333" si="203">CONCATENATE(CW$322,"-",CV324)</f>
        <v>C-24-BASE-18-29</v>
      </c>
      <c r="CX324" s="156">
        <v>25.42</v>
      </c>
      <c r="CY324" s="25">
        <v>38.130000000000003</v>
      </c>
      <c r="CZ324" s="25">
        <v>50.84</v>
      </c>
      <c r="DA324" s="25">
        <v>63.55</v>
      </c>
      <c r="DB324" s="25">
        <v>76.260000000000005</v>
      </c>
      <c r="DC324" s="25">
        <v>88.97</v>
      </c>
      <c r="DD324" s="25">
        <v>96.56</v>
      </c>
      <c r="DE324" s="25">
        <v>108.63</v>
      </c>
      <c r="DF324" s="25">
        <v>120.7</v>
      </c>
      <c r="DG324" s="25">
        <v>132.77000000000001</v>
      </c>
      <c r="DH324" s="28">
        <v>144.84</v>
      </c>
      <c r="DI324" s="29">
        <v>1.1000000000000001</v>
      </c>
      <c r="DJ324" s="158">
        <v>156.91</v>
      </c>
      <c r="DK324" s="28">
        <v>168.98</v>
      </c>
      <c r="DL324" s="28">
        <v>181.05</v>
      </c>
      <c r="DM324" s="28">
        <v>193.12</v>
      </c>
      <c r="DN324" s="28">
        <v>205.19</v>
      </c>
      <c r="DO324" s="28">
        <v>217.26</v>
      </c>
      <c r="DP324" s="28">
        <v>229.33</v>
      </c>
      <c r="DQ324" s="25">
        <v>241.4</v>
      </c>
      <c r="DR324" s="25">
        <v>253.47</v>
      </c>
      <c r="DS324" s="25">
        <v>265.54000000000002</v>
      </c>
      <c r="DT324" s="49"/>
      <c r="DY324" s="24" t="s">
        <v>91</v>
      </c>
      <c r="DZ324" s="24" t="str">
        <f t="shared" ref="DZ324:DZ333" si="204">CONCATENATE(DZ$322,"-",DY324)</f>
        <v>C-24-BASE-18-29</v>
      </c>
      <c r="EA324" s="156">
        <v>25.74</v>
      </c>
      <c r="EB324" s="25">
        <v>38.61</v>
      </c>
      <c r="EC324" s="25">
        <v>51.48</v>
      </c>
      <c r="ED324" s="25">
        <v>64.349999999999994</v>
      </c>
      <c r="EE324" s="25">
        <v>77.22</v>
      </c>
      <c r="EF324" s="25">
        <v>90.09</v>
      </c>
      <c r="EG324" s="25">
        <v>97.84</v>
      </c>
      <c r="EH324" s="25">
        <v>110.07</v>
      </c>
      <c r="EI324" s="25">
        <v>122.3</v>
      </c>
      <c r="EJ324" s="25">
        <v>134.53</v>
      </c>
      <c r="EK324" s="28">
        <v>146.76</v>
      </c>
      <c r="EL324" s="29">
        <v>1.1000000000000001</v>
      </c>
      <c r="EM324" s="158">
        <v>158.99</v>
      </c>
      <c r="EN324" s="28">
        <v>171.22</v>
      </c>
      <c r="EO324" s="28">
        <v>183.45</v>
      </c>
      <c r="EP324" s="28">
        <v>195.68</v>
      </c>
      <c r="EQ324" s="28">
        <v>207.91</v>
      </c>
      <c r="ER324" s="28">
        <v>220.14</v>
      </c>
      <c r="ES324" s="28">
        <v>232.37</v>
      </c>
      <c r="ET324" s="25">
        <v>244.6</v>
      </c>
      <c r="EU324" s="25">
        <v>256.83</v>
      </c>
      <c r="EV324" s="25">
        <v>269.06</v>
      </c>
      <c r="EW324" s="49"/>
      <c r="FB324" s="24" t="s">
        <v>91</v>
      </c>
      <c r="FC324" s="24" t="str">
        <f t="shared" ref="FC324:FC333" si="205">CONCATENATE(FC$322,"-",FB324)</f>
        <v>C-24-BASE-18-29</v>
      </c>
      <c r="FD324" s="156">
        <v>21.78</v>
      </c>
      <c r="FE324" s="25">
        <v>32.67</v>
      </c>
      <c r="FF324" s="25">
        <v>43.56</v>
      </c>
      <c r="FG324" s="25">
        <v>54.45</v>
      </c>
      <c r="FH324" s="25">
        <v>65.34</v>
      </c>
      <c r="FI324" s="25">
        <v>76.23</v>
      </c>
      <c r="FJ324" s="25">
        <v>82.8</v>
      </c>
      <c r="FK324" s="25">
        <v>93.15</v>
      </c>
      <c r="FL324" s="25">
        <v>103.5</v>
      </c>
      <c r="FM324" s="25">
        <v>113.85</v>
      </c>
      <c r="FN324" s="28">
        <v>124.2</v>
      </c>
      <c r="FO324" s="29">
        <v>1.1000000000000001</v>
      </c>
      <c r="FP324" s="158">
        <v>134.55000000000001</v>
      </c>
      <c r="FQ324" s="28">
        <v>144.9</v>
      </c>
      <c r="FR324" s="28">
        <v>155.25</v>
      </c>
      <c r="FS324" s="28">
        <v>165.6</v>
      </c>
      <c r="FT324" s="28">
        <v>175.95</v>
      </c>
      <c r="FU324" s="28">
        <v>186.3</v>
      </c>
      <c r="FV324" s="28">
        <v>196.65</v>
      </c>
      <c r="FW324" s="25">
        <v>207</v>
      </c>
      <c r="FX324" s="25">
        <v>217.35</v>
      </c>
      <c r="FY324" s="25">
        <v>227.7</v>
      </c>
      <c r="FZ324" s="49"/>
      <c r="HJ324" s="24" t="s">
        <v>91</v>
      </c>
      <c r="HK324" s="24" t="str">
        <f t="shared" ref="HK324:HK333" si="206">CONCATENATE(HK$322,"-",HJ324)</f>
        <v>C-24-BASE-18-29</v>
      </c>
      <c r="HL324" s="140">
        <v>99999</v>
      </c>
      <c r="HM324" s="25">
        <v>99999</v>
      </c>
      <c r="HN324" s="25">
        <v>99999</v>
      </c>
      <c r="HO324" s="25">
        <v>99999</v>
      </c>
      <c r="HP324" s="25">
        <v>99999</v>
      </c>
      <c r="HQ324" s="25">
        <v>99999</v>
      </c>
      <c r="HR324" s="25">
        <v>99999</v>
      </c>
      <c r="HS324" s="25">
        <v>99999</v>
      </c>
      <c r="HT324" s="25">
        <v>99999</v>
      </c>
      <c r="HU324" s="25">
        <v>99999</v>
      </c>
      <c r="HV324" s="28">
        <v>99999</v>
      </c>
      <c r="HW324" s="29">
        <v>100</v>
      </c>
      <c r="HX324" s="142">
        <v>99999</v>
      </c>
      <c r="HY324" s="28">
        <v>99999</v>
      </c>
      <c r="HZ324" s="28">
        <v>99999</v>
      </c>
      <c r="IA324" s="28">
        <v>99999</v>
      </c>
      <c r="IB324" s="28">
        <v>99999</v>
      </c>
      <c r="IC324" s="28">
        <v>99999</v>
      </c>
      <c r="ID324" s="28">
        <v>99999</v>
      </c>
      <c r="IE324" s="25">
        <v>99999</v>
      </c>
      <c r="IF324" s="25">
        <v>99999</v>
      </c>
      <c r="IG324" s="25">
        <v>99999</v>
      </c>
      <c r="IH324" s="49"/>
      <c r="IM324" s="24" t="s">
        <v>91</v>
      </c>
      <c r="IN324" s="24" t="str">
        <f t="shared" ref="IN324:IN333" si="207">CONCATENATE(IN$322,"-",IM324)</f>
        <v>C-24-BASE-18-29</v>
      </c>
      <c r="IO324" s="165">
        <v>99999</v>
      </c>
      <c r="IP324" s="25">
        <v>99999</v>
      </c>
      <c r="IQ324" s="25">
        <v>99999</v>
      </c>
      <c r="IR324" s="25">
        <v>99999</v>
      </c>
      <c r="IS324" s="25">
        <v>99999</v>
      </c>
      <c r="IT324" s="25">
        <v>99999</v>
      </c>
      <c r="IU324" s="25">
        <v>99999</v>
      </c>
      <c r="IV324" s="25">
        <v>99999</v>
      </c>
      <c r="IW324" s="25">
        <v>99999</v>
      </c>
      <c r="IX324" s="25">
        <v>99999</v>
      </c>
      <c r="IY324" s="28">
        <v>99999</v>
      </c>
      <c r="IZ324" s="29">
        <v>100</v>
      </c>
      <c r="JA324" s="165">
        <v>99999</v>
      </c>
      <c r="JB324" s="25">
        <v>99999</v>
      </c>
      <c r="JC324" s="25">
        <v>99999</v>
      </c>
      <c r="JD324" s="25">
        <v>99999</v>
      </c>
      <c r="JE324" s="25">
        <v>99999</v>
      </c>
      <c r="JF324" s="25">
        <v>99999</v>
      </c>
      <c r="JG324" s="25">
        <v>99999</v>
      </c>
      <c r="JH324" s="25">
        <v>99999</v>
      </c>
      <c r="JI324" s="25">
        <v>99999</v>
      </c>
      <c r="JJ324" s="25">
        <v>99999</v>
      </c>
      <c r="JK324" s="49"/>
      <c r="KU324" s="24" t="s">
        <v>91</v>
      </c>
      <c r="KV324" s="24" t="str">
        <f t="shared" ref="KV324:KV333" si="208">CONCATENATE(KV$322,"-",KU324)</f>
        <v>C-24-BASE-18-29</v>
      </c>
      <c r="KW324" s="168">
        <v>21.78</v>
      </c>
      <c r="KX324" s="25">
        <v>32.67</v>
      </c>
      <c r="KY324" s="25">
        <v>43.56</v>
      </c>
      <c r="KZ324" s="25">
        <v>54.45</v>
      </c>
      <c r="LA324" s="25">
        <v>65.34</v>
      </c>
      <c r="LB324" s="25">
        <v>76.23</v>
      </c>
      <c r="LC324" s="25">
        <v>82.8</v>
      </c>
      <c r="LD324" s="25">
        <v>93.15</v>
      </c>
      <c r="LE324" s="25">
        <v>103.5</v>
      </c>
      <c r="LF324" s="25">
        <v>113.85</v>
      </c>
      <c r="LG324" s="28">
        <v>124.2</v>
      </c>
      <c r="LH324" s="29">
        <v>100</v>
      </c>
      <c r="LI324" s="169">
        <v>134.55000000000001</v>
      </c>
      <c r="LJ324" s="28">
        <v>144.9</v>
      </c>
      <c r="LK324" s="28">
        <v>155.25</v>
      </c>
      <c r="LL324" s="28">
        <v>165.6</v>
      </c>
      <c r="LM324" s="28">
        <v>175.95</v>
      </c>
      <c r="LN324" s="28">
        <v>186.3</v>
      </c>
      <c r="LO324" s="28">
        <v>196.65</v>
      </c>
      <c r="LP324" s="25">
        <v>207</v>
      </c>
      <c r="LQ324" s="25">
        <v>217.35</v>
      </c>
      <c r="LR324" s="25">
        <v>227.7</v>
      </c>
      <c r="LS324" s="49"/>
    </row>
    <row r="325" spans="9:331" ht="14.4">
      <c r="I325" s="24" t="s">
        <v>92</v>
      </c>
      <c r="J325" s="24" t="str">
        <f t="shared" si="202"/>
        <v>C-24-BASE-30-39</v>
      </c>
      <c r="K325" s="25">
        <v>39.94</v>
      </c>
      <c r="L325" s="25">
        <v>59.91</v>
      </c>
      <c r="M325" s="25">
        <v>79.88</v>
      </c>
      <c r="N325" s="25">
        <v>99.85</v>
      </c>
      <c r="O325" s="25">
        <v>119.82</v>
      </c>
      <c r="P325" s="25">
        <v>139.79</v>
      </c>
      <c r="Q325" s="25">
        <v>151.76</v>
      </c>
      <c r="R325" s="25">
        <v>170.73</v>
      </c>
      <c r="S325" s="25">
        <v>189.7</v>
      </c>
      <c r="T325" s="25">
        <v>208.67</v>
      </c>
      <c r="U325" s="28">
        <v>227.64</v>
      </c>
      <c r="V325" s="29">
        <v>1.1000000000000001</v>
      </c>
      <c r="W325" s="28">
        <v>246.61</v>
      </c>
      <c r="X325" s="28">
        <v>265.58</v>
      </c>
      <c r="Y325" s="28">
        <v>284.55</v>
      </c>
      <c r="Z325" s="28">
        <v>303.52</v>
      </c>
      <c r="AA325" s="28">
        <v>322.49</v>
      </c>
      <c r="AB325" s="28">
        <v>341.46</v>
      </c>
      <c r="AC325" s="28">
        <v>360.43</v>
      </c>
      <c r="AD325" s="25">
        <v>379.4</v>
      </c>
      <c r="AE325" s="25">
        <v>398.37</v>
      </c>
      <c r="AF325" s="25">
        <v>417.34</v>
      </c>
      <c r="CV325" s="24" t="s">
        <v>92</v>
      </c>
      <c r="CW325" s="24" t="str">
        <f t="shared" si="203"/>
        <v>C-24-BASE-30-39</v>
      </c>
      <c r="CX325" s="25">
        <v>36.299999999999997</v>
      </c>
      <c r="CY325" s="25">
        <v>54.45</v>
      </c>
      <c r="CZ325" s="25">
        <v>72.599999999999994</v>
      </c>
      <c r="DA325" s="25">
        <v>90.75</v>
      </c>
      <c r="DB325" s="25">
        <v>108.9</v>
      </c>
      <c r="DC325" s="25">
        <v>127.05</v>
      </c>
      <c r="DD325" s="25">
        <v>137.91999999999999</v>
      </c>
      <c r="DE325" s="25">
        <v>155.16</v>
      </c>
      <c r="DF325" s="25">
        <v>172.4</v>
      </c>
      <c r="DG325" s="25">
        <v>189.64</v>
      </c>
      <c r="DH325" s="28">
        <v>206.88</v>
      </c>
      <c r="DI325" s="29">
        <v>1.1000000000000001</v>
      </c>
      <c r="DJ325" s="28">
        <v>224.12</v>
      </c>
      <c r="DK325" s="28">
        <v>241.36</v>
      </c>
      <c r="DL325" s="28">
        <v>258.60000000000002</v>
      </c>
      <c r="DM325" s="28">
        <v>275.83999999999997</v>
      </c>
      <c r="DN325" s="28">
        <v>293.08</v>
      </c>
      <c r="DO325" s="28">
        <v>310.32</v>
      </c>
      <c r="DP325" s="28">
        <v>327.56</v>
      </c>
      <c r="DQ325" s="25">
        <v>344.8</v>
      </c>
      <c r="DR325" s="25">
        <v>362.04</v>
      </c>
      <c r="DS325" s="25">
        <v>379.28</v>
      </c>
      <c r="DT325" s="49"/>
      <c r="DY325" s="24" t="s">
        <v>92</v>
      </c>
      <c r="DZ325" s="24" t="str">
        <f t="shared" si="204"/>
        <v>C-24-BASE-30-39</v>
      </c>
      <c r="EA325" s="25">
        <v>36.78</v>
      </c>
      <c r="EB325" s="25">
        <v>55.17</v>
      </c>
      <c r="EC325" s="25">
        <v>73.56</v>
      </c>
      <c r="ED325" s="25">
        <v>91.95</v>
      </c>
      <c r="EE325" s="25">
        <v>110.34</v>
      </c>
      <c r="EF325" s="25">
        <v>128.72999999999999</v>
      </c>
      <c r="EG325" s="25">
        <v>139.76</v>
      </c>
      <c r="EH325" s="25">
        <v>157.22999999999999</v>
      </c>
      <c r="EI325" s="25">
        <v>174.7</v>
      </c>
      <c r="EJ325" s="25">
        <v>192.17</v>
      </c>
      <c r="EK325" s="28">
        <v>209.64</v>
      </c>
      <c r="EL325" s="29">
        <v>1.1000000000000001</v>
      </c>
      <c r="EM325" s="28">
        <v>227.11</v>
      </c>
      <c r="EN325" s="28">
        <v>244.58</v>
      </c>
      <c r="EO325" s="28">
        <v>262.05</v>
      </c>
      <c r="EP325" s="28">
        <v>279.52</v>
      </c>
      <c r="EQ325" s="28">
        <v>296.99</v>
      </c>
      <c r="ER325" s="28">
        <v>314.45999999999998</v>
      </c>
      <c r="ES325" s="28">
        <v>331.93</v>
      </c>
      <c r="ET325" s="25">
        <v>349.4</v>
      </c>
      <c r="EU325" s="25">
        <v>366.87</v>
      </c>
      <c r="EV325" s="25">
        <v>384.34</v>
      </c>
      <c r="EW325" s="49"/>
      <c r="FB325" s="24" t="s">
        <v>92</v>
      </c>
      <c r="FC325" s="24" t="str">
        <f t="shared" si="205"/>
        <v>C-24-BASE-30-39</v>
      </c>
      <c r="FD325" s="25">
        <v>29.04</v>
      </c>
      <c r="FE325" s="25">
        <v>43.56</v>
      </c>
      <c r="FF325" s="25">
        <v>58.08</v>
      </c>
      <c r="FG325" s="25">
        <v>72.599999999999994</v>
      </c>
      <c r="FH325" s="25">
        <v>87.12</v>
      </c>
      <c r="FI325" s="25">
        <v>101.64</v>
      </c>
      <c r="FJ325" s="25">
        <v>110.32</v>
      </c>
      <c r="FK325" s="25">
        <v>124.11</v>
      </c>
      <c r="FL325" s="25">
        <v>137.9</v>
      </c>
      <c r="FM325" s="25">
        <v>151.69</v>
      </c>
      <c r="FN325" s="28">
        <v>165.48</v>
      </c>
      <c r="FO325" s="29">
        <v>1.1000000000000001</v>
      </c>
      <c r="FP325" s="28">
        <v>179.27</v>
      </c>
      <c r="FQ325" s="28">
        <v>193.06</v>
      </c>
      <c r="FR325" s="28">
        <v>206.85</v>
      </c>
      <c r="FS325" s="28">
        <v>220.64</v>
      </c>
      <c r="FT325" s="28">
        <v>234.43</v>
      </c>
      <c r="FU325" s="28">
        <v>248.22</v>
      </c>
      <c r="FV325" s="28">
        <v>262.01</v>
      </c>
      <c r="FW325" s="25">
        <v>275.8</v>
      </c>
      <c r="FX325" s="25">
        <v>289.58999999999997</v>
      </c>
      <c r="FY325" s="25">
        <v>303.38</v>
      </c>
      <c r="FZ325" s="49"/>
      <c r="HJ325" s="24" t="s">
        <v>92</v>
      </c>
      <c r="HK325" s="24" t="str">
        <f t="shared" si="206"/>
        <v>C-24-BASE-30-39</v>
      </c>
      <c r="HL325" s="25">
        <v>99999</v>
      </c>
      <c r="HM325" s="25">
        <v>99999</v>
      </c>
      <c r="HN325" s="25">
        <v>99999</v>
      </c>
      <c r="HO325" s="25">
        <v>99999</v>
      </c>
      <c r="HP325" s="25">
        <v>99999</v>
      </c>
      <c r="HQ325" s="25">
        <v>99999</v>
      </c>
      <c r="HR325" s="25">
        <v>99999</v>
      </c>
      <c r="HS325" s="25">
        <v>99999</v>
      </c>
      <c r="HT325" s="25">
        <v>99999</v>
      </c>
      <c r="HU325" s="25">
        <v>99999</v>
      </c>
      <c r="HV325" s="28">
        <v>99999</v>
      </c>
      <c r="HW325" s="29">
        <v>100</v>
      </c>
      <c r="HX325" s="28">
        <v>99999</v>
      </c>
      <c r="HY325" s="28">
        <v>99999</v>
      </c>
      <c r="HZ325" s="28">
        <v>99999</v>
      </c>
      <c r="IA325" s="28">
        <v>99999</v>
      </c>
      <c r="IB325" s="28">
        <v>99999</v>
      </c>
      <c r="IC325" s="28">
        <v>99999</v>
      </c>
      <c r="ID325" s="28">
        <v>99999</v>
      </c>
      <c r="IE325" s="25">
        <v>99999</v>
      </c>
      <c r="IF325" s="25">
        <v>99999</v>
      </c>
      <c r="IG325" s="25">
        <v>99999</v>
      </c>
      <c r="IH325" s="49"/>
      <c r="IM325" s="24" t="s">
        <v>92</v>
      </c>
      <c r="IN325" s="24" t="str">
        <f t="shared" si="207"/>
        <v>C-24-BASE-30-39</v>
      </c>
      <c r="IO325" s="165">
        <v>99999</v>
      </c>
      <c r="IP325" s="25">
        <v>99999</v>
      </c>
      <c r="IQ325" s="25">
        <v>99999</v>
      </c>
      <c r="IR325" s="25">
        <v>99999</v>
      </c>
      <c r="IS325" s="25">
        <v>99999</v>
      </c>
      <c r="IT325" s="25">
        <v>99999</v>
      </c>
      <c r="IU325" s="25">
        <v>99999</v>
      </c>
      <c r="IV325" s="25">
        <v>99999</v>
      </c>
      <c r="IW325" s="25">
        <v>99999</v>
      </c>
      <c r="IX325" s="25">
        <v>99999</v>
      </c>
      <c r="IY325" s="28">
        <v>99999</v>
      </c>
      <c r="IZ325" s="29">
        <v>100</v>
      </c>
      <c r="JA325" s="165">
        <v>99999</v>
      </c>
      <c r="JB325" s="25">
        <v>99999</v>
      </c>
      <c r="JC325" s="25">
        <v>99999</v>
      </c>
      <c r="JD325" s="25">
        <v>99999</v>
      </c>
      <c r="JE325" s="25">
        <v>99999</v>
      </c>
      <c r="JF325" s="25">
        <v>99999</v>
      </c>
      <c r="JG325" s="25">
        <v>99999</v>
      </c>
      <c r="JH325" s="25">
        <v>99999</v>
      </c>
      <c r="JI325" s="25">
        <v>99999</v>
      </c>
      <c r="JJ325" s="25">
        <v>99999</v>
      </c>
      <c r="JK325" s="49"/>
      <c r="KU325" s="24" t="s">
        <v>92</v>
      </c>
      <c r="KV325" s="24" t="str">
        <f t="shared" si="208"/>
        <v>C-24-BASE-30-39</v>
      </c>
      <c r="KW325" s="25">
        <v>32.68</v>
      </c>
      <c r="KX325" s="25">
        <v>49.02</v>
      </c>
      <c r="KY325" s="25">
        <v>65.36</v>
      </c>
      <c r="KZ325" s="25">
        <v>81.7</v>
      </c>
      <c r="LA325" s="25">
        <v>98.04</v>
      </c>
      <c r="LB325" s="25">
        <v>114.38</v>
      </c>
      <c r="LC325" s="25">
        <v>124.16</v>
      </c>
      <c r="LD325" s="25">
        <v>139.68</v>
      </c>
      <c r="LE325" s="25">
        <v>155.19999999999999</v>
      </c>
      <c r="LF325" s="25">
        <v>170.72</v>
      </c>
      <c r="LG325" s="28">
        <v>186.24</v>
      </c>
      <c r="LH325" s="29">
        <v>100</v>
      </c>
      <c r="LI325" s="28">
        <v>201.76</v>
      </c>
      <c r="LJ325" s="28">
        <v>217.28</v>
      </c>
      <c r="LK325" s="28">
        <v>232.8</v>
      </c>
      <c r="LL325" s="28">
        <v>248.32</v>
      </c>
      <c r="LM325" s="28">
        <v>263.83999999999997</v>
      </c>
      <c r="LN325" s="28">
        <v>279.36</v>
      </c>
      <c r="LO325" s="28">
        <v>294.88</v>
      </c>
      <c r="LP325" s="25">
        <v>310.39999999999998</v>
      </c>
      <c r="LQ325" s="25">
        <v>325.92</v>
      </c>
      <c r="LR325" s="25">
        <v>341.44</v>
      </c>
      <c r="LS325" s="49"/>
    </row>
    <row r="326" spans="9:331" ht="14.4">
      <c r="I326" s="24" t="s">
        <v>93</v>
      </c>
      <c r="J326" s="24" t="str">
        <f t="shared" si="202"/>
        <v>C-24-BASE-40-49</v>
      </c>
      <c r="K326" s="25">
        <v>87.12</v>
      </c>
      <c r="L326" s="25">
        <v>130.68</v>
      </c>
      <c r="M326" s="25">
        <v>174.24</v>
      </c>
      <c r="N326" s="25">
        <v>217.8</v>
      </c>
      <c r="O326" s="25">
        <v>261.36</v>
      </c>
      <c r="P326" s="25">
        <v>304.92</v>
      </c>
      <c r="Q326" s="25">
        <v>331.04</v>
      </c>
      <c r="R326" s="25">
        <v>372.42</v>
      </c>
      <c r="S326" s="25">
        <v>413.8</v>
      </c>
      <c r="T326" s="25">
        <v>455.18</v>
      </c>
      <c r="U326" s="28">
        <v>496.56</v>
      </c>
      <c r="V326" s="29">
        <v>1.1499999999999999</v>
      </c>
      <c r="W326" s="28">
        <v>537.94000000000005</v>
      </c>
      <c r="X326" s="28">
        <v>579.32000000000005</v>
      </c>
      <c r="Y326" s="28">
        <v>620.70000000000005</v>
      </c>
      <c r="Z326" s="28">
        <v>662.08</v>
      </c>
      <c r="AA326" s="28">
        <v>703.46</v>
      </c>
      <c r="AB326" s="28">
        <v>744.84</v>
      </c>
      <c r="AC326" s="28">
        <v>786.22</v>
      </c>
      <c r="AD326" s="25">
        <v>827.6</v>
      </c>
      <c r="AE326" s="25">
        <v>868.98</v>
      </c>
      <c r="AF326" s="25">
        <v>910.36</v>
      </c>
      <c r="CV326" s="24" t="s">
        <v>93</v>
      </c>
      <c r="CW326" s="24" t="str">
        <f t="shared" si="203"/>
        <v>C-24-BASE-40-49</v>
      </c>
      <c r="CX326" s="25">
        <v>76.239999999999995</v>
      </c>
      <c r="CY326" s="25">
        <v>114.36</v>
      </c>
      <c r="CZ326" s="25">
        <v>152.47999999999999</v>
      </c>
      <c r="DA326" s="25">
        <v>190.6</v>
      </c>
      <c r="DB326" s="25">
        <v>228.72</v>
      </c>
      <c r="DC326" s="25">
        <v>266.83999999999997</v>
      </c>
      <c r="DD326" s="25">
        <v>289.68</v>
      </c>
      <c r="DE326" s="25">
        <v>325.89</v>
      </c>
      <c r="DF326" s="25">
        <v>362.1</v>
      </c>
      <c r="DG326" s="25">
        <v>398.31</v>
      </c>
      <c r="DH326" s="28">
        <v>434.52</v>
      </c>
      <c r="DI326" s="29">
        <v>1.1499999999999999</v>
      </c>
      <c r="DJ326" s="28">
        <v>470.73</v>
      </c>
      <c r="DK326" s="28">
        <v>506.94</v>
      </c>
      <c r="DL326" s="28">
        <v>543.15</v>
      </c>
      <c r="DM326" s="28">
        <v>579.36</v>
      </c>
      <c r="DN326" s="28">
        <v>615.57000000000005</v>
      </c>
      <c r="DO326" s="28">
        <v>651.78</v>
      </c>
      <c r="DP326" s="28">
        <v>687.99</v>
      </c>
      <c r="DQ326" s="25">
        <v>724.2</v>
      </c>
      <c r="DR326" s="25">
        <v>760.41</v>
      </c>
      <c r="DS326" s="25">
        <v>796.62</v>
      </c>
      <c r="DT326" s="49"/>
      <c r="DY326" s="24" t="s">
        <v>93</v>
      </c>
      <c r="DZ326" s="24" t="str">
        <f t="shared" si="204"/>
        <v>C-24-BASE-40-49</v>
      </c>
      <c r="EA326" s="25">
        <v>77.180000000000007</v>
      </c>
      <c r="EB326" s="25">
        <v>115.77</v>
      </c>
      <c r="EC326" s="25">
        <v>154.36000000000001</v>
      </c>
      <c r="ED326" s="25">
        <v>192.95</v>
      </c>
      <c r="EE326" s="25">
        <v>231.54</v>
      </c>
      <c r="EF326" s="25">
        <v>270.13</v>
      </c>
      <c r="EG326" s="25">
        <v>293.27999999999997</v>
      </c>
      <c r="EH326" s="25">
        <v>329.94</v>
      </c>
      <c r="EI326" s="25">
        <v>366.6</v>
      </c>
      <c r="EJ326" s="25">
        <v>403.26</v>
      </c>
      <c r="EK326" s="28">
        <v>439.92</v>
      </c>
      <c r="EL326" s="29">
        <v>1.1499999999999999</v>
      </c>
      <c r="EM326" s="28">
        <v>476.58</v>
      </c>
      <c r="EN326" s="28">
        <v>513.24</v>
      </c>
      <c r="EO326" s="28">
        <v>549.9</v>
      </c>
      <c r="EP326" s="28">
        <v>586.55999999999995</v>
      </c>
      <c r="EQ326" s="28">
        <v>623.22</v>
      </c>
      <c r="ER326" s="28">
        <v>659.88</v>
      </c>
      <c r="ES326" s="28">
        <v>696.54</v>
      </c>
      <c r="ET326" s="25">
        <v>733.2</v>
      </c>
      <c r="EU326" s="25">
        <v>769.86</v>
      </c>
      <c r="EV326" s="25">
        <v>806.52</v>
      </c>
      <c r="EW326" s="49"/>
      <c r="FB326" s="24" t="s">
        <v>93</v>
      </c>
      <c r="FC326" s="24" t="str">
        <f t="shared" si="205"/>
        <v>C-24-BASE-40-49</v>
      </c>
      <c r="FD326" s="25">
        <v>65.34</v>
      </c>
      <c r="FE326" s="25">
        <v>98.01</v>
      </c>
      <c r="FF326" s="25">
        <v>130.68</v>
      </c>
      <c r="FG326" s="25">
        <v>163.35</v>
      </c>
      <c r="FH326" s="25">
        <v>196.02</v>
      </c>
      <c r="FI326" s="25">
        <v>228.69</v>
      </c>
      <c r="FJ326" s="25">
        <v>248.32</v>
      </c>
      <c r="FK326" s="25">
        <v>279.36</v>
      </c>
      <c r="FL326" s="25">
        <v>310.39999999999998</v>
      </c>
      <c r="FM326" s="25">
        <v>341.44</v>
      </c>
      <c r="FN326" s="28">
        <v>372.48</v>
      </c>
      <c r="FO326" s="29">
        <v>1.1499999999999999</v>
      </c>
      <c r="FP326" s="28">
        <v>403.52</v>
      </c>
      <c r="FQ326" s="28">
        <v>434.56</v>
      </c>
      <c r="FR326" s="28">
        <v>465.6</v>
      </c>
      <c r="FS326" s="28">
        <v>496.64</v>
      </c>
      <c r="FT326" s="28">
        <v>527.67999999999995</v>
      </c>
      <c r="FU326" s="28">
        <v>558.72</v>
      </c>
      <c r="FV326" s="28">
        <v>589.76</v>
      </c>
      <c r="FW326" s="25">
        <v>620.79999999999995</v>
      </c>
      <c r="FX326" s="25">
        <v>651.84</v>
      </c>
      <c r="FY326" s="25">
        <v>682.88</v>
      </c>
      <c r="FZ326" s="49"/>
      <c r="HJ326" s="24" t="s">
        <v>93</v>
      </c>
      <c r="HK326" s="24" t="str">
        <f t="shared" si="206"/>
        <v>C-24-BASE-40-49</v>
      </c>
      <c r="HL326" s="25">
        <v>99999</v>
      </c>
      <c r="HM326" s="25">
        <v>99999</v>
      </c>
      <c r="HN326" s="25">
        <v>99999</v>
      </c>
      <c r="HO326" s="25">
        <v>99999</v>
      </c>
      <c r="HP326" s="25">
        <v>99999</v>
      </c>
      <c r="HQ326" s="25">
        <v>99999</v>
      </c>
      <c r="HR326" s="25">
        <v>99999</v>
      </c>
      <c r="HS326" s="25">
        <v>99999</v>
      </c>
      <c r="HT326" s="25">
        <v>99999</v>
      </c>
      <c r="HU326" s="25">
        <v>99999</v>
      </c>
      <c r="HV326" s="28">
        <v>99999</v>
      </c>
      <c r="HW326" s="29">
        <v>100</v>
      </c>
      <c r="HX326" s="28">
        <v>99999</v>
      </c>
      <c r="HY326" s="28">
        <v>99999</v>
      </c>
      <c r="HZ326" s="28">
        <v>99999</v>
      </c>
      <c r="IA326" s="28">
        <v>99999</v>
      </c>
      <c r="IB326" s="28">
        <v>99999</v>
      </c>
      <c r="IC326" s="28">
        <v>99999</v>
      </c>
      <c r="ID326" s="28">
        <v>99999</v>
      </c>
      <c r="IE326" s="25">
        <v>99999</v>
      </c>
      <c r="IF326" s="25">
        <v>99999</v>
      </c>
      <c r="IG326" s="25">
        <v>99999</v>
      </c>
      <c r="IH326" s="49"/>
      <c r="IM326" s="24" t="s">
        <v>93</v>
      </c>
      <c r="IN326" s="24" t="str">
        <f t="shared" si="207"/>
        <v>C-24-BASE-40-49</v>
      </c>
      <c r="IO326" s="165">
        <v>99999</v>
      </c>
      <c r="IP326" s="25">
        <v>99999</v>
      </c>
      <c r="IQ326" s="25">
        <v>99999</v>
      </c>
      <c r="IR326" s="25">
        <v>99999</v>
      </c>
      <c r="IS326" s="25">
        <v>99999</v>
      </c>
      <c r="IT326" s="25">
        <v>99999</v>
      </c>
      <c r="IU326" s="25">
        <v>99999</v>
      </c>
      <c r="IV326" s="25">
        <v>99999</v>
      </c>
      <c r="IW326" s="25">
        <v>99999</v>
      </c>
      <c r="IX326" s="25">
        <v>99999</v>
      </c>
      <c r="IY326" s="28">
        <v>99999</v>
      </c>
      <c r="IZ326" s="29">
        <v>100</v>
      </c>
      <c r="JA326" s="165">
        <v>99999</v>
      </c>
      <c r="JB326" s="25">
        <v>99999</v>
      </c>
      <c r="JC326" s="25">
        <v>99999</v>
      </c>
      <c r="JD326" s="25">
        <v>99999</v>
      </c>
      <c r="JE326" s="25">
        <v>99999</v>
      </c>
      <c r="JF326" s="25">
        <v>99999</v>
      </c>
      <c r="JG326" s="25">
        <v>99999</v>
      </c>
      <c r="JH326" s="25">
        <v>99999</v>
      </c>
      <c r="JI326" s="25">
        <v>99999</v>
      </c>
      <c r="JJ326" s="25">
        <v>99999</v>
      </c>
      <c r="JK326" s="49"/>
      <c r="KU326" s="24" t="s">
        <v>93</v>
      </c>
      <c r="KV326" s="24" t="str">
        <f t="shared" si="208"/>
        <v>C-24-BASE-40-49</v>
      </c>
      <c r="KW326" s="25">
        <v>72.599999999999994</v>
      </c>
      <c r="KX326" s="25">
        <v>108.9</v>
      </c>
      <c r="KY326" s="25">
        <v>145.19999999999999</v>
      </c>
      <c r="KZ326" s="25">
        <v>181.5</v>
      </c>
      <c r="LA326" s="25">
        <v>217.8</v>
      </c>
      <c r="LB326" s="25">
        <v>254.1</v>
      </c>
      <c r="LC326" s="25">
        <v>275.92</v>
      </c>
      <c r="LD326" s="25">
        <v>310.41000000000003</v>
      </c>
      <c r="LE326" s="25">
        <v>344.9</v>
      </c>
      <c r="LF326" s="25">
        <v>379.39</v>
      </c>
      <c r="LG326" s="28">
        <v>413.88</v>
      </c>
      <c r="LH326" s="29">
        <v>100</v>
      </c>
      <c r="LI326" s="28">
        <v>448.37</v>
      </c>
      <c r="LJ326" s="28">
        <v>482.86</v>
      </c>
      <c r="LK326" s="28">
        <v>517.35</v>
      </c>
      <c r="LL326" s="28">
        <v>551.84</v>
      </c>
      <c r="LM326" s="28">
        <v>586.33000000000004</v>
      </c>
      <c r="LN326" s="28">
        <v>620.82000000000005</v>
      </c>
      <c r="LO326" s="28">
        <v>655.30999999999995</v>
      </c>
      <c r="LP326" s="25">
        <v>689.8</v>
      </c>
      <c r="LQ326" s="25">
        <v>724.29</v>
      </c>
      <c r="LR326" s="25">
        <v>758.78</v>
      </c>
      <c r="LS326" s="49"/>
    </row>
    <row r="327" spans="9:331" ht="14.4">
      <c r="I327" s="24" t="s">
        <v>94</v>
      </c>
      <c r="J327" s="24" t="str">
        <f t="shared" si="202"/>
        <v>C-24-BASE-50-54</v>
      </c>
      <c r="K327" s="25">
        <v>148.84</v>
      </c>
      <c r="L327" s="25">
        <v>223.26</v>
      </c>
      <c r="M327" s="25">
        <v>297.68</v>
      </c>
      <c r="N327" s="25">
        <v>372.1</v>
      </c>
      <c r="O327" s="25">
        <v>446.52</v>
      </c>
      <c r="P327" s="25">
        <v>520.94000000000005</v>
      </c>
      <c r="Q327" s="25">
        <v>565.6</v>
      </c>
      <c r="R327" s="25">
        <v>636.29999999999995</v>
      </c>
      <c r="S327" s="25">
        <v>707</v>
      </c>
      <c r="T327" s="25">
        <v>777.7</v>
      </c>
      <c r="U327" s="28">
        <v>848.4</v>
      </c>
      <c r="V327" s="29">
        <v>1.1499999999999999</v>
      </c>
      <c r="W327" s="28">
        <v>919.1</v>
      </c>
      <c r="X327" s="28">
        <v>989.8</v>
      </c>
      <c r="Y327" s="28">
        <v>1060.5</v>
      </c>
      <c r="Z327" s="28">
        <v>1131.2</v>
      </c>
      <c r="AA327" s="28">
        <v>1201.9000000000001</v>
      </c>
      <c r="AB327" s="28">
        <v>1272.5999999999999</v>
      </c>
      <c r="AC327" s="28">
        <v>1343.3</v>
      </c>
      <c r="AD327" s="25">
        <v>1414</v>
      </c>
      <c r="AE327" s="25">
        <v>1484.7</v>
      </c>
      <c r="AF327" s="25">
        <v>1555.4</v>
      </c>
      <c r="CV327" s="24" t="s">
        <v>94</v>
      </c>
      <c r="CW327" s="24" t="str">
        <f t="shared" si="203"/>
        <v>C-24-BASE-50-54</v>
      </c>
      <c r="CX327" s="25">
        <v>134.32</v>
      </c>
      <c r="CY327" s="25">
        <v>201.48</v>
      </c>
      <c r="CZ327" s="25">
        <v>268.64</v>
      </c>
      <c r="DA327" s="25">
        <v>335.8</v>
      </c>
      <c r="DB327" s="25">
        <v>402.96</v>
      </c>
      <c r="DC327" s="25">
        <v>470.12</v>
      </c>
      <c r="DD327" s="25">
        <v>510.4</v>
      </c>
      <c r="DE327" s="25">
        <v>574.20000000000005</v>
      </c>
      <c r="DF327" s="25">
        <v>638</v>
      </c>
      <c r="DG327" s="25">
        <v>701.8</v>
      </c>
      <c r="DH327" s="28">
        <v>765.6</v>
      </c>
      <c r="DI327" s="29">
        <v>1.1499999999999999</v>
      </c>
      <c r="DJ327" s="28">
        <v>829.4</v>
      </c>
      <c r="DK327" s="28">
        <v>893.2</v>
      </c>
      <c r="DL327" s="28">
        <v>957</v>
      </c>
      <c r="DM327" s="28">
        <v>1020.8</v>
      </c>
      <c r="DN327" s="28">
        <v>1084.5999999999999</v>
      </c>
      <c r="DO327" s="28">
        <v>1148.4000000000001</v>
      </c>
      <c r="DP327" s="28">
        <v>1212.2</v>
      </c>
      <c r="DQ327" s="25">
        <v>1276</v>
      </c>
      <c r="DR327" s="25">
        <v>1339.8</v>
      </c>
      <c r="DS327" s="25">
        <v>1403.6</v>
      </c>
      <c r="DT327" s="49"/>
      <c r="DY327" s="24" t="s">
        <v>94</v>
      </c>
      <c r="DZ327" s="24" t="str">
        <f t="shared" si="204"/>
        <v>C-24-BASE-50-54</v>
      </c>
      <c r="EA327" s="25">
        <v>135.97999999999999</v>
      </c>
      <c r="EB327" s="25">
        <v>203.97</v>
      </c>
      <c r="EC327" s="25">
        <v>271.95999999999998</v>
      </c>
      <c r="ED327" s="25">
        <v>339.95</v>
      </c>
      <c r="EE327" s="25">
        <v>407.94</v>
      </c>
      <c r="EF327" s="25">
        <v>475.93</v>
      </c>
      <c r="EG327" s="25">
        <v>516.72</v>
      </c>
      <c r="EH327" s="25">
        <v>581.30999999999995</v>
      </c>
      <c r="EI327" s="25">
        <v>645.9</v>
      </c>
      <c r="EJ327" s="25">
        <v>710.49</v>
      </c>
      <c r="EK327" s="28">
        <v>775.08</v>
      </c>
      <c r="EL327" s="29">
        <v>1.1499999999999999</v>
      </c>
      <c r="EM327" s="28">
        <v>839.67</v>
      </c>
      <c r="EN327" s="28">
        <v>904.26</v>
      </c>
      <c r="EO327" s="28">
        <v>968.85</v>
      </c>
      <c r="EP327" s="28">
        <v>1033.44</v>
      </c>
      <c r="EQ327" s="28">
        <v>1098.03</v>
      </c>
      <c r="ER327" s="28">
        <v>1162.6199999999999</v>
      </c>
      <c r="ES327" s="28">
        <v>1227.21</v>
      </c>
      <c r="ET327" s="25">
        <v>1291.8</v>
      </c>
      <c r="EU327" s="25">
        <v>1356.39</v>
      </c>
      <c r="EV327" s="25">
        <v>1420.98</v>
      </c>
      <c r="EW327" s="49"/>
      <c r="FB327" s="24" t="s">
        <v>94</v>
      </c>
      <c r="FC327" s="24" t="str">
        <f t="shared" si="205"/>
        <v>C-24-BASE-50-54</v>
      </c>
      <c r="FD327" s="25">
        <v>112.54</v>
      </c>
      <c r="FE327" s="25">
        <v>168.81</v>
      </c>
      <c r="FF327" s="25">
        <v>225.08</v>
      </c>
      <c r="FG327" s="25">
        <v>281.35000000000002</v>
      </c>
      <c r="FH327" s="25">
        <v>337.62</v>
      </c>
      <c r="FI327" s="25">
        <v>393.89</v>
      </c>
      <c r="FJ327" s="25">
        <v>427.68</v>
      </c>
      <c r="FK327" s="25">
        <v>481.14</v>
      </c>
      <c r="FL327" s="25">
        <v>534.6</v>
      </c>
      <c r="FM327" s="25">
        <v>588.05999999999995</v>
      </c>
      <c r="FN327" s="28">
        <v>641.52</v>
      </c>
      <c r="FO327" s="29">
        <v>1.1499999999999999</v>
      </c>
      <c r="FP327" s="28">
        <v>694.98</v>
      </c>
      <c r="FQ327" s="28">
        <v>748.44</v>
      </c>
      <c r="FR327" s="28">
        <v>801.9</v>
      </c>
      <c r="FS327" s="28">
        <v>855.36</v>
      </c>
      <c r="FT327" s="28">
        <v>908.82</v>
      </c>
      <c r="FU327" s="28">
        <v>962.28</v>
      </c>
      <c r="FV327" s="28">
        <v>1015.74</v>
      </c>
      <c r="FW327" s="25">
        <v>1069.2</v>
      </c>
      <c r="FX327" s="25">
        <v>1122.6600000000001</v>
      </c>
      <c r="FY327" s="25">
        <v>1176.1199999999999</v>
      </c>
      <c r="FZ327" s="49"/>
      <c r="HJ327" s="24" t="s">
        <v>94</v>
      </c>
      <c r="HK327" s="24" t="str">
        <f t="shared" si="206"/>
        <v>C-24-BASE-50-54</v>
      </c>
      <c r="HL327" s="25">
        <v>99999</v>
      </c>
      <c r="HM327" s="25">
        <v>99999</v>
      </c>
      <c r="HN327" s="25">
        <v>99999</v>
      </c>
      <c r="HO327" s="25">
        <v>99999</v>
      </c>
      <c r="HP327" s="25">
        <v>99999</v>
      </c>
      <c r="HQ327" s="25">
        <v>99999</v>
      </c>
      <c r="HR327" s="25">
        <v>99999</v>
      </c>
      <c r="HS327" s="25">
        <v>99999</v>
      </c>
      <c r="HT327" s="25">
        <v>99999</v>
      </c>
      <c r="HU327" s="25">
        <v>99999</v>
      </c>
      <c r="HV327" s="28">
        <v>99999</v>
      </c>
      <c r="HW327" s="29">
        <v>100</v>
      </c>
      <c r="HX327" s="28">
        <v>99999</v>
      </c>
      <c r="HY327" s="28">
        <v>99999</v>
      </c>
      <c r="HZ327" s="28">
        <v>99999</v>
      </c>
      <c r="IA327" s="28">
        <v>99999</v>
      </c>
      <c r="IB327" s="28">
        <v>99999</v>
      </c>
      <c r="IC327" s="28">
        <v>99999</v>
      </c>
      <c r="ID327" s="28">
        <v>99999</v>
      </c>
      <c r="IE327" s="25">
        <v>99999</v>
      </c>
      <c r="IF327" s="25">
        <v>99999</v>
      </c>
      <c r="IG327" s="25">
        <v>99999</v>
      </c>
      <c r="IH327" s="49"/>
      <c r="IM327" s="24" t="s">
        <v>94</v>
      </c>
      <c r="IN327" s="24" t="str">
        <f t="shared" si="207"/>
        <v>C-24-BASE-50-54</v>
      </c>
      <c r="IO327" s="165">
        <v>99999</v>
      </c>
      <c r="IP327" s="25">
        <v>99999</v>
      </c>
      <c r="IQ327" s="25">
        <v>99999</v>
      </c>
      <c r="IR327" s="25">
        <v>99999</v>
      </c>
      <c r="IS327" s="25">
        <v>99999</v>
      </c>
      <c r="IT327" s="25">
        <v>99999</v>
      </c>
      <c r="IU327" s="25">
        <v>99999</v>
      </c>
      <c r="IV327" s="25">
        <v>99999</v>
      </c>
      <c r="IW327" s="25">
        <v>99999</v>
      </c>
      <c r="IX327" s="25">
        <v>99999</v>
      </c>
      <c r="IY327" s="28">
        <v>99999</v>
      </c>
      <c r="IZ327" s="29">
        <v>100</v>
      </c>
      <c r="JA327" s="165">
        <v>99999</v>
      </c>
      <c r="JB327" s="25">
        <v>99999</v>
      </c>
      <c r="JC327" s="25">
        <v>99999</v>
      </c>
      <c r="JD327" s="25">
        <v>99999</v>
      </c>
      <c r="JE327" s="25">
        <v>99999</v>
      </c>
      <c r="JF327" s="25">
        <v>99999</v>
      </c>
      <c r="JG327" s="25">
        <v>99999</v>
      </c>
      <c r="JH327" s="25">
        <v>99999</v>
      </c>
      <c r="JI327" s="25">
        <v>99999</v>
      </c>
      <c r="JJ327" s="25">
        <v>99999</v>
      </c>
      <c r="JK327" s="49"/>
      <c r="KU327" s="24" t="s">
        <v>94</v>
      </c>
      <c r="KV327" s="24" t="str">
        <f t="shared" si="208"/>
        <v>C-24-BASE-50-54</v>
      </c>
      <c r="KW327" s="25">
        <v>123.42</v>
      </c>
      <c r="KX327" s="25">
        <v>185.13</v>
      </c>
      <c r="KY327" s="25">
        <v>246.84</v>
      </c>
      <c r="KZ327" s="25">
        <v>308.55</v>
      </c>
      <c r="LA327" s="25">
        <v>370.26</v>
      </c>
      <c r="LB327" s="25">
        <v>431.97</v>
      </c>
      <c r="LC327" s="25">
        <v>468.96</v>
      </c>
      <c r="LD327" s="25">
        <v>527.58000000000004</v>
      </c>
      <c r="LE327" s="25">
        <v>586.20000000000005</v>
      </c>
      <c r="LF327" s="25">
        <v>644.82000000000005</v>
      </c>
      <c r="LG327" s="28">
        <v>703.44</v>
      </c>
      <c r="LH327" s="29">
        <v>100</v>
      </c>
      <c r="LI327" s="28">
        <v>762.06</v>
      </c>
      <c r="LJ327" s="28">
        <v>820.68</v>
      </c>
      <c r="LK327" s="28">
        <v>879.3</v>
      </c>
      <c r="LL327" s="28">
        <v>937.92</v>
      </c>
      <c r="LM327" s="28">
        <v>996.54</v>
      </c>
      <c r="LN327" s="28">
        <v>1055.1600000000001</v>
      </c>
      <c r="LO327" s="28">
        <v>1113.78</v>
      </c>
      <c r="LP327" s="25">
        <v>1172.4000000000001</v>
      </c>
      <c r="LQ327" s="25">
        <v>1231.02</v>
      </c>
      <c r="LR327" s="25">
        <v>1289.6400000000001</v>
      </c>
      <c r="LS327" s="49"/>
    </row>
    <row r="328" spans="9:331" ht="14.4">
      <c r="I328" s="24" t="s">
        <v>95</v>
      </c>
      <c r="J328" s="24" t="str">
        <f t="shared" si="202"/>
        <v>C-24-BASE-55-59</v>
      </c>
      <c r="K328" s="25">
        <v>214.18</v>
      </c>
      <c r="L328" s="25">
        <v>321.27</v>
      </c>
      <c r="M328" s="25">
        <v>428.36</v>
      </c>
      <c r="N328" s="25">
        <v>535.45000000000005</v>
      </c>
      <c r="O328" s="25">
        <v>642.54</v>
      </c>
      <c r="P328" s="25">
        <v>749.63</v>
      </c>
      <c r="Q328" s="25">
        <v>813.92</v>
      </c>
      <c r="R328" s="25">
        <v>915.66</v>
      </c>
      <c r="S328" s="25">
        <v>1017.4</v>
      </c>
      <c r="T328" s="25">
        <v>1119.1400000000001</v>
      </c>
      <c r="U328" s="28">
        <v>1220.8800000000001</v>
      </c>
      <c r="V328" s="29">
        <v>1.2</v>
      </c>
      <c r="W328" s="28">
        <v>1322.62</v>
      </c>
      <c r="X328" s="28">
        <v>1424.36</v>
      </c>
      <c r="Y328" s="28">
        <v>1526.1</v>
      </c>
      <c r="Z328" s="28">
        <v>1627.84</v>
      </c>
      <c r="AA328" s="28">
        <v>1729.58</v>
      </c>
      <c r="AB328" s="28">
        <v>1831.32</v>
      </c>
      <c r="AC328" s="28">
        <v>1933.06</v>
      </c>
      <c r="AD328" s="25">
        <v>2034.8</v>
      </c>
      <c r="AE328" s="25">
        <v>2136.54</v>
      </c>
      <c r="AF328" s="25">
        <v>2238.2800000000002</v>
      </c>
      <c r="CV328" s="24" t="s">
        <v>95</v>
      </c>
      <c r="CW328" s="24" t="str">
        <f t="shared" si="203"/>
        <v>C-24-BASE-55-59</v>
      </c>
      <c r="CX328" s="25">
        <v>196.02</v>
      </c>
      <c r="CY328" s="25">
        <v>294.02999999999997</v>
      </c>
      <c r="CZ328" s="25">
        <v>392.04</v>
      </c>
      <c r="DA328" s="25">
        <v>490.05</v>
      </c>
      <c r="DB328" s="25">
        <v>588.05999999999995</v>
      </c>
      <c r="DC328" s="25">
        <v>686.07</v>
      </c>
      <c r="DD328" s="25">
        <v>744.88</v>
      </c>
      <c r="DE328" s="25">
        <v>837.99</v>
      </c>
      <c r="DF328" s="25">
        <v>931.1</v>
      </c>
      <c r="DG328" s="25">
        <v>1024.21</v>
      </c>
      <c r="DH328" s="28">
        <v>1117.32</v>
      </c>
      <c r="DI328" s="29">
        <v>1.2</v>
      </c>
      <c r="DJ328" s="28">
        <v>1210.43</v>
      </c>
      <c r="DK328" s="28">
        <v>1303.54</v>
      </c>
      <c r="DL328" s="28">
        <v>1396.65</v>
      </c>
      <c r="DM328" s="28">
        <v>1489.76</v>
      </c>
      <c r="DN328" s="28">
        <v>1582.87</v>
      </c>
      <c r="DO328" s="28">
        <v>1675.98</v>
      </c>
      <c r="DP328" s="28">
        <v>1769.09</v>
      </c>
      <c r="DQ328" s="25">
        <v>1862.2</v>
      </c>
      <c r="DR328" s="25">
        <v>1955.31</v>
      </c>
      <c r="DS328" s="25">
        <v>2048.42</v>
      </c>
      <c r="DT328" s="49"/>
      <c r="DY328" s="24" t="s">
        <v>95</v>
      </c>
      <c r="DZ328" s="24" t="str">
        <f t="shared" si="204"/>
        <v>C-24-BASE-55-59</v>
      </c>
      <c r="EA328" s="25">
        <v>198.48</v>
      </c>
      <c r="EB328" s="25">
        <v>297.72000000000003</v>
      </c>
      <c r="EC328" s="25">
        <v>396.96</v>
      </c>
      <c r="ED328" s="25">
        <v>496.2</v>
      </c>
      <c r="EE328" s="25">
        <v>595.44000000000005</v>
      </c>
      <c r="EF328" s="25">
        <v>694.68</v>
      </c>
      <c r="EG328" s="25">
        <v>754.24</v>
      </c>
      <c r="EH328" s="25">
        <v>848.52</v>
      </c>
      <c r="EI328" s="25">
        <v>942.8</v>
      </c>
      <c r="EJ328" s="25">
        <v>1037.08</v>
      </c>
      <c r="EK328" s="28">
        <v>1131.3599999999999</v>
      </c>
      <c r="EL328" s="29">
        <v>1.2</v>
      </c>
      <c r="EM328" s="28">
        <v>1225.6400000000001</v>
      </c>
      <c r="EN328" s="28">
        <v>1319.92</v>
      </c>
      <c r="EO328" s="28">
        <v>1414.2</v>
      </c>
      <c r="EP328" s="28">
        <v>1508.48</v>
      </c>
      <c r="EQ328" s="28">
        <v>1602.76</v>
      </c>
      <c r="ER328" s="28">
        <v>1697.04</v>
      </c>
      <c r="ES328" s="28">
        <v>1791.32</v>
      </c>
      <c r="ET328" s="25">
        <v>1885.6</v>
      </c>
      <c r="EU328" s="25">
        <v>1979.88</v>
      </c>
      <c r="EV328" s="25">
        <v>2074.16</v>
      </c>
      <c r="EW328" s="49"/>
      <c r="FB328" s="24" t="s">
        <v>95</v>
      </c>
      <c r="FC328" s="24" t="str">
        <f t="shared" si="205"/>
        <v>C-24-BASE-55-59</v>
      </c>
      <c r="FD328" s="25">
        <v>163.36000000000001</v>
      </c>
      <c r="FE328" s="25">
        <v>245.04</v>
      </c>
      <c r="FF328" s="25">
        <v>326.72000000000003</v>
      </c>
      <c r="FG328" s="25">
        <v>408.4</v>
      </c>
      <c r="FH328" s="25">
        <v>490.08</v>
      </c>
      <c r="FI328" s="25">
        <v>571.76</v>
      </c>
      <c r="FJ328" s="25">
        <v>620.79999999999995</v>
      </c>
      <c r="FK328" s="25">
        <v>698.4</v>
      </c>
      <c r="FL328" s="25">
        <v>776</v>
      </c>
      <c r="FM328" s="25">
        <v>853.6</v>
      </c>
      <c r="FN328" s="28">
        <v>931.2</v>
      </c>
      <c r="FO328" s="29">
        <v>1.2</v>
      </c>
      <c r="FP328" s="28">
        <v>1008.8</v>
      </c>
      <c r="FQ328" s="28">
        <v>1086.4000000000001</v>
      </c>
      <c r="FR328" s="28">
        <v>1164</v>
      </c>
      <c r="FS328" s="28">
        <v>1241.5999999999999</v>
      </c>
      <c r="FT328" s="28">
        <v>1319.2</v>
      </c>
      <c r="FU328" s="28">
        <v>1396.8</v>
      </c>
      <c r="FV328" s="28">
        <v>1474.4</v>
      </c>
      <c r="FW328" s="25">
        <v>1552</v>
      </c>
      <c r="FX328" s="25">
        <v>1629.6</v>
      </c>
      <c r="FY328" s="25">
        <v>1707.2</v>
      </c>
      <c r="FZ328" s="49"/>
      <c r="HJ328" s="24" t="s">
        <v>95</v>
      </c>
      <c r="HK328" s="24" t="str">
        <f t="shared" si="206"/>
        <v>C-24-BASE-55-59</v>
      </c>
      <c r="HL328" s="25">
        <v>99999</v>
      </c>
      <c r="HM328" s="25">
        <v>99999</v>
      </c>
      <c r="HN328" s="25">
        <v>99999</v>
      </c>
      <c r="HO328" s="25">
        <v>99999</v>
      </c>
      <c r="HP328" s="25">
        <v>99999</v>
      </c>
      <c r="HQ328" s="25">
        <v>99999</v>
      </c>
      <c r="HR328" s="25">
        <v>99999</v>
      </c>
      <c r="HS328" s="25">
        <v>99999</v>
      </c>
      <c r="HT328" s="25">
        <v>99999</v>
      </c>
      <c r="HU328" s="25">
        <v>99999</v>
      </c>
      <c r="HV328" s="28">
        <v>99999</v>
      </c>
      <c r="HW328" s="29">
        <v>100</v>
      </c>
      <c r="HX328" s="28">
        <v>99999</v>
      </c>
      <c r="HY328" s="28">
        <v>99999</v>
      </c>
      <c r="HZ328" s="28">
        <v>99999</v>
      </c>
      <c r="IA328" s="28">
        <v>99999</v>
      </c>
      <c r="IB328" s="28">
        <v>99999</v>
      </c>
      <c r="IC328" s="28">
        <v>99999</v>
      </c>
      <c r="ID328" s="28">
        <v>99999</v>
      </c>
      <c r="IE328" s="25">
        <v>99999</v>
      </c>
      <c r="IF328" s="25">
        <v>99999</v>
      </c>
      <c r="IG328" s="25">
        <v>99999</v>
      </c>
      <c r="IH328" s="49"/>
      <c r="IM328" s="24" t="s">
        <v>95</v>
      </c>
      <c r="IN328" s="24" t="str">
        <f t="shared" si="207"/>
        <v>C-24-BASE-55-59</v>
      </c>
      <c r="IO328" s="165">
        <v>99999</v>
      </c>
      <c r="IP328" s="25">
        <v>99999</v>
      </c>
      <c r="IQ328" s="25">
        <v>99999</v>
      </c>
      <c r="IR328" s="25">
        <v>99999</v>
      </c>
      <c r="IS328" s="25">
        <v>99999</v>
      </c>
      <c r="IT328" s="25">
        <v>99999</v>
      </c>
      <c r="IU328" s="25">
        <v>99999</v>
      </c>
      <c r="IV328" s="25">
        <v>99999</v>
      </c>
      <c r="IW328" s="25">
        <v>99999</v>
      </c>
      <c r="IX328" s="25">
        <v>99999</v>
      </c>
      <c r="IY328" s="28">
        <v>99999</v>
      </c>
      <c r="IZ328" s="29">
        <v>100</v>
      </c>
      <c r="JA328" s="165">
        <v>99999</v>
      </c>
      <c r="JB328" s="25">
        <v>99999</v>
      </c>
      <c r="JC328" s="25">
        <v>99999</v>
      </c>
      <c r="JD328" s="25">
        <v>99999</v>
      </c>
      <c r="JE328" s="25">
        <v>99999</v>
      </c>
      <c r="JF328" s="25">
        <v>99999</v>
      </c>
      <c r="JG328" s="25">
        <v>99999</v>
      </c>
      <c r="JH328" s="25">
        <v>99999</v>
      </c>
      <c r="JI328" s="25">
        <v>99999</v>
      </c>
      <c r="JJ328" s="25">
        <v>99999</v>
      </c>
      <c r="JK328" s="49"/>
      <c r="KU328" s="24" t="s">
        <v>95</v>
      </c>
      <c r="KV328" s="24" t="str">
        <f t="shared" si="208"/>
        <v>C-24-BASE-55-59</v>
      </c>
      <c r="KW328" s="25">
        <v>177.88</v>
      </c>
      <c r="KX328" s="25">
        <v>266.82</v>
      </c>
      <c r="KY328" s="25">
        <v>355.76</v>
      </c>
      <c r="KZ328" s="25">
        <v>444.7</v>
      </c>
      <c r="LA328" s="25">
        <v>533.64</v>
      </c>
      <c r="LB328" s="25">
        <v>622.58000000000004</v>
      </c>
      <c r="LC328" s="25">
        <v>675.92</v>
      </c>
      <c r="LD328" s="25">
        <v>760.41</v>
      </c>
      <c r="LE328" s="25">
        <v>844.9</v>
      </c>
      <c r="LF328" s="25">
        <v>929.39</v>
      </c>
      <c r="LG328" s="28">
        <v>1013.88</v>
      </c>
      <c r="LH328" s="29">
        <v>100</v>
      </c>
      <c r="LI328" s="28">
        <v>1098.3699999999999</v>
      </c>
      <c r="LJ328" s="28">
        <v>1182.8599999999999</v>
      </c>
      <c r="LK328" s="28">
        <v>1267.3499999999999</v>
      </c>
      <c r="LL328" s="28">
        <v>1351.84</v>
      </c>
      <c r="LM328" s="28">
        <v>1436.33</v>
      </c>
      <c r="LN328" s="28">
        <v>1520.82</v>
      </c>
      <c r="LO328" s="28">
        <v>1605.31</v>
      </c>
      <c r="LP328" s="25">
        <v>1689.8</v>
      </c>
      <c r="LQ328" s="25">
        <v>1774.29</v>
      </c>
      <c r="LR328" s="25">
        <v>1858.78</v>
      </c>
      <c r="LS328" s="49"/>
    </row>
    <row r="329" spans="9:331" ht="14.4">
      <c r="I329" s="24" t="s">
        <v>96</v>
      </c>
      <c r="J329" s="24" t="str">
        <f t="shared" si="202"/>
        <v>C-24-BASE-60-64</v>
      </c>
      <c r="K329" s="25">
        <v>304.92</v>
      </c>
      <c r="L329" s="25">
        <v>457.38</v>
      </c>
      <c r="M329" s="25">
        <v>609.84</v>
      </c>
      <c r="N329" s="25">
        <v>762.3</v>
      </c>
      <c r="O329" s="25">
        <v>914.76</v>
      </c>
      <c r="P329" s="25">
        <v>1067.22</v>
      </c>
      <c r="Q329" s="25">
        <v>1158.72</v>
      </c>
      <c r="R329" s="25">
        <v>1303.56</v>
      </c>
      <c r="S329" s="25">
        <v>1448.4</v>
      </c>
      <c r="T329" s="25">
        <v>1593.24</v>
      </c>
      <c r="U329" s="28">
        <v>1738.08</v>
      </c>
      <c r="V329" s="29">
        <v>1.25</v>
      </c>
      <c r="W329" s="28">
        <v>1882.92</v>
      </c>
      <c r="X329" s="28">
        <v>2027.76</v>
      </c>
      <c r="Y329" s="28">
        <v>2172.6</v>
      </c>
      <c r="Z329" s="28">
        <v>2317.44</v>
      </c>
      <c r="AA329" s="28">
        <v>2462.2800000000002</v>
      </c>
      <c r="AB329" s="28">
        <v>2607.12</v>
      </c>
      <c r="AC329" s="28">
        <v>2751.96</v>
      </c>
      <c r="AD329" s="25">
        <v>2896.8</v>
      </c>
      <c r="AE329" s="25">
        <v>3041.64</v>
      </c>
      <c r="AF329" s="25">
        <v>3186.48</v>
      </c>
      <c r="CV329" s="24" t="s">
        <v>96</v>
      </c>
      <c r="CW329" s="24" t="str">
        <f t="shared" si="203"/>
        <v>C-24-BASE-60-64</v>
      </c>
      <c r="CX329" s="25">
        <v>275.88</v>
      </c>
      <c r="CY329" s="25">
        <v>413.82</v>
      </c>
      <c r="CZ329" s="25">
        <v>551.76</v>
      </c>
      <c r="DA329" s="25">
        <v>689.7</v>
      </c>
      <c r="DB329" s="25">
        <v>827.64</v>
      </c>
      <c r="DC329" s="25">
        <v>965.58</v>
      </c>
      <c r="DD329" s="25">
        <v>1048.32</v>
      </c>
      <c r="DE329" s="25">
        <v>1179.3599999999999</v>
      </c>
      <c r="DF329" s="25">
        <v>1310.4000000000001</v>
      </c>
      <c r="DG329" s="25">
        <v>1441.44</v>
      </c>
      <c r="DH329" s="28">
        <v>1572.48</v>
      </c>
      <c r="DI329" s="29">
        <v>1.25</v>
      </c>
      <c r="DJ329" s="28">
        <v>1703.52</v>
      </c>
      <c r="DK329" s="28">
        <v>1834.56</v>
      </c>
      <c r="DL329" s="28">
        <v>1965.6</v>
      </c>
      <c r="DM329" s="28">
        <v>2096.64</v>
      </c>
      <c r="DN329" s="28">
        <v>2227.6799999999998</v>
      </c>
      <c r="DO329" s="28">
        <v>2358.7199999999998</v>
      </c>
      <c r="DP329" s="28">
        <v>2489.7600000000002</v>
      </c>
      <c r="DQ329" s="25">
        <v>2620.8000000000002</v>
      </c>
      <c r="DR329" s="25">
        <v>2751.84</v>
      </c>
      <c r="DS329" s="25">
        <v>2882.88</v>
      </c>
      <c r="DT329" s="49"/>
      <c r="DY329" s="24" t="s">
        <v>96</v>
      </c>
      <c r="DZ329" s="24" t="str">
        <f t="shared" si="204"/>
        <v>C-24-BASE-60-64</v>
      </c>
      <c r="EA329" s="25">
        <v>279.32</v>
      </c>
      <c r="EB329" s="25">
        <v>418.98</v>
      </c>
      <c r="EC329" s="25">
        <v>558.64</v>
      </c>
      <c r="ED329" s="25">
        <v>698.3</v>
      </c>
      <c r="EE329" s="25">
        <v>837.96</v>
      </c>
      <c r="EF329" s="25">
        <v>977.62</v>
      </c>
      <c r="EG329" s="25">
        <v>1061.44</v>
      </c>
      <c r="EH329" s="25">
        <v>1194.1199999999999</v>
      </c>
      <c r="EI329" s="25">
        <v>1326.8</v>
      </c>
      <c r="EJ329" s="25">
        <v>1459.48</v>
      </c>
      <c r="EK329" s="28">
        <v>1592.16</v>
      </c>
      <c r="EL329" s="29">
        <v>1.25</v>
      </c>
      <c r="EM329" s="28">
        <v>1724.84</v>
      </c>
      <c r="EN329" s="28">
        <v>1857.52</v>
      </c>
      <c r="EO329" s="28">
        <v>1990.2</v>
      </c>
      <c r="EP329" s="28">
        <v>2122.88</v>
      </c>
      <c r="EQ329" s="28">
        <v>2255.56</v>
      </c>
      <c r="ER329" s="28">
        <v>2388.2399999999998</v>
      </c>
      <c r="ES329" s="28">
        <v>2520.92</v>
      </c>
      <c r="ET329" s="25">
        <v>2653.6</v>
      </c>
      <c r="EU329" s="25">
        <v>2786.28</v>
      </c>
      <c r="EV329" s="25">
        <v>2918.96</v>
      </c>
      <c r="EW329" s="49"/>
      <c r="FB329" s="24" t="s">
        <v>96</v>
      </c>
      <c r="FC329" s="24" t="str">
        <f t="shared" si="205"/>
        <v>C-24-BASE-60-64</v>
      </c>
      <c r="FD329" s="25">
        <v>232.32</v>
      </c>
      <c r="FE329" s="25">
        <v>348.48</v>
      </c>
      <c r="FF329" s="25">
        <v>464.64</v>
      </c>
      <c r="FG329" s="25">
        <v>580.79999999999995</v>
      </c>
      <c r="FH329" s="25">
        <v>696.96</v>
      </c>
      <c r="FI329" s="25">
        <v>813.12</v>
      </c>
      <c r="FJ329" s="25">
        <v>882.8</v>
      </c>
      <c r="FK329" s="25">
        <v>993.15</v>
      </c>
      <c r="FL329" s="25">
        <v>1103.5</v>
      </c>
      <c r="FM329" s="25">
        <v>1213.8499999999999</v>
      </c>
      <c r="FN329" s="28">
        <v>1324.2</v>
      </c>
      <c r="FO329" s="29">
        <v>1.25</v>
      </c>
      <c r="FP329" s="28">
        <v>1434.55</v>
      </c>
      <c r="FQ329" s="28">
        <v>1544.9</v>
      </c>
      <c r="FR329" s="28">
        <v>1655.25</v>
      </c>
      <c r="FS329" s="28">
        <v>1765.6</v>
      </c>
      <c r="FT329" s="28">
        <v>1875.95</v>
      </c>
      <c r="FU329" s="28">
        <v>1986.3</v>
      </c>
      <c r="FV329" s="28">
        <v>2096.65</v>
      </c>
      <c r="FW329" s="25">
        <v>2207</v>
      </c>
      <c r="FX329" s="25">
        <v>2317.35</v>
      </c>
      <c r="FY329" s="25">
        <v>2427.6999999999998</v>
      </c>
      <c r="FZ329" s="49"/>
      <c r="HJ329" s="24" t="s">
        <v>96</v>
      </c>
      <c r="HK329" s="24" t="str">
        <f t="shared" si="206"/>
        <v>C-24-BASE-60-64</v>
      </c>
      <c r="HL329" s="25">
        <v>99999</v>
      </c>
      <c r="HM329" s="25">
        <v>99999</v>
      </c>
      <c r="HN329" s="25">
        <v>99999</v>
      </c>
      <c r="HO329" s="25">
        <v>99999</v>
      </c>
      <c r="HP329" s="25">
        <v>99999</v>
      </c>
      <c r="HQ329" s="25">
        <v>99999</v>
      </c>
      <c r="HR329" s="25">
        <v>99999</v>
      </c>
      <c r="HS329" s="25">
        <v>99999</v>
      </c>
      <c r="HT329" s="25">
        <v>99999</v>
      </c>
      <c r="HU329" s="25">
        <v>99999</v>
      </c>
      <c r="HV329" s="28">
        <v>99999</v>
      </c>
      <c r="HW329" s="29">
        <v>100</v>
      </c>
      <c r="HX329" s="28">
        <v>99999</v>
      </c>
      <c r="HY329" s="28">
        <v>99999</v>
      </c>
      <c r="HZ329" s="28">
        <v>99999</v>
      </c>
      <c r="IA329" s="28">
        <v>99999</v>
      </c>
      <c r="IB329" s="28">
        <v>99999</v>
      </c>
      <c r="IC329" s="28">
        <v>99999</v>
      </c>
      <c r="ID329" s="28">
        <v>99999</v>
      </c>
      <c r="IE329" s="25">
        <v>99999</v>
      </c>
      <c r="IF329" s="25">
        <v>99999</v>
      </c>
      <c r="IG329" s="25">
        <v>99999</v>
      </c>
      <c r="IH329" s="49"/>
      <c r="IM329" s="24" t="s">
        <v>96</v>
      </c>
      <c r="IN329" s="24" t="str">
        <f t="shared" si="207"/>
        <v>C-24-BASE-60-64</v>
      </c>
      <c r="IO329" s="162">
        <v>330.86</v>
      </c>
      <c r="IP329" s="25">
        <v>496.29</v>
      </c>
      <c r="IQ329" s="25">
        <v>661.72</v>
      </c>
      <c r="IR329" s="25">
        <v>827.15</v>
      </c>
      <c r="IS329" s="25">
        <v>992.58</v>
      </c>
      <c r="IT329" s="25">
        <v>1158.01</v>
      </c>
      <c r="IU329" s="25">
        <v>1257.28</v>
      </c>
      <c r="IV329" s="25">
        <v>1414.44</v>
      </c>
      <c r="IW329" s="25">
        <v>1571.6</v>
      </c>
      <c r="IX329" s="25">
        <v>1728.76</v>
      </c>
      <c r="IY329" s="28">
        <v>1885.92</v>
      </c>
      <c r="IZ329" s="29">
        <v>1.25</v>
      </c>
      <c r="JA329" s="164">
        <v>2043.08</v>
      </c>
      <c r="JB329" s="28">
        <v>2200.2399999999998</v>
      </c>
      <c r="JC329" s="28">
        <v>2357.4</v>
      </c>
      <c r="JD329" s="28">
        <v>2514.56</v>
      </c>
      <c r="JE329" s="28">
        <v>2671.72</v>
      </c>
      <c r="JF329" s="28">
        <v>2828.88</v>
      </c>
      <c r="JG329" s="28">
        <v>2986.04</v>
      </c>
      <c r="JH329" s="25">
        <v>3143.2</v>
      </c>
      <c r="JI329" s="25">
        <v>3300.36</v>
      </c>
      <c r="JJ329" s="25">
        <v>3457.52</v>
      </c>
      <c r="JK329" s="49"/>
      <c r="KU329" s="24" t="s">
        <v>96</v>
      </c>
      <c r="KV329" s="24" t="str">
        <f t="shared" si="208"/>
        <v>C-24-BASE-60-64</v>
      </c>
      <c r="KW329" s="25">
        <v>254.1</v>
      </c>
      <c r="KX329" s="25">
        <v>381.15</v>
      </c>
      <c r="KY329" s="25">
        <v>508.2</v>
      </c>
      <c r="KZ329" s="25">
        <v>635.25</v>
      </c>
      <c r="LA329" s="25">
        <v>762.3</v>
      </c>
      <c r="LB329" s="25">
        <v>889.35</v>
      </c>
      <c r="LC329" s="25">
        <v>965.6</v>
      </c>
      <c r="LD329" s="25">
        <v>1086.3</v>
      </c>
      <c r="LE329" s="25">
        <v>1207</v>
      </c>
      <c r="LF329" s="25">
        <v>1327.7</v>
      </c>
      <c r="LG329" s="28">
        <v>1448.4</v>
      </c>
      <c r="LH329" s="29">
        <v>100</v>
      </c>
      <c r="LI329" s="28">
        <v>1569.1</v>
      </c>
      <c r="LJ329" s="28">
        <v>1689.8</v>
      </c>
      <c r="LK329" s="28">
        <v>1810.5</v>
      </c>
      <c r="LL329" s="28">
        <v>1931.2</v>
      </c>
      <c r="LM329" s="28">
        <v>2051.9</v>
      </c>
      <c r="LN329" s="28">
        <v>2172.6</v>
      </c>
      <c r="LO329" s="28">
        <v>2293.3000000000002</v>
      </c>
      <c r="LP329" s="25">
        <v>2414</v>
      </c>
      <c r="LQ329" s="25">
        <v>2534.6999999999998</v>
      </c>
      <c r="LR329" s="25">
        <v>2655.4</v>
      </c>
      <c r="LS329" s="49"/>
    </row>
    <row r="330" spans="9:331" ht="14.4">
      <c r="I330" s="24" t="s">
        <v>97</v>
      </c>
      <c r="J330" s="24" t="str">
        <f t="shared" si="202"/>
        <v>C-24-BASE-65-69</v>
      </c>
      <c r="K330" s="25">
        <v>421.08</v>
      </c>
      <c r="L330" s="25">
        <v>631.62</v>
      </c>
      <c r="M330" s="25">
        <v>842.16</v>
      </c>
      <c r="N330" s="25">
        <v>1052.7</v>
      </c>
      <c r="O330" s="25">
        <v>1263.24</v>
      </c>
      <c r="P330" s="25">
        <v>1473.78</v>
      </c>
      <c r="Q330" s="25">
        <v>1600.08</v>
      </c>
      <c r="R330" s="25">
        <v>1800.09</v>
      </c>
      <c r="S330" s="25">
        <v>2000.1</v>
      </c>
      <c r="T330" s="25">
        <v>2200.11</v>
      </c>
      <c r="U330" s="28">
        <v>2400.12</v>
      </c>
      <c r="V330" s="29">
        <v>1.25</v>
      </c>
      <c r="W330" s="28">
        <v>2600.13</v>
      </c>
      <c r="X330" s="28">
        <v>2800.14</v>
      </c>
      <c r="Y330" s="28">
        <v>3000.15</v>
      </c>
      <c r="Z330" s="28">
        <v>3200.16</v>
      </c>
      <c r="AA330" s="28">
        <v>3400.17</v>
      </c>
      <c r="AB330" s="28">
        <v>3600.18</v>
      </c>
      <c r="AC330" s="28">
        <v>3800.19</v>
      </c>
      <c r="AD330" s="25">
        <v>4000.2</v>
      </c>
      <c r="AE330" s="25">
        <v>4200.21</v>
      </c>
      <c r="AF330" s="25">
        <v>4400.22</v>
      </c>
      <c r="CV330" s="24" t="s">
        <v>97</v>
      </c>
      <c r="CW330" s="24" t="str">
        <f t="shared" si="203"/>
        <v>C-24-BASE-65-69</v>
      </c>
      <c r="CX330" s="25">
        <v>381.16</v>
      </c>
      <c r="CY330" s="25">
        <v>571.74</v>
      </c>
      <c r="CZ330" s="25">
        <v>762.32</v>
      </c>
      <c r="DA330" s="25">
        <v>952.9</v>
      </c>
      <c r="DB330" s="25">
        <v>1143.48</v>
      </c>
      <c r="DC330" s="25">
        <v>1334.06</v>
      </c>
      <c r="DD330" s="25">
        <v>1448.4</v>
      </c>
      <c r="DE330" s="25">
        <v>1629.45</v>
      </c>
      <c r="DF330" s="25">
        <v>1810.5</v>
      </c>
      <c r="DG330" s="25">
        <v>1991.55</v>
      </c>
      <c r="DH330" s="28">
        <v>2172.6</v>
      </c>
      <c r="DI330" s="29">
        <v>1.25</v>
      </c>
      <c r="DJ330" s="28">
        <v>2353.65</v>
      </c>
      <c r="DK330" s="28">
        <v>2534.6999999999998</v>
      </c>
      <c r="DL330" s="28">
        <v>2715.75</v>
      </c>
      <c r="DM330" s="28">
        <v>2896.8</v>
      </c>
      <c r="DN330" s="28">
        <v>3077.85</v>
      </c>
      <c r="DO330" s="28">
        <v>3258.9</v>
      </c>
      <c r="DP330" s="28">
        <v>3439.95</v>
      </c>
      <c r="DQ330" s="25">
        <v>3621</v>
      </c>
      <c r="DR330" s="25">
        <v>3802.05</v>
      </c>
      <c r="DS330" s="25">
        <v>3983.1</v>
      </c>
      <c r="DT330" s="49"/>
      <c r="DY330" s="24" t="s">
        <v>97</v>
      </c>
      <c r="DZ330" s="24" t="str">
        <f t="shared" si="204"/>
        <v>C-24-BASE-65-69</v>
      </c>
      <c r="EA330" s="25">
        <v>385.9</v>
      </c>
      <c r="EB330" s="25">
        <v>578.85</v>
      </c>
      <c r="EC330" s="25">
        <v>771.8</v>
      </c>
      <c r="ED330" s="25">
        <v>964.75</v>
      </c>
      <c r="EE330" s="25">
        <v>1157.7</v>
      </c>
      <c r="EF330" s="25">
        <v>1350.65</v>
      </c>
      <c r="EG330" s="25">
        <v>1466.4</v>
      </c>
      <c r="EH330" s="25">
        <v>1649.7</v>
      </c>
      <c r="EI330" s="25">
        <v>1833</v>
      </c>
      <c r="EJ330" s="25">
        <v>2016.3</v>
      </c>
      <c r="EK330" s="28">
        <v>2199.6</v>
      </c>
      <c r="EL330" s="29">
        <v>1.25</v>
      </c>
      <c r="EM330" s="28">
        <v>2382.9</v>
      </c>
      <c r="EN330" s="28">
        <v>2566.1999999999998</v>
      </c>
      <c r="EO330" s="28">
        <v>2749.5</v>
      </c>
      <c r="EP330" s="28">
        <v>2932.8</v>
      </c>
      <c r="EQ330" s="28">
        <v>3116.1</v>
      </c>
      <c r="ER330" s="28">
        <v>3299.4</v>
      </c>
      <c r="ES330" s="28">
        <v>3482.7</v>
      </c>
      <c r="ET330" s="25">
        <v>3666</v>
      </c>
      <c r="EU330" s="25">
        <v>3849.3</v>
      </c>
      <c r="EV330" s="25">
        <v>4032.6</v>
      </c>
      <c r="EW330" s="49"/>
      <c r="FB330" s="24" t="s">
        <v>97</v>
      </c>
      <c r="FC330" s="24" t="str">
        <f t="shared" si="205"/>
        <v>C-24-BASE-65-69</v>
      </c>
      <c r="FD330" s="25">
        <v>323.08</v>
      </c>
      <c r="FE330" s="25">
        <v>484.62</v>
      </c>
      <c r="FF330" s="25">
        <v>646.16</v>
      </c>
      <c r="FG330" s="25">
        <v>807.7</v>
      </c>
      <c r="FH330" s="25">
        <v>969.24</v>
      </c>
      <c r="FI330" s="25">
        <v>1130.78</v>
      </c>
      <c r="FJ330" s="25">
        <v>1227.68</v>
      </c>
      <c r="FK330" s="25">
        <v>1381.14</v>
      </c>
      <c r="FL330" s="25">
        <v>1534.6</v>
      </c>
      <c r="FM330" s="25">
        <v>1688.06</v>
      </c>
      <c r="FN330" s="28">
        <v>1841.52</v>
      </c>
      <c r="FO330" s="29">
        <v>1.25</v>
      </c>
      <c r="FP330" s="28">
        <v>1994.98</v>
      </c>
      <c r="FQ330" s="28">
        <v>2148.44</v>
      </c>
      <c r="FR330" s="28">
        <v>2301.9</v>
      </c>
      <c r="FS330" s="28">
        <v>2455.36</v>
      </c>
      <c r="FT330" s="28">
        <v>2608.8200000000002</v>
      </c>
      <c r="FU330" s="28">
        <v>2762.28</v>
      </c>
      <c r="FV330" s="28">
        <v>2915.74</v>
      </c>
      <c r="FW330" s="25">
        <v>3069.2</v>
      </c>
      <c r="FX330" s="25">
        <v>3222.66</v>
      </c>
      <c r="FY330" s="25">
        <v>3376.12</v>
      </c>
      <c r="FZ330" s="49"/>
      <c r="HJ330" s="24" t="s">
        <v>97</v>
      </c>
      <c r="HK330" s="24" t="str">
        <f t="shared" si="206"/>
        <v>C-24-BASE-65-69</v>
      </c>
      <c r="HL330" s="25">
        <v>99999</v>
      </c>
      <c r="HM330" s="25">
        <v>99999</v>
      </c>
      <c r="HN330" s="25">
        <v>99999</v>
      </c>
      <c r="HO330" s="25">
        <v>99999</v>
      </c>
      <c r="HP330" s="25">
        <v>99999</v>
      </c>
      <c r="HQ330" s="25">
        <v>99999</v>
      </c>
      <c r="HR330" s="25">
        <v>99999</v>
      </c>
      <c r="HS330" s="25">
        <v>99999</v>
      </c>
      <c r="HT330" s="25">
        <v>99999</v>
      </c>
      <c r="HU330" s="25">
        <v>99999</v>
      </c>
      <c r="HV330" s="28">
        <v>99999</v>
      </c>
      <c r="HW330" s="29">
        <v>100</v>
      </c>
      <c r="HX330" s="28">
        <v>99999</v>
      </c>
      <c r="HY330" s="28">
        <v>99999</v>
      </c>
      <c r="HZ330" s="28">
        <v>99999</v>
      </c>
      <c r="IA330" s="28">
        <v>99999</v>
      </c>
      <c r="IB330" s="28">
        <v>99999</v>
      </c>
      <c r="IC330" s="28">
        <v>99999</v>
      </c>
      <c r="ID330" s="28">
        <v>99999</v>
      </c>
      <c r="IE330" s="25">
        <v>99999</v>
      </c>
      <c r="IF330" s="25">
        <v>99999</v>
      </c>
      <c r="IG330" s="25">
        <v>99999</v>
      </c>
      <c r="IH330" s="49"/>
      <c r="IM330" s="24" t="s">
        <v>97</v>
      </c>
      <c r="IN330" s="24" t="str">
        <f t="shared" si="207"/>
        <v>C-24-BASE-65-69</v>
      </c>
      <c r="IO330" s="25">
        <v>455.38</v>
      </c>
      <c r="IP330" s="25">
        <v>683.07</v>
      </c>
      <c r="IQ330" s="25">
        <v>910.76</v>
      </c>
      <c r="IR330" s="25">
        <v>1138.45</v>
      </c>
      <c r="IS330" s="25">
        <v>1366.14</v>
      </c>
      <c r="IT330" s="25">
        <v>1593.83</v>
      </c>
      <c r="IU330" s="25">
        <v>1730.48</v>
      </c>
      <c r="IV330" s="25">
        <v>1946.79</v>
      </c>
      <c r="IW330" s="25">
        <v>2163.1</v>
      </c>
      <c r="IX330" s="25">
        <v>2379.41</v>
      </c>
      <c r="IY330" s="28">
        <v>2595.7199999999998</v>
      </c>
      <c r="IZ330" s="29">
        <v>1.25</v>
      </c>
      <c r="JA330" s="28">
        <v>2812.03</v>
      </c>
      <c r="JB330" s="28">
        <v>3028.34</v>
      </c>
      <c r="JC330" s="28">
        <v>3244.65</v>
      </c>
      <c r="JD330" s="28">
        <v>3460.96</v>
      </c>
      <c r="JE330" s="28">
        <v>3677.27</v>
      </c>
      <c r="JF330" s="28">
        <v>3893.58</v>
      </c>
      <c r="JG330" s="28">
        <v>4109.8900000000003</v>
      </c>
      <c r="JH330" s="25">
        <v>4326.2</v>
      </c>
      <c r="JI330" s="25">
        <v>4542.51</v>
      </c>
      <c r="JJ330" s="25">
        <v>4758.82</v>
      </c>
      <c r="JK330" s="49"/>
      <c r="KU330" s="24" t="s">
        <v>97</v>
      </c>
      <c r="KV330" s="24" t="str">
        <f t="shared" si="208"/>
        <v>C-24-BASE-65-69</v>
      </c>
      <c r="KW330" s="25">
        <v>348.48</v>
      </c>
      <c r="KX330" s="25">
        <v>522.72</v>
      </c>
      <c r="KY330" s="25">
        <v>696.96</v>
      </c>
      <c r="KZ330" s="25">
        <v>871.2</v>
      </c>
      <c r="LA330" s="25">
        <v>1045.44</v>
      </c>
      <c r="LB330" s="25">
        <v>1219.68</v>
      </c>
      <c r="LC330" s="25">
        <v>1324.24</v>
      </c>
      <c r="LD330" s="25">
        <v>1489.77</v>
      </c>
      <c r="LE330" s="25">
        <v>1655.3</v>
      </c>
      <c r="LF330" s="25">
        <v>1820.83</v>
      </c>
      <c r="LG330" s="28">
        <v>1986.36</v>
      </c>
      <c r="LH330" s="29">
        <v>100</v>
      </c>
      <c r="LI330" s="28">
        <v>2151.89</v>
      </c>
      <c r="LJ330" s="28">
        <v>2317.42</v>
      </c>
      <c r="LK330" s="28">
        <v>2482.9499999999998</v>
      </c>
      <c r="LL330" s="28">
        <v>2648.48</v>
      </c>
      <c r="LM330" s="28">
        <v>2814.01</v>
      </c>
      <c r="LN330" s="28">
        <v>2979.54</v>
      </c>
      <c r="LO330" s="28">
        <v>3145.07</v>
      </c>
      <c r="LP330" s="25">
        <v>3310.6</v>
      </c>
      <c r="LQ330" s="25">
        <v>3476.13</v>
      </c>
      <c r="LR330" s="25">
        <v>3641.66</v>
      </c>
      <c r="LS330" s="49"/>
    </row>
    <row r="331" spans="9:331">
      <c r="I331" s="24" t="s">
        <v>98</v>
      </c>
      <c r="J331" s="24" t="str">
        <f t="shared" si="202"/>
        <v>C-24-BASE-70-74</v>
      </c>
      <c r="K331" s="25">
        <v>544.5</v>
      </c>
      <c r="L331" s="25">
        <v>816.75</v>
      </c>
      <c r="M331" s="25">
        <v>1089</v>
      </c>
      <c r="N331" s="25">
        <v>1361.25</v>
      </c>
      <c r="O331" s="25">
        <v>1633.5</v>
      </c>
      <c r="P331" s="25">
        <v>1905.75</v>
      </c>
      <c r="Q331" s="25">
        <v>2069.12</v>
      </c>
      <c r="R331" s="25">
        <v>2327.7600000000002</v>
      </c>
      <c r="S331" s="25">
        <v>2586.4</v>
      </c>
      <c r="T331" s="25">
        <v>2845.04</v>
      </c>
      <c r="U331" s="28">
        <v>3103.68</v>
      </c>
      <c r="V331" s="30" t="s">
        <v>265</v>
      </c>
      <c r="W331" s="28">
        <v>3362.32</v>
      </c>
      <c r="X331" s="28">
        <v>3620.96</v>
      </c>
      <c r="Y331" s="28">
        <v>3879.6</v>
      </c>
      <c r="Z331" s="28">
        <v>4138.24</v>
      </c>
      <c r="AA331" s="28">
        <v>4396.88</v>
      </c>
      <c r="AB331" s="28">
        <v>4655.5200000000004</v>
      </c>
      <c r="AC331" s="28">
        <v>4914.16</v>
      </c>
      <c r="AD331" s="25">
        <v>5172.8</v>
      </c>
      <c r="AE331" s="25">
        <v>5431.44</v>
      </c>
      <c r="AF331" s="25">
        <v>5690.08</v>
      </c>
      <c r="CV331" s="24" t="s">
        <v>98</v>
      </c>
      <c r="CW331" s="24" t="str">
        <f t="shared" si="203"/>
        <v>C-24-BASE-70-74</v>
      </c>
      <c r="CX331" s="25">
        <v>493.68</v>
      </c>
      <c r="CY331" s="25">
        <v>740.52</v>
      </c>
      <c r="CZ331" s="25">
        <v>987.36</v>
      </c>
      <c r="DA331" s="25">
        <v>1234.2</v>
      </c>
      <c r="DB331" s="25">
        <v>1481.04</v>
      </c>
      <c r="DC331" s="25">
        <v>1727.88</v>
      </c>
      <c r="DD331" s="25">
        <v>1876</v>
      </c>
      <c r="DE331" s="25">
        <v>2110.5</v>
      </c>
      <c r="DF331" s="25">
        <v>2345</v>
      </c>
      <c r="DG331" s="25">
        <v>2579.5</v>
      </c>
      <c r="DH331" s="28">
        <v>2814</v>
      </c>
      <c r="DI331" s="30" t="s">
        <v>265</v>
      </c>
      <c r="DJ331" s="28">
        <v>3048.5</v>
      </c>
      <c r="DK331" s="28">
        <v>3283</v>
      </c>
      <c r="DL331" s="28">
        <v>3517.5</v>
      </c>
      <c r="DM331" s="28">
        <v>3752</v>
      </c>
      <c r="DN331" s="28">
        <v>3986.5</v>
      </c>
      <c r="DO331" s="28">
        <v>4221</v>
      </c>
      <c r="DP331" s="28">
        <v>4455.5</v>
      </c>
      <c r="DQ331" s="25">
        <v>4690</v>
      </c>
      <c r="DR331" s="25">
        <v>4924.5</v>
      </c>
      <c r="DS331" s="25">
        <v>5159</v>
      </c>
      <c r="DT331" s="49"/>
      <c r="DY331" s="24" t="s">
        <v>98</v>
      </c>
      <c r="DZ331" s="24" t="str">
        <f t="shared" si="204"/>
        <v>C-24-BASE-70-74</v>
      </c>
      <c r="EA331" s="25">
        <v>499.86</v>
      </c>
      <c r="EB331" s="25">
        <v>749.79</v>
      </c>
      <c r="EC331" s="25">
        <v>999.72</v>
      </c>
      <c r="ED331" s="25">
        <v>1249.6500000000001</v>
      </c>
      <c r="EE331" s="25">
        <v>1499.58</v>
      </c>
      <c r="EF331" s="25">
        <v>1749.51</v>
      </c>
      <c r="EG331" s="25">
        <v>1899.44</v>
      </c>
      <c r="EH331" s="25">
        <v>2136.87</v>
      </c>
      <c r="EI331" s="25">
        <v>2374.3000000000002</v>
      </c>
      <c r="EJ331" s="25">
        <v>2611.73</v>
      </c>
      <c r="EK331" s="28">
        <v>2849.16</v>
      </c>
      <c r="EL331" s="30" t="s">
        <v>265</v>
      </c>
      <c r="EM331" s="28">
        <v>3086.59</v>
      </c>
      <c r="EN331" s="28">
        <v>3324.02</v>
      </c>
      <c r="EO331" s="28">
        <v>3561.45</v>
      </c>
      <c r="EP331" s="28">
        <v>3798.88</v>
      </c>
      <c r="EQ331" s="28">
        <v>4036.31</v>
      </c>
      <c r="ER331" s="28">
        <v>4273.74</v>
      </c>
      <c r="ES331" s="28">
        <v>4511.17</v>
      </c>
      <c r="ET331" s="25">
        <v>4748.6000000000004</v>
      </c>
      <c r="EU331" s="25">
        <v>4986.03</v>
      </c>
      <c r="EV331" s="25">
        <v>5223.46</v>
      </c>
      <c r="EW331" s="49"/>
      <c r="FB331" s="24" t="s">
        <v>98</v>
      </c>
      <c r="FC331" s="24" t="str">
        <f t="shared" si="205"/>
        <v>C-24-BASE-70-74</v>
      </c>
      <c r="FD331" s="25">
        <v>417.46</v>
      </c>
      <c r="FE331" s="25">
        <v>626.19000000000005</v>
      </c>
      <c r="FF331" s="25">
        <v>834.92</v>
      </c>
      <c r="FG331" s="25">
        <v>1043.6500000000001</v>
      </c>
      <c r="FH331" s="25">
        <v>1252.3800000000001</v>
      </c>
      <c r="FI331" s="25">
        <v>1461.11</v>
      </c>
      <c r="FJ331" s="25">
        <v>1586.32</v>
      </c>
      <c r="FK331" s="25">
        <v>1784.61</v>
      </c>
      <c r="FL331" s="25">
        <v>1982.9</v>
      </c>
      <c r="FM331" s="25">
        <v>2181.19</v>
      </c>
      <c r="FN331" s="28">
        <v>2379.48</v>
      </c>
      <c r="FO331" s="30" t="s">
        <v>265</v>
      </c>
      <c r="FP331" s="28">
        <v>2577.77</v>
      </c>
      <c r="FQ331" s="28">
        <v>2776.06</v>
      </c>
      <c r="FR331" s="28">
        <v>2974.35</v>
      </c>
      <c r="FS331" s="28">
        <v>3172.64</v>
      </c>
      <c r="FT331" s="28">
        <v>3370.93</v>
      </c>
      <c r="FU331" s="28">
        <v>3569.22</v>
      </c>
      <c r="FV331" s="28">
        <v>3767.51</v>
      </c>
      <c r="FW331" s="25">
        <v>3965.8</v>
      </c>
      <c r="FX331" s="25">
        <v>4164.09</v>
      </c>
      <c r="FY331" s="25">
        <v>4362.38</v>
      </c>
      <c r="FZ331" s="49"/>
      <c r="HJ331" s="24" t="s">
        <v>98</v>
      </c>
      <c r="HK331" s="24" t="str">
        <f t="shared" si="206"/>
        <v>C-24-BASE-70-74</v>
      </c>
      <c r="HL331" s="25">
        <v>99999</v>
      </c>
      <c r="HM331" s="25">
        <v>99999</v>
      </c>
      <c r="HN331" s="25">
        <v>99999</v>
      </c>
      <c r="HO331" s="25">
        <v>99999</v>
      </c>
      <c r="HP331" s="25">
        <v>99999</v>
      </c>
      <c r="HQ331" s="25">
        <v>99999</v>
      </c>
      <c r="HR331" s="25">
        <v>99999</v>
      </c>
      <c r="HS331" s="25">
        <v>99999</v>
      </c>
      <c r="HT331" s="25">
        <v>99999</v>
      </c>
      <c r="HU331" s="25">
        <v>99999</v>
      </c>
      <c r="HV331" s="28">
        <v>99999</v>
      </c>
      <c r="HW331" s="30" t="s">
        <v>265</v>
      </c>
      <c r="HX331" s="28">
        <v>99999</v>
      </c>
      <c r="HY331" s="28">
        <v>99999</v>
      </c>
      <c r="HZ331" s="28">
        <v>99999</v>
      </c>
      <c r="IA331" s="28">
        <v>99999</v>
      </c>
      <c r="IB331" s="28">
        <v>99999</v>
      </c>
      <c r="IC331" s="28">
        <v>99999</v>
      </c>
      <c r="ID331" s="28">
        <v>99999</v>
      </c>
      <c r="IE331" s="25">
        <v>99999</v>
      </c>
      <c r="IF331" s="25">
        <v>99999</v>
      </c>
      <c r="IG331" s="25">
        <v>99999</v>
      </c>
      <c r="IH331" s="49"/>
      <c r="IM331" s="24" t="s">
        <v>98</v>
      </c>
      <c r="IN331" s="24" t="str">
        <f t="shared" si="207"/>
        <v>C-24-BASE-70-74</v>
      </c>
      <c r="IO331" s="25">
        <v>588.78</v>
      </c>
      <c r="IP331" s="25">
        <v>883.17</v>
      </c>
      <c r="IQ331" s="25">
        <v>1177.56</v>
      </c>
      <c r="IR331" s="25">
        <v>1471.95</v>
      </c>
      <c r="IS331" s="25">
        <v>1766.34</v>
      </c>
      <c r="IT331" s="25">
        <v>2060.73</v>
      </c>
      <c r="IU331" s="25">
        <v>2237.36</v>
      </c>
      <c r="IV331" s="25">
        <v>2517.0300000000002</v>
      </c>
      <c r="IW331" s="25">
        <v>2796.7</v>
      </c>
      <c r="IX331" s="25">
        <v>3076.37</v>
      </c>
      <c r="IY331" s="28">
        <v>3356.04</v>
      </c>
      <c r="IZ331" s="30" t="s">
        <v>265</v>
      </c>
      <c r="JA331" s="28">
        <v>3635.71</v>
      </c>
      <c r="JB331" s="28">
        <v>3915.38</v>
      </c>
      <c r="JC331" s="28">
        <v>4195.05</v>
      </c>
      <c r="JD331" s="28">
        <v>4474.72</v>
      </c>
      <c r="JE331" s="28">
        <v>4754.3900000000003</v>
      </c>
      <c r="JF331" s="28">
        <v>5034.0600000000004</v>
      </c>
      <c r="JG331" s="28">
        <v>5313.73</v>
      </c>
      <c r="JH331" s="25">
        <v>5593.4</v>
      </c>
      <c r="JI331" s="25">
        <v>5873.07</v>
      </c>
      <c r="JJ331" s="25">
        <v>6152.74</v>
      </c>
      <c r="JK331" s="49"/>
      <c r="KU331" s="24" t="s">
        <v>98</v>
      </c>
      <c r="KV331" s="24" t="str">
        <f t="shared" si="208"/>
        <v>C-24-BASE-70-74</v>
      </c>
      <c r="KW331" s="25">
        <v>453.76</v>
      </c>
      <c r="KX331" s="25">
        <v>680.64</v>
      </c>
      <c r="KY331" s="25">
        <v>907.52</v>
      </c>
      <c r="KZ331" s="25">
        <v>1134.4000000000001</v>
      </c>
      <c r="LA331" s="25">
        <v>1361.28</v>
      </c>
      <c r="LB331" s="25">
        <v>1588.16</v>
      </c>
      <c r="LC331" s="25">
        <v>1724.32</v>
      </c>
      <c r="LD331" s="25">
        <v>1939.86</v>
      </c>
      <c r="LE331" s="25">
        <v>2155.4</v>
      </c>
      <c r="LF331" s="25">
        <v>2370.94</v>
      </c>
      <c r="LG331" s="28">
        <v>2586.48</v>
      </c>
      <c r="LH331" s="30" t="s">
        <v>265</v>
      </c>
      <c r="LI331" s="28">
        <v>2802.02</v>
      </c>
      <c r="LJ331" s="28">
        <v>3017.56</v>
      </c>
      <c r="LK331" s="28">
        <v>3233.1</v>
      </c>
      <c r="LL331" s="28">
        <v>3448.64</v>
      </c>
      <c r="LM331" s="28">
        <v>3664.18</v>
      </c>
      <c r="LN331" s="28">
        <v>3879.72</v>
      </c>
      <c r="LO331" s="28">
        <v>4095.26</v>
      </c>
      <c r="LP331" s="25">
        <v>4310.8</v>
      </c>
      <c r="LQ331" s="25">
        <v>4526.34</v>
      </c>
      <c r="LR331" s="25">
        <v>4741.88</v>
      </c>
      <c r="LS331" s="49"/>
    </row>
    <row r="332" spans="9:331">
      <c r="I332" s="24" t="s">
        <v>99</v>
      </c>
      <c r="J332" s="24" t="str">
        <f t="shared" si="202"/>
        <v>C-24-BASE-75-79</v>
      </c>
      <c r="K332" s="25">
        <v>675.18</v>
      </c>
      <c r="L332" s="25">
        <v>1012.77</v>
      </c>
      <c r="M332" s="25">
        <v>1350.36</v>
      </c>
      <c r="N332" s="25">
        <v>1687.95</v>
      </c>
      <c r="O332" s="25">
        <v>2025.54</v>
      </c>
      <c r="P332" s="25">
        <v>2363.13</v>
      </c>
      <c r="Q332" s="25">
        <v>2565.6799999999998</v>
      </c>
      <c r="R332" s="25">
        <v>2886.39</v>
      </c>
      <c r="S332" s="25">
        <v>3207.1</v>
      </c>
      <c r="T332" s="25">
        <v>3527.81</v>
      </c>
      <c r="U332" s="28">
        <v>3848.52</v>
      </c>
      <c r="V332" s="30" t="s">
        <v>265</v>
      </c>
      <c r="W332" s="28">
        <v>4169.2299999999996</v>
      </c>
      <c r="X332" s="28">
        <v>4489.9399999999996</v>
      </c>
      <c r="Y332" s="28">
        <v>4810.6499999999996</v>
      </c>
      <c r="Z332" s="28">
        <v>5131.3599999999997</v>
      </c>
      <c r="AA332" s="28">
        <v>5452.07</v>
      </c>
      <c r="AB332" s="28">
        <v>5772.78</v>
      </c>
      <c r="AC332" s="28">
        <v>6093.49</v>
      </c>
      <c r="AD332" s="25">
        <v>6414.2</v>
      </c>
      <c r="AE332" s="25">
        <v>6734.91</v>
      </c>
      <c r="AF332" s="25">
        <v>7055.62</v>
      </c>
      <c r="CV332" s="24" t="s">
        <v>99</v>
      </c>
      <c r="CW332" s="24" t="str">
        <f t="shared" si="203"/>
        <v>C-24-BASE-75-79</v>
      </c>
      <c r="CX332" s="25">
        <v>609.84</v>
      </c>
      <c r="CY332" s="25">
        <v>914.76</v>
      </c>
      <c r="CZ332" s="25">
        <v>1219.68</v>
      </c>
      <c r="DA332" s="25">
        <v>1524.6</v>
      </c>
      <c r="DB332" s="25">
        <v>1829.52</v>
      </c>
      <c r="DC332" s="25">
        <v>2134.44</v>
      </c>
      <c r="DD332" s="25">
        <v>2317.36</v>
      </c>
      <c r="DE332" s="25">
        <v>2607.0300000000002</v>
      </c>
      <c r="DF332" s="25">
        <v>2896.7</v>
      </c>
      <c r="DG332" s="25">
        <v>3186.37</v>
      </c>
      <c r="DH332" s="28">
        <v>3476.04</v>
      </c>
      <c r="DI332" s="30" t="s">
        <v>265</v>
      </c>
      <c r="DJ332" s="28">
        <v>3765.71</v>
      </c>
      <c r="DK332" s="28">
        <v>4055.38</v>
      </c>
      <c r="DL332" s="28">
        <v>4345.05</v>
      </c>
      <c r="DM332" s="28">
        <v>4634.72</v>
      </c>
      <c r="DN332" s="28">
        <v>4924.3900000000003</v>
      </c>
      <c r="DO332" s="28">
        <v>5214.0600000000004</v>
      </c>
      <c r="DP332" s="28">
        <v>5503.73</v>
      </c>
      <c r="DQ332" s="25">
        <v>5793.4</v>
      </c>
      <c r="DR332" s="25">
        <v>6083.07</v>
      </c>
      <c r="DS332" s="25">
        <v>6372.74</v>
      </c>
      <c r="DT332" s="49"/>
      <c r="DY332" s="24" t="s">
        <v>99</v>
      </c>
      <c r="DZ332" s="24" t="str">
        <f t="shared" si="204"/>
        <v>C-24-BASE-75-79</v>
      </c>
      <c r="EA332" s="25">
        <v>617.46</v>
      </c>
      <c r="EB332" s="25">
        <v>926.19</v>
      </c>
      <c r="EC332" s="25">
        <v>1234.92</v>
      </c>
      <c r="ED332" s="25">
        <v>1543.65</v>
      </c>
      <c r="EE332" s="25">
        <v>1852.38</v>
      </c>
      <c r="EF332" s="25">
        <v>2161.11</v>
      </c>
      <c r="EG332" s="25">
        <v>2346.3200000000002</v>
      </c>
      <c r="EH332" s="25">
        <v>2639.61</v>
      </c>
      <c r="EI332" s="25">
        <v>2932.9</v>
      </c>
      <c r="EJ332" s="25">
        <v>3226.19</v>
      </c>
      <c r="EK332" s="28">
        <v>3519.48</v>
      </c>
      <c r="EL332" s="30" t="s">
        <v>265</v>
      </c>
      <c r="EM332" s="28">
        <v>3812.77</v>
      </c>
      <c r="EN332" s="28">
        <v>4106.0600000000004</v>
      </c>
      <c r="EO332" s="28">
        <v>4399.3500000000004</v>
      </c>
      <c r="EP332" s="28">
        <v>4692.6400000000003</v>
      </c>
      <c r="EQ332" s="28">
        <v>4985.93</v>
      </c>
      <c r="ER332" s="28">
        <v>5279.22</v>
      </c>
      <c r="ES332" s="28">
        <v>5572.51</v>
      </c>
      <c r="ET332" s="25">
        <v>5865.8</v>
      </c>
      <c r="EU332" s="25">
        <v>6159.09</v>
      </c>
      <c r="EV332" s="25">
        <v>6452.38</v>
      </c>
      <c r="EW332" s="49"/>
      <c r="FB332" s="24" t="s">
        <v>99</v>
      </c>
      <c r="FC332" s="24" t="str">
        <f t="shared" si="205"/>
        <v>C-24-BASE-75-79</v>
      </c>
      <c r="FD332" s="25">
        <v>515.46</v>
      </c>
      <c r="FE332" s="25">
        <v>773.19</v>
      </c>
      <c r="FF332" s="25">
        <v>1030.92</v>
      </c>
      <c r="FG332" s="25">
        <v>1288.6500000000001</v>
      </c>
      <c r="FH332" s="25">
        <v>1546.38</v>
      </c>
      <c r="FI332" s="25">
        <v>1804.11</v>
      </c>
      <c r="FJ332" s="25">
        <v>1958.72</v>
      </c>
      <c r="FK332" s="25">
        <v>2203.56</v>
      </c>
      <c r="FL332" s="25">
        <v>2448.4</v>
      </c>
      <c r="FM332" s="25">
        <v>2693.24</v>
      </c>
      <c r="FN332" s="28">
        <v>2938.08</v>
      </c>
      <c r="FO332" s="30" t="s">
        <v>265</v>
      </c>
      <c r="FP332" s="28">
        <v>3182.92</v>
      </c>
      <c r="FQ332" s="28">
        <v>3427.76</v>
      </c>
      <c r="FR332" s="28">
        <v>3672.6</v>
      </c>
      <c r="FS332" s="28">
        <v>3917.44</v>
      </c>
      <c r="FT332" s="28">
        <v>4162.28</v>
      </c>
      <c r="FU332" s="28">
        <v>4407.12</v>
      </c>
      <c r="FV332" s="28">
        <v>4651.96</v>
      </c>
      <c r="FW332" s="25">
        <v>4896.8</v>
      </c>
      <c r="FX332" s="25">
        <v>5141.6400000000003</v>
      </c>
      <c r="FY332" s="25">
        <v>5386.48</v>
      </c>
      <c r="FZ332" s="49"/>
      <c r="HJ332" s="24" t="s">
        <v>99</v>
      </c>
      <c r="HK332" s="24" t="str">
        <f t="shared" si="206"/>
        <v>C-24-BASE-75-79</v>
      </c>
      <c r="HL332" s="25">
        <v>99999</v>
      </c>
      <c r="HM332" s="25">
        <v>99999</v>
      </c>
      <c r="HN332" s="25">
        <v>99999</v>
      </c>
      <c r="HO332" s="25">
        <v>99999</v>
      </c>
      <c r="HP332" s="25">
        <v>99999</v>
      </c>
      <c r="HQ332" s="25">
        <v>99999</v>
      </c>
      <c r="HR332" s="25">
        <v>99999</v>
      </c>
      <c r="HS332" s="25">
        <v>99999</v>
      </c>
      <c r="HT332" s="25">
        <v>99999</v>
      </c>
      <c r="HU332" s="25">
        <v>99999</v>
      </c>
      <c r="HV332" s="28">
        <v>99999</v>
      </c>
      <c r="HW332" s="30" t="s">
        <v>265</v>
      </c>
      <c r="HX332" s="28">
        <v>99999</v>
      </c>
      <c r="HY332" s="28">
        <v>99999</v>
      </c>
      <c r="HZ332" s="28">
        <v>99999</v>
      </c>
      <c r="IA332" s="28">
        <v>99999</v>
      </c>
      <c r="IB332" s="28">
        <v>99999</v>
      </c>
      <c r="IC332" s="28">
        <v>99999</v>
      </c>
      <c r="ID332" s="28">
        <v>99999</v>
      </c>
      <c r="IE332" s="25">
        <v>99999</v>
      </c>
      <c r="IF332" s="25">
        <v>99999</v>
      </c>
      <c r="IG332" s="25">
        <v>99999</v>
      </c>
      <c r="IH332" s="49"/>
      <c r="IM332" s="24" t="s">
        <v>99</v>
      </c>
      <c r="IN332" s="24" t="str">
        <f t="shared" si="207"/>
        <v>C-24-BASE-75-79</v>
      </c>
      <c r="IO332" s="25">
        <v>729.3</v>
      </c>
      <c r="IP332" s="25">
        <v>1093.95</v>
      </c>
      <c r="IQ332" s="25">
        <v>1458.6</v>
      </c>
      <c r="IR332" s="25">
        <v>1823.25</v>
      </c>
      <c r="IS332" s="25">
        <v>2187.9</v>
      </c>
      <c r="IT332" s="25">
        <v>2552.5500000000002</v>
      </c>
      <c r="IU332" s="25">
        <v>2771.36</v>
      </c>
      <c r="IV332" s="25">
        <v>3117.78</v>
      </c>
      <c r="IW332" s="25">
        <v>3464.2</v>
      </c>
      <c r="IX332" s="25">
        <v>3810.62</v>
      </c>
      <c r="IY332" s="28">
        <v>4157.04</v>
      </c>
      <c r="IZ332" s="30" t="s">
        <v>265</v>
      </c>
      <c r="JA332" s="28">
        <v>4503.46</v>
      </c>
      <c r="JB332" s="28">
        <v>4849.88</v>
      </c>
      <c r="JC332" s="28">
        <v>5196.3</v>
      </c>
      <c r="JD332" s="28">
        <v>5542.72</v>
      </c>
      <c r="JE332" s="28">
        <v>5889.14</v>
      </c>
      <c r="JF332" s="28">
        <v>6235.56</v>
      </c>
      <c r="JG332" s="28">
        <v>6581.98</v>
      </c>
      <c r="JH332" s="25">
        <v>6928.4</v>
      </c>
      <c r="JI332" s="25">
        <v>7274.82</v>
      </c>
      <c r="JJ332" s="25">
        <v>7621.24</v>
      </c>
      <c r="JK332" s="49"/>
      <c r="KU332" s="24" t="s">
        <v>99</v>
      </c>
      <c r="KV332" s="24" t="str">
        <f t="shared" si="208"/>
        <v>C-24-BASE-75-79</v>
      </c>
      <c r="KW332" s="25">
        <v>559.02</v>
      </c>
      <c r="KX332" s="25">
        <v>838.53</v>
      </c>
      <c r="KY332" s="25">
        <v>1118.04</v>
      </c>
      <c r="KZ332" s="25">
        <v>1397.55</v>
      </c>
      <c r="LA332" s="25">
        <v>1677.06</v>
      </c>
      <c r="LB332" s="25">
        <v>1956.57</v>
      </c>
      <c r="LC332" s="25">
        <v>2124.2399999999998</v>
      </c>
      <c r="LD332" s="25">
        <v>2389.77</v>
      </c>
      <c r="LE332" s="25">
        <v>2655.3</v>
      </c>
      <c r="LF332" s="25">
        <v>2920.83</v>
      </c>
      <c r="LG332" s="28">
        <v>3186.36</v>
      </c>
      <c r="LH332" s="30" t="s">
        <v>265</v>
      </c>
      <c r="LI332" s="28">
        <v>3451.89</v>
      </c>
      <c r="LJ332" s="28">
        <v>3717.42</v>
      </c>
      <c r="LK332" s="28">
        <v>3982.95</v>
      </c>
      <c r="LL332" s="28">
        <v>4248.4799999999996</v>
      </c>
      <c r="LM332" s="28">
        <v>4514.01</v>
      </c>
      <c r="LN332" s="28">
        <v>4779.54</v>
      </c>
      <c r="LO332" s="28">
        <v>5045.07</v>
      </c>
      <c r="LP332" s="25">
        <v>5310.6</v>
      </c>
      <c r="LQ332" s="25">
        <v>5576.13</v>
      </c>
      <c r="LR332" s="25">
        <v>5841.66</v>
      </c>
      <c r="LS332" s="49"/>
    </row>
    <row r="333" spans="9:331" ht="13.8" thickBot="1">
      <c r="I333" s="33" t="s">
        <v>100</v>
      </c>
      <c r="J333" s="24" t="str">
        <f t="shared" si="202"/>
        <v>C-24-BASE-80-84</v>
      </c>
      <c r="K333" s="34">
        <v>740.52</v>
      </c>
      <c r="L333" s="34">
        <v>1110.78</v>
      </c>
      <c r="M333" s="34">
        <v>1481.04</v>
      </c>
      <c r="N333" s="34">
        <v>1851.3</v>
      </c>
      <c r="O333" s="34">
        <v>2221.56</v>
      </c>
      <c r="P333" s="34">
        <v>2591.8200000000002</v>
      </c>
      <c r="Q333" s="34">
        <v>2814</v>
      </c>
      <c r="R333" s="34">
        <v>3165.75</v>
      </c>
      <c r="S333" s="34">
        <v>3517.5</v>
      </c>
      <c r="T333" s="34">
        <v>3869.25</v>
      </c>
      <c r="U333" s="35">
        <v>4221</v>
      </c>
      <c r="V333" s="36" t="s">
        <v>265</v>
      </c>
      <c r="W333" s="35">
        <v>4572.75</v>
      </c>
      <c r="X333" s="35">
        <v>4924.5</v>
      </c>
      <c r="Y333" s="35">
        <v>5276.25</v>
      </c>
      <c r="Z333" s="35">
        <v>5628</v>
      </c>
      <c r="AA333" s="35">
        <v>5979.75</v>
      </c>
      <c r="AB333" s="35">
        <v>6331.5</v>
      </c>
      <c r="AC333" s="35">
        <v>6683.25</v>
      </c>
      <c r="AD333" s="34">
        <v>7035</v>
      </c>
      <c r="AE333" s="34">
        <v>7386.75</v>
      </c>
      <c r="AF333" s="34">
        <v>7738.5</v>
      </c>
      <c r="CV333" s="33" t="s">
        <v>100</v>
      </c>
      <c r="CW333" s="24" t="str">
        <f t="shared" si="203"/>
        <v>C-24-BASE-80-84</v>
      </c>
      <c r="CX333" s="34">
        <v>671.56</v>
      </c>
      <c r="CY333" s="34">
        <v>1007.34</v>
      </c>
      <c r="CZ333" s="34">
        <v>1343.12</v>
      </c>
      <c r="DA333" s="34">
        <v>1678.9</v>
      </c>
      <c r="DB333" s="34">
        <v>2014.68</v>
      </c>
      <c r="DC333" s="34">
        <v>2350.46</v>
      </c>
      <c r="DD333" s="34">
        <v>2551.92</v>
      </c>
      <c r="DE333" s="34">
        <v>2870.91</v>
      </c>
      <c r="DF333" s="34">
        <v>3189.9</v>
      </c>
      <c r="DG333" s="34">
        <v>3508.89</v>
      </c>
      <c r="DH333" s="35">
        <v>3827.88</v>
      </c>
      <c r="DI333" s="36" t="s">
        <v>265</v>
      </c>
      <c r="DJ333" s="35">
        <v>4146.87</v>
      </c>
      <c r="DK333" s="35">
        <v>4465.8599999999997</v>
      </c>
      <c r="DL333" s="35">
        <v>4784.8500000000004</v>
      </c>
      <c r="DM333" s="35">
        <v>5103.84</v>
      </c>
      <c r="DN333" s="35">
        <v>5422.83</v>
      </c>
      <c r="DO333" s="35">
        <v>5741.82</v>
      </c>
      <c r="DP333" s="35">
        <v>6060.81</v>
      </c>
      <c r="DQ333" s="34">
        <v>6379.8</v>
      </c>
      <c r="DR333" s="34">
        <v>6698.79</v>
      </c>
      <c r="DS333" s="34">
        <v>7017.78</v>
      </c>
      <c r="DT333" s="49"/>
      <c r="DY333" s="33" t="s">
        <v>100</v>
      </c>
      <c r="DZ333" s="24" t="str">
        <f t="shared" si="204"/>
        <v>C-24-BASE-80-84</v>
      </c>
      <c r="EA333" s="34">
        <v>679.94</v>
      </c>
      <c r="EB333" s="34">
        <v>1019.91</v>
      </c>
      <c r="EC333" s="34">
        <v>1359.88</v>
      </c>
      <c r="ED333" s="34">
        <v>1699.85</v>
      </c>
      <c r="EE333" s="34">
        <v>2039.82</v>
      </c>
      <c r="EF333" s="34">
        <v>2379.79</v>
      </c>
      <c r="EG333" s="34">
        <v>2583.7600000000002</v>
      </c>
      <c r="EH333" s="34">
        <v>2906.73</v>
      </c>
      <c r="EI333" s="34">
        <v>3229.7</v>
      </c>
      <c r="EJ333" s="34">
        <v>3552.67</v>
      </c>
      <c r="EK333" s="35">
        <v>3875.64</v>
      </c>
      <c r="EL333" s="36" t="s">
        <v>265</v>
      </c>
      <c r="EM333" s="35">
        <v>4198.6099999999997</v>
      </c>
      <c r="EN333" s="35">
        <v>4521.58</v>
      </c>
      <c r="EO333" s="35">
        <v>4844.55</v>
      </c>
      <c r="EP333" s="35">
        <v>5167.5200000000004</v>
      </c>
      <c r="EQ333" s="35">
        <v>5490.49</v>
      </c>
      <c r="ER333" s="35">
        <v>5813.46</v>
      </c>
      <c r="ES333" s="35">
        <v>6136.43</v>
      </c>
      <c r="ET333" s="34">
        <v>6459.4</v>
      </c>
      <c r="EU333" s="34">
        <v>6782.37</v>
      </c>
      <c r="EV333" s="34">
        <v>7105.34</v>
      </c>
      <c r="EW333" s="49"/>
      <c r="FB333" s="33" t="s">
        <v>100</v>
      </c>
      <c r="FC333" s="24" t="str">
        <f t="shared" si="205"/>
        <v>C-24-BASE-80-84</v>
      </c>
      <c r="FD333" s="34">
        <v>566.28</v>
      </c>
      <c r="FE333" s="34">
        <v>849.42</v>
      </c>
      <c r="FF333" s="34">
        <v>1132.56</v>
      </c>
      <c r="FG333" s="34">
        <v>1415.7</v>
      </c>
      <c r="FH333" s="34">
        <v>1698.84</v>
      </c>
      <c r="FI333" s="34">
        <v>1981.98</v>
      </c>
      <c r="FJ333" s="34">
        <v>2151.84</v>
      </c>
      <c r="FK333" s="34">
        <v>2420.8200000000002</v>
      </c>
      <c r="FL333" s="34">
        <v>2689.8</v>
      </c>
      <c r="FM333" s="34">
        <v>2958.78</v>
      </c>
      <c r="FN333" s="35">
        <v>3227.76</v>
      </c>
      <c r="FO333" s="36" t="s">
        <v>265</v>
      </c>
      <c r="FP333" s="35">
        <v>3496.74</v>
      </c>
      <c r="FQ333" s="35">
        <v>3765.72</v>
      </c>
      <c r="FR333" s="35">
        <v>4034.7</v>
      </c>
      <c r="FS333" s="35">
        <v>4303.68</v>
      </c>
      <c r="FT333" s="35">
        <v>4572.66</v>
      </c>
      <c r="FU333" s="35">
        <v>4841.6400000000003</v>
      </c>
      <c r="FV333" s="35">
        <v>5110.62</v>
      </c>
      <c r="FW333" s="34">
        <v>5379.6</v>
      </c>
      <c r="FX333" s="34">
        <v>5648.58</v>
      </c>
      <c r="FY333" s="34">
        <v>5917.56</v>
      </c>
      <c r="FZ333" s="49"/>
      <c r="HJ333" s="33" t="s">
        <v>100</v>
      </c>
      <c r="HK333" s="24" t="str">
        <f t="shared" si="206"/>
        <v>C-24-BASE-80-84</v>
      </c>
      <c r="HL333" s="34">
        <v>99999</v>
      </c>
      <c r="HM333" s="34">
        <v>99999</v>
      </c>
      <c r="HN333" s="34">
        <v>99999</v>
      </c>
      <c r="HO333" s="34">
        <v>99999</v>
      </c>
      <c r="HP333" s="34">
        <v>99999</v>
      </c>
      <c r="HQ333" s="34">
        <v>99999</v>
      </c>
      <c r="HR333" s="34">
        <v>99999</v>
      </c>
      <c r="HS333" s="34">
        <v>99999</v>
      </c>
      <c r="HT333" s="34">
        <v>99999</v>
      </c>
      <c r="HU333" s="34">
        <v>99999</v>
      </c>
      <c r="HV333" s="35">
        <v>99999</v>
      </c>
      <c r="HW333" s="36" t="s">
        <v>265</v>
      </c>
      <c r="HX333" s="35">
        <v>99999</v>
      </c>
      <c r="HY333" s="35">
        <v>99999</v>
      </c>
      <c r="HZ333" s="35">
        <v>99999</v>
      </c>
      <c r="IA333" s="35">
        <v>99999</v>
      </c>
      <c r="IB333" s="35">
        <v>99999</v>
      </c>
      <c r="IC333" s="35">
        <v>99999</v>
      </c>
      <c r="ID333" s="35">
        <v>99999</v>
      </c>
      <c r="IE333" s="34">
        <v>99999</v>
      </c>
      <c r="IF333" s="34">
        <v>99999</v>
      </c>
      <c r="IG333" s="34">
        <v>99999</v>
      </c>
      <c r="IH333" s="49"/>
      <c r="IM333" s="33" t="s">
        <v>100</v>
      </c>
      <c r="IN333" s="24" t="str">
        <f t="shared" si="207"/>
        <v>C-24-BASE-80-84</v>
      </c>
      <c r="IO333" s="34">
        <v>800.46</v>
      </c>
      <c r="IP333" s="34">
        <v>1200.69</v>
      </c>
      <c r="IQ333" s="34">
        <v>1600.92</v>
      </c>
      <c r="IR333" s="34">
        <v>2001.15</v>
      </c>
      <c r="IS333" s="34">
        <v>2401.38</v>
      </c>
      <c r="IT333" s="34">
        <v>2801.61</v>
      </c>
      <c r="IU333" s="34">
        <v>3041.76</v>
      </c>
      <c r="IV333" s="34">
        <v>3421.98</v>
      </c>
      <c r="IW333" s="34">
        <v>3802.2</v>
      </c>
      <c r="IX333" s="34">
        <v>4182.42</v>
      </c>
      <c r="IY333" s="35">
        <v>4562.6400000000003</v>
      </c>
      <c r="IZ333" s="36" t="s">
        <v>265</v>
      </c>
      <c r="JA333" s="35">
        <v>4942.8599999999997</v>
      </c>
      <c r="JB333" s="35">
        <v>5323.08</v>
      </c>
      <c r="JC333" s="35">
        <v>5703.3</v>
      </c>
      <c r="JD333" s="35">
        <v>6083.52</v>
      </c>
      <c r="JE333" s="35">
        <v>6463.74</v>
      </c>
      <c r="JF333" s="35">
        <v>6843.96</v>
      </c>
      <c r="JG333" s="35">
        <v>7224.18</v>
      </c>
      <c r="JH333" s="34">
        <v>7604.4</v>
      </c>
      <c r="JI333" s="34">
        <v>7984.62</v>
      </c>
      <c r="JJ333" s="34">
        <v>8364.84</v>
      </c>
      <c r="JK333" s="49"/>
      <c r="KU333" s="33" t="s">
        <v>100</v>
      </c>
      <c r="KV333" s="24" t="str">
        <f t="shared" si="208"/>
        <v>C-24-BASE-80-84</v>
      </c>
      <c r="KW333" s="34">
        <v>613.48</v>
      </c>
      <c r="KX333" s="34">
        <v>920.22</v>
      </c>
      <c r="KY333" s="34">
        <v>1226.96</v>
      </c>
      <c r="KZ333" s="34">
        <v>1533.7</v>
      </c>
      <c r="LA333" s="34">
        <v>1840.44</v>
      </c>
      <c r="LB333" s="34">
        <v>2147.1799999999998</v>
      </c>
      <c r="LC333" s="34">
        <v>2331.1999999999998</v>
      </c>
      <c r="LD333" s="34">
        <v>2622.6</v>
      </c>
      <c r="LE333" s="34">
        <v>2914</v>
      </c>
      <c r="LF333" s="34">
        <v>3205.4</v>
      </c>
      <c r="LG333" s="35">
        <v>3496.8</v>
      </c>
      <c r="LH333" s="36" t="s">
        <v>265</v>
      </c>
      <c r="LI333" s="35">
        <v>3788.2</v>
      </c>
      <c r="LJ333" s="35">
        <v>4079.6</v>
      </c>
      <c r="LK333" s="35">
        <v>4371</v>
      </c>
      <c r="LL333" s="35">
        <v>4662.3999999999996</v>
      </c>
      <c r="LM333" s="35">
        <v>4953.8</v>
      </c>
      <c r="LN333" s="35">
        <v>5245.2</v>
      </c>
      <c r="LO333" s="35">
        <v>5536.6</v>
      </c>
      <c r="LP333" s="34">
        <v>5828</v>
      </c>
      <c r="LQ333" s="34">
        <v>6119.4</v>
      </c>
      <c r="LR333" s="34">
        <v>6410.8</v>
      </c>
      <c r="LS333" s="49"/>
    </row>
    <row r="334" spans="9:331" ht="13.8" thickBot="1">
      <c r="DT334" s="49"/>
      <c r="EW334" s="49"/>
      <c r="FZ334" s="49"/>
      <c r="IH334" s="49"/>
      <c r="JK334" s="49"/>
      <c r="LS334" s="49"/>
    </row>
    <row r="335" spans="9:331">
      <c r="K335" s="11">
        <v>500</v>
      </c>
      <c r="L335" s="12">
        <v>750</v>
      </c>
      <c r="M335" s="11">
        <v>1000</v>
      </c>
      <c r="N335" s="11">
        <v>1250</v>
      </c>
      <c r="O335" s="11">
        <v>1500</v>
      </c>
      <c r="P335" s="11">
        <v>1750</v>
      </c>
      <c r="Q335" s="11">
        <v>2000</v>
      </c>
      <c r="R335" s="11">
        <v>2250</v>
      </c>
      <c r="S335" s="11">
        <v>2500</v>
      </c>
      <c r="T335" s="11">
        <v>2750</v>
      </c>
      <c r="U335" s="14">
        <v>3000</v>
      </c>
      <c r="V335" s="15" t="s">
        <v>74</v>
      </c>
      <c r="W335" s="11">
        <v>3250</v>
      </c>
      <c r="X335" s="12">
        <v>3500</v>
      </c>
      <c r="Y335" s="11">
        <v>3750</v>
      </c>
      <c r="Z335" s="11">
        <v>4000</v>
      </c>
      <c r="AA335" s="11">
        <v>4250</v>
      </c>
      <c r="AB335" s="11">
        <v>4500</v>
      </c>
      <c r="AC335" s="11">
        <v>4750</v>
      </c>
      <c r="AD335" s="11">
        <v>5000</v>
      </c>
      <c r="AE335" s="11">
        <v>5250</v>
      </c>
      <c r="AF335" s="11">
        <v>5500</v>
      </c>
      <c r="CX335" s="11">
        <v>500</v>
      </c>
      <c r="CY335" s="12">
        <v>750</v>
      </c>
      <c r="CZ335" s="11">
        <v>1000</v>
      </c>
      <c r="DA335" s="11">
        <v>1250</v>
      </c>
      <c r="DB335" s="11">
        <v>1500</v>
      </c>
      <c r="DC335" s="11">
        <v>1750</v>
      </c>
      <c r="DD335" s="11">
        <v>2000</v>
      </c>
      <c r="DE335" s="11">
        <v>2250</v>
      </c>
      <c r="DF335" s="11">
        <v>2500</v>
      </c>
      <c r="DG335" s="11">
        <v>2750</v>
      </c>
      <c r="DH335" s="14">
        <v>3000</v>
      </c>
      <c r="DI335" s="15" t="s">
        <v>74</v>
      </c>
      <c r="DJ335" s="11">
        <v>3250</v>
      </c>
      <c r="DK335" s="12">
        <v>3500</v>
      </c>
      <c r="DL335" s="11">
        <v>3750</v>
      </c>
      <c r="DM335" s="11">
        <v>4000</v>
      </c>
      <c r="DN335" s="11">
        <v>4250</v>
      </c>
      <c r="DO335" s="11">
        <v>4500</v>
      </c>
      <c r="DP335" s="11">
        <v>4750</v>
      </c>
      <c r="DQ335" s="11">
        <v>5000</v>
      </c>
      <c r="DR335" s="11">
        <v>5250</v>
      </c>
      <c r="DS335" s="11">
        <v>5500</v>
      </c>
      <c r="DT335" s="49"/>
      <c r="EA335" s="11">
        <v>500</v>
      </c>
      <c r="EB335" s="12">
        <v>750</v>
      </c>
      <c r="EC335" s="11">
        <v>1000</v>
      </c>
      <c r="ED335" s="11">
        <v>1250</v>
      </c>
      <c r="EE335" s="11">
        <v>1500</v>
      </c>
      <c r="EF335" s="11">
        <v>1750</v>
      </c>
      <c r="EG335" s="11">
        <v>2000</v>
      </c>
      <c r="EH335" s="11">
        <v>2250</v>
      </c>
      <c r="EI335" s="11">
        <v>2500</v>
      </c>
      <c r="EJ335" s="11">
        <v>2750</v>
      </c>
      <c r="EK335" s="14">
        <v>3000</v>
      </c>
      <c r="EL335" s="15" t="s">
        <v>74</v>
      </c>
      <c r="EM335" s="11">
        <v>3250</v>
      </c>
      <c r="EN335" s="12">
        <v>3500</v>
      </c>
      <c r="EO335" s="11">
        <v>3750</v>
      </c>
      <c r="EP335" s="11">
        <v>4000</v>
      </c>
      <c r="EQ335" s="11">
        <v>4250</v>
      </c>
      <c r="ER335" s="11">
        <v>4500</v>
      </c>
      <c r="ES335" s="11">
        <v>4750</v>
      </c>
      <c r="ET335" s="11">
        <v>5000</v>
      </c>
      <c r="EU335" s="11">
        <v>5250</v>
      </c>
      <c r="EV335" s="11">
        <v>5500</v>
      </c>
      <c r="EW335" s="49"/>
      <c r="FD335" s="11">
        <v>500</v>
      </c>
      <c r="FE335" s="12">
        <v>750</v>
      </c>
      <c r="FF335" s="11">
        <v>1000</v>
      </c>
      <c r="FG335" s="11">
        <v>1250</v>
      </c>
      <c r="FH335" s="11">
        <v>1500</v>
      </c>
      <c r="FI335" s="11">
        <v>1750</v>
      </c>
      <c r="FJ335" s="11">
        <v>2000</v>
      </c>
      <c r="FK335" s="11">
        <v>2250</v>
      </c>
      <c r="FL335" s="11">
        <v>2500</v>
      </c>
      <c r="FM335" s="11">
        <v>2750</v>
      </c>
      <c r="FN335" s="14">
        <v>3000</v>
      </c>
      <c r="FO335" s="15" t="s">
        <v>74</v>
      </c>
      <c r="FP335" s="11">
        <v>3250</v>
      </c>
      <c r="FQ335" s="12">
        <v>3500</v>
      </c>
      <c r="FR335" s="11">
        <v>3750</v>
      </c>
      <c r="FS335" s="11">
        <v>4000</v>
      </c>
      <c r="FT335" s="11">
        <v>4250</v>
      </c>
      <c r="FU335" s="11">
        <v>4500</v>
      </c>
      <c r="FV335" s="11">
        <v>4750</v>
      </c>
      <c r="FW335" s="11">
        <v>5000</v>
      </c>
      <c r="FX335" s="11">
        <v>5250</v>
      </c>
      <c r="FY335" s="11">
        <v>5500</v>
      </c>
      <c r="FZ335" s="49"/>
      <c r="HL335" s="11">
        <v>500</v>
      </c>
      <c r="HM335" s="12">
        <v>750</v>
      </c>
      <c r="HN335" s="11">
        <v>1000</v>
      </c>
      <c r="HO335" s="11">
        <v>1250</v>
      </c>
      <c r="HP335" s="11">
        <v>1500</v>
      </c>
      <c r="HQ335" s="11">
        <v>1750</v>
      </c>
      <c r="HR335" s="11">
        <v>2000</v>
      </c>
      <c r="HS335" s="11">
        <v>2250</v>
      </c>
      <c r="HT335" s="11">
        <v>2500</v>
      </c>
      <c r="HU335" s="11">
        <v>2750</v>
      </c>
      <c r="HV335" s="14">
        <v>3000</v>
      </c>
      <c r="HW335" s="15" t="s">
        <v>74</v>
      </c>
      <c r="HX335" s="11">
        <v>3250</v>
      </c>
      <c r="HY335" s="12">
        <v>3500</v>
      </c>
      <c r="HZ335" s="11">
        <v>3750</v>
      </c>
      <c r="IA335" s="11">
        <v>4000</v>
      </c>
      <c r="IB335" s="11">
        <v>4250</v>
      </c>
      <c r="IC335" s="11">
        <v>4500</v>
      </c>
      <c r="ID335" s="11">
        <v>4750</v>
      </c>
      <c r="IE335" s="11">
        <v>5000</v>
      </c>
      <c r="IF335" s="11">
        <v>5250</v>
      </c>
      <c r="IG335" s="11">
        <v>5500</v>
      </c>
      <c r="IH335" s="49"/>
      <c r="IO335" s="11">
        <v>500</v>
      </c>
      <c r="IP335" s="12">
        <v>750</v>
      </c>
      <c r="IQ335" s="11">
        <v>1000</v>
      </c>
      <c r="IR335" s="11">
        <v>1250</v>
      </c>
      <c r="IS335" s="11">
        <v>1500</v>
      </c>
      <c r="IT335" s="11">
        <v>1750</v>
      </c>
      <c r="IU335" s="11">
        <v>2000</v>
      </c>
      <c r="IV335" s="11">
        <v>2250</v>
      </c>
      <c r="IW335" s="11">
        <v>2500</v>
      </c>
      <c r="IX335" s="11">
        <v>2750</v>
      </c>
      <c r="IY335" s="14">
        <v>3000</v>
      </c>
      <c r="IZ335" s="15" t="s">
        <v>74</v>
      </c>
      <c r="JA335" s="11">
        <v>3250</v>
      </c>
      <c r="JB335" s="12">
        <v>3500</v>
      </c>
      <c r="JC335" s="11">
        <v>3750</v>
      </c>
      <c r="JD335" s="11">
        <v>4000</v>
      </c>
      <c r="JE335" s="11">
        <v>4250</v>
      </c>
      <c r="JF335" s="11">
        <v>4500</v>
      </c>
      <c r="JG335" s="11">
        <v>4750</v>
      </c>
      <c r="JH335" s="11">
        <v>5000</v>
      </c>
      <c r="JI335" s="11">
        <v>5250</v>
      </c>
      <c r="JJ335" s="11">
        <v>5500</v>
      </c>
      <c r="JK335" s="49"/>
      <c r="KW335" s="11">
        <v>500</v>
      </c>
      <c r="KX335" s="12">
        <v>750</v>
      </c>
      <c r="KY335" s="11">
        <v>1000</v>
      </c>
      <c r="KZ335" s="11">
        <v>1250</v>
      </c>
      <c r="LA335" s="11">
        <v>1500</v>
      </c>
      <c r="LB335" s="11">
        <v>1750</v>
      </c>
      <c r="LC335" s="11">
        <v>2000</v>
      </c>
      <c r="LD335" s="11">
        <v>2250</v>
      </c>
      <c r="LE335" s="11">
        <v>2500</v>
      </c>
      <c r="LF335" s="11">
        <v>2750</v>
      </c>
      <c r="LG335" s="14">
        <v>3000</v>
      </c>
      <c r="LH335" s="15" t="s">
        <v>74</v>
      </c>
      <c r="LI335" s="11">
        <v>3250</v>
      </c>
      <c r="LJ335" s="12">
        <v>3500</v>
      </c>
      <c r="LK335" s="11">
        <v>3750</v>
      </c>
      <c r="LL335" s="11">
        <v>4000</v>
      </c>
      <c r="LM335" s="11">
        <v>4250</v>
      </c>
      <c r="LN335" s="11">
        <v>4500</v>
      </c>
      <c r="LO335" s="11">
        <v>4750</v>
      </c>
      <c r="LP335" s="11">
        <v>5000</v>
      </c>
      <c r="LQ335" s="11">
        <v>5250</v>
      </c>
      <c r="LR335" s="11">
        <v>5500</v>
      </c>
      <c r="LS335" s="49"/>
    </row>
    <row r="336" spans="9:331">
      <c r="I336" s="17"/>
      <c r="J336" s="141" t="s">
        <v>312</v>
      </c>
      <c r="K336" s="18">
        <v>2</v>
      </c>
      <c r="L336" s="19">
        <v>3</v>
      </c>
      <c r="M336" s="18">
        <v>4</v>
      </c>
      <c r="N336" s="18">
        <v>5</v>
      </c>
      <c r="O336" s="18">
        <v>6</v>
      </c>
      <c r="P336" s="18">
        <v>7</v>
      </c>
      <c r="Q336" s="18">
        <v>8</v>
      </c>
      <c r="R336" s="18">
        <v>9</v>
      </c>
      <c r="S336" s="18">
        <v>10</v>
      </c>
      <c r="T336" s="18">
        <v>11</v>
      </c>
      <c r="U336" s="20">
        <v>12</v>
      </c>
      <c r="V336" s="21"/>
      <c r="W336" s="18">
        <v>13</v>
      </c>
      <c r="X336" s="19">
        <v>14</v>
      </c>
      <c r="Y336" s="18">
        <v>15</v>
      </c>
      <c r="Z336" s="18">
        <v>16</v>
      </c>
      <c r="AA336" s="18">
        <v>17</v>
      </c>
      <c r="AB336" s="18">
        <v>18</v>
      </c>
      <c r="AC336" s="18">
        <v>19</v>
      </c>
      <c r="AD336" s="18">
        <v>20</v>
      </c>
      <c r="AE336" s="18">
        <v>21</v>
      </c>
      <c r="AF336" s="18">
        <v>22</v>
      </c>
      <c r="CV336" s="17"/>
      <c r="CW336" s="157" t="s">
        <v>312</v>
      </c>
      <c r="CX336" s="18">
        <v>2</v>
      </c>
      <c r="CY336" s="19">
        <v>3</v>
      </c>
      <c r="CZ336" s="18">
        <v>4</v>
      </c>
      <c r="DA336" s="18">
        <v>5</v>
      </c>
      <c r="DB336" s="18">
        <v>6</v>
      </c>
      <c r="DC336" s="18">
        <v>7</v>
      </c>
      <c r="DD336" s="18">
        <v>8</v>
      </c>
      <c r="DE336" s="18">
        <v>9</v>
      </c>
      <c r="DF336" s="18">
        <v>10</v>
      </c>
      <c r="DG336" s="18">
        <v>11</v>
      </c>
      <c r="DH336" s="20">
        <v>12</v>
      </c>
      <c r="DI336" s="21"/>
      <c r="DJ336" s="18">
        <v>13</v>
      </c>
      <c r="DK336" s="19">
        <v>14</v>
      </c>
      <c r="DL336" s="18">
        <v>15</v>
      </c>
      <c r="DM336" s="18">
        <v>16</v>
      </c>
      <c r="DN336" s="18">
        <v>17</v>
      </c>
      <c r="DO336" s="18">
        <v>18</v>
      </c>
      <c r="DP336" s="18">
        <v>19</v>
      </c>
      <c r="DQ336" s="18">
        <v>20</v>
      </c>
      <c r="DR336" s="18">
        <v>21</v>
      </c>
      <c r="DS336" s="18">
        <v>22</v>
      </c>
      <c r="DT336" s="49"/>
      <c r="DY336" s="17"/>
      <c r="DZ336" s="157" t="s">
        <v>312</v>
      </c>
      <c r="EA336" s="18">
        <v>2</v>
      </c>
      <c r="EB336" s="19">
        <v>3</v>
      </c>
      <c r="EC336" s="18">
        <v>4</v>
      </c>
      <c r="ED336" s="18">
        <v>5</v>
      </c>
      <c r="EE336" s="18">
        <v>6</v>
      </c>
      <c r="EF336" s="18">
        <v>7</v>
      </c>
      <c r="EG336" s="18">
        <v>8</v>
      </c>
      <c r="EH336" s="18">
        <v>9</v>
      </c>
      <c r="EI336" s="18">
        <v>10</v>
      </c>
      <c r="EJ336" s="18">
        <v>11</v>
      </c>
      <c r="EK336" s="20">
        <v>12</v>
      </c>
      <c r="EL336" s="21"/>
      <c r="EM336" s="18">
        <v>13</v>
      </c>
      <c r="EN336" s="19">
        <v>14</v>
      </c>
      <c r="EO336" s="18">
        <v>15</v>
      </c>
      <c r="EP336" s="18">
        <v>16</v>
      </c>
      <c r="EQ336" s="18">
        <v>17</v>
      </c>
      <c r="ER336" s="18">
        <v>18</v>
      </c>
      <c r="ES336" s="18">
        <v>19</v>
      </c>
      <c r="ET336" s="18">
        <v>20</v>
      </c>
      <c r="EU336" s="18">
        <v>21</v>
      </c>
      <c r="EV336" s="18">
        <v>22</v>
      </c>
      <c r="EW336" s="49"/>
      <c r="FB336" s="17"/>
      <c r="FC336" s="157" t="s">
        <v>312</v>
      </c>
      <c r="FD336" s="18">
        <v>2</v>
      </c>
      <c r="FE336" s="19">
        <v>3</v>
      </c>
      <c r="FF336" s="18">
        <v>4</v>
      </c>
      <c r="FG336" s="18">
        <v>5</v>
      </c>
      <c r="FH336" s="18">
        <v>6</v>
      </c>
      <c r="FI336" s="18">
        <v>7</v>
      </c>
      <c r="FJ336" s="18">
        <v>8</v>
      </c>
      <c r="FK336" s="18">
        <v>9</v>
      </c>
      <c r="FL336" s="18">
        <v>10</v>
      </c>
      <c r="FM336" s="18">
        <v>11</v>
      </c>
      <c r="FN336" s="20">
        <v>12</v>
      </c>
      <c r="FO336" s="21"/>
      <c r="FP336" s="18">
        <v>13</v>
      </c>
      <c r="FQ336" s="19">
        <v>14</v>
      </c>
      <c r="FR336" s="18">
        <v>15</v>
      </c>
      <c r="FS336" s="18">
        <v>16</v>
      </c>
      <c r="FT336" s="18">
        <v>17</v>
      </c>
      <c r="FU336" s="18">
        <v>18</v>
      </c>
      <c r="FV336" s="18">
        <v>19</v>
      </c>
      <c r="FW336" s="18">
        <v>20</v>
      </c>
      <c r="FX336" s="18">
        <v>21</v>
      </c>
      <c r="FY336" s="18">
        <v>22</v>
      </c>
      <c r="FZ336" s="49"/>
      <c r="HJ336" s="17"/>
      <c r="HK336" s="163" t="s">
        <v>312</v>
      </c>
      <c r="HL336" s="18">
        <v>2</v>
      </c>
      <c r="HM336" s="19">
        <v>3</v>
      </c>
      <c r="HN336" s="18">
        <v>4</v>
      </c>
      <c r="HO336" s="18">
        <v>5</v>
      </c>
      <c r="HP336" s="18">
        <v>6</v>
      </c>
      <c r="HQ336" s="18">
        <v>7</v>
      </c>
      <c r="HR336" s="18">
        <v>8</v>
      </c>
      <c r="HS336" s="18">
        <v>9</v>
      </c>
      <c r="HT336" s="18">
        <v>10</v>
      </c>
      <c r="HU336" s="18">
        <v>11</v>
      </c>
      <c r="HV336" s="20">
        <v>12</v>
      </c>
      <c r="HW336" s="21"/>
      <c r="HX336" s="18">
        <v>13</v>
      </c>
      <c r="HY336" s="19">
        <v>14</v>
      </c>
      <c r="HZ336" s="18">
        <v>15</v>
      </c>
      <c r="IA336" s="18">
        <v>16</v>
      </c>
      <c r="IB336" s="18">
        <v>17</v>
      </c>
      <c r="IC336" s="18">
        <v>18</v>
      </c>
      <c r="ID336" s="18">
        <v>19</v>
      </c>
      <c r="IE336" s="18">
        <v>20</v>
      </c>
      <c r="IF336" s="18">
        <v>21</v>
      </c>
      <c r="IG336" s="18">
        <v>22</v>
      </c>
      <c r="IH336" s="49"/>
      <c r="IM336" s="17"/>
      <c r="IN336" s="163" t="s">
        <v>312</v>
      </c>
      <c r="IO336" s="18">
        <v>2</v>
      </c>
      <c r="IP336" s="19">
        <v>3</v>
      </c>
      <c r="IQ336" s="18">
        <v>4</v>
      </c>
      <c r="IR336" s="18">
        <v>5</v>
      </c>
      <c r="IS336" s="18">
        <v>6</v>
      </c>
      <c r="IT336" s="18">
        <v>7</v>
      </c>
      <c r="IU336" s="18">
        <v>8</v>
      </c>
      <c r="IV336" s="18">
        <v>9</v>
      </c>
      <c r="IW336" s="18">
        <v>10</v>
      </c>
      <c r="IX336" s="18">
        <v>11</v>
      </c>
      <c r="IY336" s="20">
        <v>12</v>
      </c>
      <c r="IZ336" s="21"/>
      <c r="JA336" s="18">
        <v>13</v>
      </c>
      <c r="JB336" s="19">
        <v>14</v>
      </c>
      <c r="JC336" s="18">
        <v>15</v>
      </c>
      <c r="JD336" s="18">
        <v>16</v>
      </c>
      <c r="JE336" s="18">
        <v>17</v>
      </c>
      <c r="JF336" s="18">
        <v>18</v>
      </c>
      <c r="JG336" s="18">
        <v>19</v>
      </c>
      <c r="JH336" s="18">
        <v>20</v>
      </c>
      <c r="JI336" s="18">
        <v>21</v>
      </c>
      <c r="JJ336" s="18">
        <v>22</v>
      </c>
      <c r="JK336" s="49"/>
      <c r="KU336" s="17"/>
      <c r="KV336" s="170" t="s">
        <v>312</v>
      </c>
      <c r="KW336" s="18">
        <v>2</v>
      </c>
      <c r="KX336" s="19">
        <v>3</v>
      </c>
      <c r="KY336" s="18">
        <v>4</v>
      </c>
      <c r="KZ336" s="18">
        <v>5</v>
      </c>
      <c r="LA336" s="18">
        <v>6</v>
      </c>
      <c r="LB336" s="18">
        <v>7</v>
      </c>
      <c r="LC336" s="18">
        <v>8</v>
      </c>
      <c r="LD336" s="18">
        <v>9</v>
      </c>
      <c r="LE336" s="18">
        <v>10</v>
      </c>
      <c r="LF336" s="18">
        <v>11</v>
      </c>
      <c r="LG336" s="20">
        <v>12</v>
      </c>
      <c r="LH336" s="21"/>
      <c r="LI336" s="18">
        <v>13</v>
      </c>
      <c r="LJ336" s="19">
        <v>14</v>
      </c>
      <c r="LK336" s="18">
        <v>15</v>
      </c>
      <c r="LL336" s="18">
        <v>16</v>
      </c>
      <c r="LM336" s="18">
        <v>17</v>
      </c>
      <c r="LN336" s="18">
        <v>18</v>
      </c>
      <c r="LO336" s="18">
        <v>19</v>
      </c>
      <c r="LP336" s="18">
        <v>20</v>
      </c>
      <c r="LQ336" s="18">
        <v>21</v>
      </c>
      <c r="LR336" s="18">
        <v>22</v>
      </c>
      <c r="LS336" s="49"/>
    </row>
    <row r="337" spans="9:331">
      <c r="I337" s="43" t="s">
        <v>110</v>
      </c>
      <c r="J337" s="24" t="str">
        <f>CONCATENATE(J$336,"-",I337)</f>
        <v>C-24-NH-D</v>
      </c>
      <c r="K337" s="25">
        <v>0.57999999999999996</v>
      </c>
      <c r="L337" s="252" t="s">
        <v>84</v>
      </c>
      <c r="M337" s="252"/>
      <c r="N337" s="252"/>
      <c r="O337" s="252"/>
      <c r="P337" s="252"/>
      <c r="Q337" s="252"/>
      <c r="R337" s="252"/>
      <c r="S337" s="252"/>
      <c r="T337" s="252"/>
      <c r="U337" s="253"/>
      <c r="V337" s="27">
        <v>1.1000000000000001</v>
      </c>
      <c r="W337" s="25"/>
      <c r="X337" s="252" t="s">
        <v>84</v>
      </c>
      <c r="Y337" s="252"/>
      <c r="Z337" s="252"/>
      <c r="AA337" s="252"/>
      <c r="AB337" s="252"/>
      <c r="AC337" s="252"/>
      <c r="AD337" s="252"/>
      <c r="AE337" s="252"/>
      <c r="AF337" s="252"/>
      <c r="CV337" s="43" t="s">
        <v>110</v>
      </c>
      <c r="CW337" s="24" t="str">
        <f>CONCATENATE(CW$336,"-",CV337)</f>
        <v>C-24-NH-D</v>
      </c>
      <c r="CX337" s="25">
        <v>0.52</v>
      </c>
      <c r="CY337" s="252" t="s">
        <v>84</v>
      </c>
      <c r="CZ337" s="252"/>
      <c r="DA337" s="252"/>
      <c r="DB337" s="252"/>
      <c r="DC337" s="252"/>
      <c r="DD337" s="252"/>
      <c r="DE337" s="252"/>
      <c r="DF337" s="252"/>
      <c r="DG337" s="252"/>
      <c r="DH337" s="253"/>
      <c r="DI337" s="27">
        <v>1.1000000000000001</v>
      </c>
      <c r="DJ337" s="25"/>
      <c r="DK337" s="252" t="s">
        <v>84</v>
      </c>
      <c r="DL337" s="252"/>
      <c r="DM337" s="252"/>
      <c r="DN337" s="252"/>
      <c r="DO337" s="252"/>
      <c r="DP337" s="252"/>
      <c r="DQ337" s="252"/>
      <c r="DR337" s="252"/>
      <c r="DS337" s="252"/>
      <c r="DT337" s="49"/>
      <c r="DY337" s="43" t="s">
        <v>110</v>
      </c>
      <c r="DZ337" s="24" t="str">
        <f>CONCATENATE(DZ$336,"-",DY337)</f>
        <v>C-24-NH-D</v>
      </c>
      <c r="EA337" s="25">
        <v>0.52</v>
      </c>
      <c r="EB337" s="252" t="s">
        <v>84</v>
      </c>
      <c r="EC337" s="252"/>
      <c r="ED337" s="252"/>
      <c r="EE337" s="252"/>
      <c r="EF337" s="252"/>
      <c r="EG337" s="252"/>
      <c r="EH337" s="252"/>
      <c r="EI337" s="252"/>
      <c r="EJ337" s="252"/>
      <c r="EK337" s="253"/>
      <c r="EL337" s="27">
        <v>1.1000000000000001</v>
      </c>
      <c r="EM337" s="25"/>
      <c r="EN337" s="252" t="s">
        <v>84</v>
      </c>
      <c r="EO337" s="252"/>
      <c r="EP337" s="252"/>
      <c r="EQ337" s="252"/>
      <c r="ER337" s="252"/>
      <c r="ES337" s="252"/>
      <c r="ET337" s="252"/>
      <c r="EU337" s="252"/>
      <c r="EV337" s="252"/>
      <c r="EW337" s="49"/>
      <c r="FB337" s="43" t="s">
        <v>110</v>
      </c>
      <c r="FC337" s="24" t="str">
        <f>CONCATENATE(FC$336,"-",FB337)</f>
        <v>C-24-NH-D</v>
      </c>
      <c r="FD337" s="25">
        <v>0.44</v>
      </c>
      <c r="FE337" s="252" t="s">
        <v>84</v>
      </c>
      <c r="FF337" s="252"/>
      <c r="FG337" s="252"/>
      <c r="FH337" s="252"/>
      <c r="FI337" s="252"/>
      <c r="FJ337" s="252"/>
      <c r="FK337" s="252"/>
      <c r="FL337" s="252"/>
      <c r="FM337" s="252"/>
      <c r="FN337" s="253"/>
      <c r="FO337" s="27">
        <v>1.1000000000000001</v>
      </c>
      <c r="FP337" s="25"/>
      <c r="FQ337" s="252" t="s">
        <v>84</v>
      </c>
      <c r="FR337" s="252"/>
      <c r="FS337" s="252"/>
      <c r="FT337" s="252"/>
      <c r="FU337" s="252"/>
      <c r="FV337" s="252"/>
      <c r="FW337" s="252"/>
      <c r="FX337" s="252"/>
      <c r="FY337" s="252"/>
      <c r="FZ337" s="49"/>
      <c r="HJ337" s="43" t="s">
        <v>110</v>
      </c>
      <c r="HK337" s="24" t="str">
        <f>CONCATENATE(HK$336,"-",HJ337)</f>
        <v>C-24-NH-D</v>
      </c>
      <c r="HL337" s="25">
        <v>99999</v>
      </c>
      <c r="HM337" s="252" t="s">
        <v>84</v>
      </c>
      <c r="HN337" s="252"/>
      <c r="HO337" s="252"/>
      <c r="HP337" s="252"/>
      <c r="HQ337" s="252"/>
      <c r="HR337" s="252"/>
      <c r="HS337" s="252"/>
      <c r="HT337" s="252"/>
      <c r="HU337" s="252"/>
      <c r="HV337" s="253"/>
      <c r="HW337" s="27">
        <v>100</v>
      </c>
      <c r="HX337" s="25"/>
      <c r="HY337" s="252" t="s">
        <v>84</v>
      </c>
      <c r="HZ337" s="252"/>
      <c r="IA337" s="252"/>
      <c r="IB337" s="252"/>
      <c r="IC337" s="252"/>
      <c r="ID337" s="252"/>
      <c r="IE337" s="252"/>
      <c r="IF337" s="252"/>
      <c r="IG337" s="252"/>
      <c r="IH337" s="49"/>
      <c r="IM337" s="43" t="s">
        <v>110</v>
      </c>
      <c r="IN337" s="24" t="str">
        <f>CONCATENATE(IN$336,"-",IM337)</f>
        <v>C-24-NH-D</v>
      </c>
      <c r="IO337" s="25">
        <v>99999</v>
      </c>
      <c r="IP337" s="252" t="s">
        <v>84</v>
      </c>
      <c r="IQ337" s="252"/>
      <c r="IR337" s="252"/>
      <c r="IS337" s="252"/>
      <c r="IT337" s="252"/>
      <c r="IU337" s="252"/>
      <c r="IV337" s="252"/>
      <c r="IW337" s="252"/>
      <c r="IX337" s="252"/>
      <c r="IY337" s="253"/>
      <c r="IZ337" s="27">
        <v>100</v>
      </c>
      <c r="JA337" s="25"/>
      <c r="JB337" s="252" t="s">
        <v>84</v>
      </c>
      <c r="JC337" s="252"/>
      <c r="JD337" s="252"/>
      <c r="JE337" s="252"/>
      <c r="JF337" s="252"/>
      <c r="JG337" s="252"/>
      <c r="JH337" s="252"/>
      <c r="JI337" s="252"/>
      <c r="JJ337" s="252"/>
      <c r="JK337" s="49"/>
      <c r="KU337" s="43" t="s">
        <v>110</v>
      </c>
      <c r="KV337" s="24" t="str">
        <f>CONCATENATE(KV$336,"-",KU337)</f>
        <v>C-24-NH-D</v>
      </c>
      <c r="KW337" s="25">
        <v>0.48</v>
      </c>
      <c r="KX337" s="252" t="s">
        <v>84</v>
      </c>
      <c r="KY337" s="252"/>
      <c r="KZ337" s="252"/>
      <c r="LA337" s="252"/>
      <c r="LB337" s="252"/>
      <c r="LC337" s="252"/>
      <c r="LD337" s="252"/>
      <c r="LE337" s="252"/>
      <c r="LF337" s="252"/>
      <c r="LG337" s="253"/>
      <c r="LH337" s="27">
        <v>100</v>
      </c>
      <c r="LI337" s="25"/>
      <c r="LJ337" s="252" t="s">
        <v>84</v>
      </c>
      <c r="LK337" s="252"/>
      <c r="LL337" s="252"/>
      <c r="LM337" s="252"/>
      <c r="LN337" s="252"/>
      <c r="LO337" s="252"/>
      <c r="LP337" s="252"/>
      <c r="LQ337" s="252"/>
      <c r="LR337" s="252"/>
      <c r="LS337" s="49"/>
    </row>
    <row r="338" spans="9:331" ht="14.4">
      <c r="I338" s="24" t="s">
        <v>91</v>
      </c>
      <c r="J338" s="24" t="str">
        <f t="shared" ref="J338:J347" si="209">CONCATENATE(J$336,"-",I338)</f>
        <v>C-24-NH-18-29</v>
      </c>
      <c r="K338" s="140">
        <v>0.57999999999999996</v>
      </c>
      <c r="L338" s="25">
        <v>0.87</v>
      </c>
      <c r="M338" s="25">
        <v>1.1599999999999999</v>
      </c>
      <c r="N338" s="25">
        <v>1.45</v>
      </c>
      <c r="O338" s="25">
        <v>1.74</v>
      </c>
      <c r="P338" s="25">
        <v>2.0299999999999998</v>
      </c>
      <c r="Q338" s="25">
        <v>2.3199999999999998</v>
      </c>
      <c r="R338" s="25">
        <v>2.61</v>
      </c>
      <c r="S338" s="25">
        <v>2.9</v>
      </c>
      <c r="T338" s="25">
        <v>3.19</v>
      </c>
      <c r="U338" s="28">
        <v>3.48</v>
      </c>
      <c r="V338" s="29">
        <v>1.1000000000000001</v>
      </c>
      <c r="W338" s="142">
        <v>3.77</v>
      </c>
      <c r="X338" s="28">
        <v>4.0599999999999996</v>
      </c>
      <c r="Y338" s="28">
        <v>4.3499999999999996</v>
      </c>
      <c r="Z338" s="28">
        <v>4.6399999999999997</v>
      </c>
      <c r="AA338" s="28">
        <v>4.93</v>
      </c>
      <c r="AB338" s="28">
        <v>5.22</v>
      </c>
      <c r="AC338" s="28">
        <v>5.51</v>
      </c>
      <c r="AD338" s="25">
        <v>5.8</v>
      </c>
      <c r="AE338" s="25">
        <v>6.09</v>
      </c>
      <c r="AF338" s="25">
        <v>6.38</v>
      </c>
      <c r="CV338" s="24" t="s">
        <v>91</v>
      </c>
      <c r="CW338" s="24" t="str">
        <f t="shared" ref="CW338:CW347" si="210">CONCATENATE(CW$336,"-",CV338)</f>
        <v>C-24-NH-18-29</v>
      </c>
      <c r="CX338" s="156">
        <v>0.52</v>
      </c>
      <c r="CY338" s="25">
        <v>0.78</v>
      </c>
      <c r="CZ338" s="25">
        <v>1.04</v>
      </c>
      <c r="DA338" s="25">
        <v>1.3</v>
      </c>
      <c r="DB338" s="25">
        <v>1.56</v>
      </c>
      <c r="DC338" s="25">
        <v>1.82</v>
      </c>
      <c r="DD338" s="25">
        <v>2.08</v>
      </c>
      <c r="DE338" s="25">
        <v>2.34</v>
      </c>
      <c r="DF338" s="25">
        <v>2.6</v>
      </c>
      <c r="DG338" s="25">
        <v>2.86</v>
      </c>
      <c r="DH338" s="28">
        <v>3.12</v>
      </c>
      <c r="DI338" s="29">
        <v>1.1000000000000001</v>
      </c>
      <c r="DJ338" s="158">
        <v>3.38</v>
      </c>
      <c r="DK338" s="28">
        <v>3.64</v>
      </c>
      <c r="DL338" s="28">
        <v>3.9</v>
      </c>
      <c r="DM338" s="28">
        <v>4.16</v>
      </c>
      <c r="DN338" s="28">
        <v>4.42</v>
      </c>
      <c r="DO338" s="28">
        <v>4.68</v>
      </c>
      <c r="DP338" s="28">
        <v>4.9400000000000004</v>
      </c>
      <c r="DQ338" s="25">
        <v>5.2</v>
      </c>
      <c r="DR338" s="25">
        <v>5.46</v>
      </c>
      <c r="DS338" s="25">
        <v>5.72</v>
      </c>
      <c r="DT338" s="49"/>
      <c r="DY338" s="24" t="s">
        <v>91</v>
      </c>
      <c r="DZ338" s="24" t="str">
        <f t="shared" ref="DZ338:DZ347" si="211">CONCATENATE(DZ$336,"-",DY338)</f>
        <v>C-24-NH-18-29</v>
      </c>
      <c r="EA338" s="156">
        <v>0.52</v>
      </c>
      <c r="EB338" s="25">
        <v>0.78</v>
      </c>
      <c r="EC338" s="25">
        <v>1.04</v>
      </c>
      <c r="ED338" s="25">
        <v>1.3</v>
      </c>
      <c r="EE338" s="25">
        <v>1.56</v>
      </c>
      <c r="EF338" s="25">
        <v>1.82</v>
      </c>
      <c r="EG338" s="25">
        <v>2.08</v>
      </c>
      <c r="EH338" s="25">
        <v>2.34</v>
      </c>
      <c r="EI338" s="25">
        <v>2.6</v>
      </c>
      <c r="EJ338" s="25">
        <v>2.86</v>
      </c>
      <c r="EK338" s="28">
        <v>3.12</v>
      </c>
      <c r="EL338" s="29">
        <v>1.1000000000000001</v>
      </c>
      <c r="EM338" s="158">
        <v>3.38</v>
      </c>
      <c r="EN338" s="28">
        <v>3.64</v>
      </c>
      <c r="EO338" s="28">
        <v>3.9</v>
      </c>
      <c r="EP338" s="28">
        <v>4.16</v>
      </c>
      <c r="EQ338" s="28">
        <v>4.42</v>
      </c>
      <c r="ER338" s="28">
        <v>4.68</v>
      </c>
      <c r="ES338" s="28">
        <v>4.9400000000000004</v>
      </c>
      <c r="ET338" s="25">
        <v>5.2</v>
      </c>
      <c r="EU338" s="25">
        <v>5.46</v>
      </c>
      <c r="EV338" s="25">
        <v>5.72</v>
      </c>
      <c r="EW338" s="49"/>
      <c r="FB338" s="24" t="s">
        <v>91</v>
      </c>
      <c r="FC338" s="24" t="str">
        <f t="shared" ref="FC338:FC347" si="212">CONCATENATE(FC$336,"-",FB338)</f>
        <v>C-24-NH-18-29</v>
      </c>
      <c r="FD338" s="156">
        <v>0.44</v>
      </c>
      <c r="FE338" s="25">
        <v>0.66</v>
      </c>
      <c r="FF338" s="25">
        <v>0.88</v>
      </c>
      <c r="FG338" s="25">
        <v>1.1000000000000001</v>
      </c>
      <c r="FH338" s="25">
        <v>1.32</v>
      </c>
      <c r="FI338" s="25">
        <v>1.54</v>
      </c>
      <c r="FJ338" s="25">
        <v>1.76</v>
      </c>
      <c r="FK338" s="25">
        <v>1.98</v>
      </c>
      <c r="FL338" s="25">
        <v>2.2000000000000002</v>
      </c>
      <c r="FM338" s="25">
        <v>2.42</v>
      </c>
      <c r="FN338" s="28">
        <v>2.64</v>
      </c>
      <c r="FO338" s="29">
        <v>1.1000000000000001</v>
      </c>
      <c r="FP338" s="158">
        <v>2.86</v>
      </c>
      <c r="FQ338" s="28">
        <v>3.08</v>
      </c>
      <c r="FR338" s="28">
        <v>3.3</v>
      </c>
      <c r="FS338" s="28">
        <v>3.52</v>
      </c>
      <c r="FT338" s="28">
        <v>3.74</v>
      </c>
      <c r="FU338" s="28">
        <v>3.96</v>
      </c>
      <c r="FV338" s="28">
        <v>4.18</v>
      </c>
      <c r="FW338" s="25">
        <v>4.4000000000000004</v>
      </c>
      <c r="FX338" s="25">
        <v>4.62</v>
      </c>
      <c r="FY338" s="25">
        <v>4.84</v>
      </c>
      <c r="FZ338" s="49"/>
      <c r="HJ338" s="24" t="s">
        <v>91</v>
      </c>
      <c r="HK338" s="24" t="str">
        <f t="shared" ref="HK338:HK347" si="213">CONCATENATE(HK$336,"-",HJ338)</f>
        <v>C-24-NH-18-29</v>
      </c>
      <c r="HL338" s="140">
        <v>99999</v>
      </c>
      <c r="HM338" s="25">
        <v>99999</v>
      </c>
      <c r="HN338" s="25">
        <v>99999</v>
      </c>
      <c r="HO338" s="25">
        <v>99999</v>
      </c>
      <c r="HP338" s="25">
        <v>99999</v>
      </c>
      <c r="HQ338" s="25">
        <v>99999</v>
      </c>
      <c r="HR338" s="25">
        <v>99999</v>
      </c>
      <c r="HS338" s="25">
        <v>99999</v>
      </c>
      <c r="HT338" s="25">
        <v>99999</v>
      </c>
      <c r="HU338" s="25">
        <v>99999</v>
      </c>
      <c r="HV338" s="28">
        <v>99999</v>
      </c>
      <c r="HW338" s="29">
        <v>100</v>
      </c>
      <c r="HX338" s="142">
        <v>99999</v>
      </c>
      <c r="HY338" s="28">
        <v>99999</v>
      </c>
      <c r="HZ338" s="28">
        <v>99999</v>
      </c>
      <c r="IA338" s="28">
        <v>99999</v>
      </c>
      <c r="IB338" s="28">
        <v>99999</v>
      </c>
      <c r="IC338" s="28">
        <v>99999</v>
      </c>
      <c r="ID338" s="28">
        <v>99999</v>
      </c>
      <c r="IE338" s="25">
        <v>99999</v>
      </c>
      <c r="IF338" s="25">
        <v>99999</v>
      </c>
      <c r="IG338" s="25">
        <v>99999</v>
      </c>
      <c r="IH338" s="49"/>
      <c r="IM338" s="24" t="s">
        <v>91</v>
      </c>
      <c r="IN338" s="24" t="str">
        <f t="shared" ref="IN338:IN347" si="214">CONCATENATE(IN$336,"-",IM338)</f>
        <v>C-24-NH-18-29</v>
      </c>
      <c r="IO338" s="165">
        <v>99999</v>
      </c>
      <c r="IP338" s="25">
        <v>99999</v>
      </c>
      <c r="IQ338" s="25">
        <v>99999</v>
      </c>
      <c r="IR338" s="25">
        <v>99999</v>
      </c>
      <c r="IS338" s="25">
        <v>99999</v>
      </c>
      <c r="IT338" s="25">
        <v>99999</v>
      </c>
      <c r="IU338" s="25">
        <v>99999</v>
      </c>
      <c r="IV338" s="25">
        <v>99999</v>
      </c>
      <c r="IW338" s="25">
        <v>99999</v>
      </c>
      <c r="IX338" s="25">
        <v>99999</v>
      </c>
      <c r="IY338" s="28">
        <v>99999</v>
      </c>
      <c r="IZ338" s="29">
        <v>100</v>
      </c>
      <c r="JA338" s="165">
        <v>99999</v>
      </c>
      <c r="JB338" s="25">
        <v>99999</v>
      </c>
      <c r="JC338" s="25">
        <v>99999</v>
      </c>
      <c r="JD338" s="25">
        <v>99999</v>
      </c>
      <c r="JE338" s="25">
        <v>99999</v>
      </c>
      <c r="JF338" s="25">
        <v>99999</v>
      </c>
      <c r="JG338" s="25">
        <v>99999</v>
      </c>
      <c r="JH338" s="25">
        <v>99999</v>
      </c>
      <c r="JI338" s="25">
        <v>99999</v>
      </c>
      <c r="JJ338" s="25">
        <v>99999</v>
      </c>
      <c r="JK338" s="49"/>
      <c r="KU338" s="24" t="s">
        <v>91</v>
      </c>
      <c r="KV338" s="24" t="str">
        <f t="shared" ref="KV338:KV347" si="215">CONCATENATE(KV$336,"-",KU338)</f>
        <v>C-24-NH-18-29</v>
      </c>
      <c r="KW338" s="168">
        <v>0.48</v>
      </c>
      <c r="KX338" s="25">
        <v>0.72</v>
      </c>
      <c r="KY338" s="25">
        <v>0.96</v>
      </c>
      <c r="KZ338" s="25">
        <v>1.2</v>
      </c>
      <c r="LA338" s="25">
        <v>1.44</v>
      </c>
      <c r="LB338" s="25">
        <v>1.68</v>
      </c>
      <c r="LC338" s="25">
        <v>1.92</v>
      </c>
      <c r="LD338" s="25">
        <v>2.16</v>
      </c>
      <c r="LE338" s="25">
        <v>2.4</v>
      </c>
      <c r="LF338" s="25">
        <v>2.64</v>
      </c>
      <c r="LG338" s="28">
        <v>2.88</v>
      </c>
      <c r="LH338" s="29">
        <v>100</v>
      </c>
      <c r="LI338" s="169">
        <v>3.12</v>
      </c>
      <c r="LJ338" s="28">
        <v>3.36</v>
      </c>
      <c r="LK338" s="28">
        <v>3.6</v>
      </c>
      <c r="LL338" s="28">
        <v>3.84</v>
      </c>
      <c r="LM338" s="28">
        <v>4.08</v>
      </c>
      <c r="LN338" s="28">
        <v>4.32</v>
      </c>
      <c r="LO338" s="28">
        <v>4.5599999999999996</v>
      </c>
      <c r="LP338" s="25">
        <v>4.8</v>
      </c>
      <c r="LQ338" s="25">
        <v>5.04</v>
      </c>
      <c r="LR338" s="25">
        <v>5.28</v>
      </c>
      <c r="LS338" s="49"/>
    </row>
    <row r="339" spans="9:331" ht="14.4">
      <c r="I339" s="24" t="s">
        <v>92</v>
      </c>
      <c r="J339" s="24" t="str">
        <f t="shared" si="209"/>
        <v>C-24-NH-30-39</v>
      </c>
      <c r="K339" s="25">
        <v>0.86</v>
      </c>
      <c r="L339" s="25">
        <v>1.29</v>
      </c>
      <c r="M339" s="25">
        <v>1.72</v>
      </c>
      <c r="N339" s="25">
        <v>2.15</v>
      </c>
      <c r="O339" s="25">
        <v>2.58</v>
      </c>
      <c r="P339" s="25">
        <v>3.01</v>
      </c>
      <c r="Q339" s="25">
        <v>3.44</v>
      </c>
      <c r="R339" s="25">
        <v>3.87</v>
      </c>
      <c r="S339" s="25">
        <v>4.3</v>
      </c>
      <c r="T339" s="25">
        <v>4.7300000000000004</v>
      </c>
      <c r="U339" s="28">
        <v>5.16</v>
      </c>
      <c r="V339" s="29">
        <v>1.1000000000000001</v>
      </c>
      <c r="W339" s="28">
        <v>5.59</v>
      </c>
      <c r="X339" s="28">
        <v>6.02</v>
      </c>
      <c r="Y339" s="28">
        <v>6.45</v>
      </c>
      <c r="Z339" s="28">
        <v>6.88</v>
      </c>
      <c r="AA339" s="28">
        <v>7.31</v>
      </c>
      <c r="AB339" s="28">
        <v>7.74</v>
      </c>
      <c r="AC339" s="28">
        <v>8.17</v>
      </c>
      <c r="AD339" s="25">
        <v>8.6</v>
      </c>
      <c r="AE339" s="25">
        <v>9.0299999999999994</v>
      </c>
      <c r="AF339" s="25">
        <v>9.4600000000000009</v>
      </c>
      <c r="CV339" s="24" t="s">
        <v>92</v>
      </c>
      <c r="CW339" s="24" t="str">
        <f t="shared" si="210"/>
        <v>C-24-NH-30-39</v>
      </c>
      <c r="CX339" s="25">
        <v>0.78</v>
      </c>
      <c r="CY339" s="25">
        <v>1.17</v>
      </c>
      <c r="CZ339" s="25">
        <v>1.56</v>
      </c>
      <c r="DA339" s="25">
        <v>1.95</v>
      </c>
      <c r="DB339" s="25">
        <v>2.34</v>
      </c>
      <c r="DC339" s="25">
        <v>2.73</v>
      </c>
      <c r="DD339" s="25">
        <v>3.12</v>
      </c>
      <c r="DE339" s="25">
        <v>3.51</v>
      </c>
      <c r="DF339" s="25">
        <v>3.9</v>
      </c>
      <c r="DG339" s="25">
        <v>4.29</v>
      </c>
      <c r="DH339" s="28">
        <v>4.68</v>
      </c>
      <c r="DI339" s="29">
        <v>1.1000000000000001</v>
      </c>
      <c r="DJ339" s="28">
        <v>5.07</v>
      </c>
      <c r="DK339" s="28">
        <v>5.46</v>
      </c>
      <c r="DL339" s="28">
        <v>5.85</v>
      </c>
      <c r="DM339" s="28">
        <v>6.24</v>
      </c>
      <c r="DN339" s="28">
        <v>6.63</v>
      </c>
      <c r="DO339" s="28">
        <v>7.02</v>
      </c>
      <c r="DP339" s="28">
        <v>7.41</v>
      </c>
      <c r="DQ339" s="25">
        <v>7.8</v>
      </c>
      <c r="DR339" s="25">
        <v>8.19</v>
      </c>
      <c r="DS339" s="25">
        <v>8.58</v>
      </c>
      <c r="DT339" s="49"/>
      <c r="DY339" s="24" t="s">
        <v>92</v>
      </c>
      <c r="DZ339" s="24" t="str">
        <f t="shared" si="211"/>
        <v>C-24-NH-30-39</v>
      </c>
      <c r="EA339" s="25">
        <v>0.78</v>
      </c>
      <c r="EB339" s="25">
        <v>1.17</v>
      </c>
      <c r="EC339" s="25">
        <v>1.56</v>
      </c>
      <c r="ED339" s="25">
        <v>1.95</v>
      </c>
      <c r="EE339" s="25">
        <v>2.34</v>
      </c>
      <c r="EF339" s="25">
        <v>2.73</v>
      </c>
      <c r="EG339" s="25">
        <v>3.12</v>
      </c>
      <c r="EH339" s="25">
        <v>3.51</v>
      </c>
      <c r="EI339" s="25">
        <v>3.9</v>
      </c>
      <c r="EJ339" s="25">
        <v>4.29</v>
      </c>
      <c r="EK339" s="28">
        <v>4.68</v>
      </c>
      <c r="EL339" s="29">
        <v>1.1000000000000001</v>
      </c>
      <c r="EM339" s="28">
        <v>5.07</v>
      </c>
      <c r="EN339" s="28">
        <v>5.46</v>
      </c>
      <c r="EO339" s="28">
        <v>5.85</v>
      </c>
      <c r="EP339" s="28">
        <v>6.24</v>
      </c>
      <c r="EQ339" s="28">
        <v>6.63</v>
      </c>
      <c r="ER339" s="28">
        <v>7.02</v>
      </c>
      <c r="ES339" s="28">
        <v>7.41</v>
      </c>
      <c r="ET339" s="25">
        <v>7.8</v>
      </c>
      <c r="EU339" s="25">
        <v>8.19</v>
      </c>
      <c r="EV339" s="25">
        <v>8.58</v>
      </c>
      <c r="EW339" s="49"/>
      <c r="FB339" s="24" t="s">
        <v>92</v>
      </c>
      <c r="FC339" s="24" t="str">
        <f t="shared" si="212"/>
        <v>C-24-NH-30-39</v>
      </c>
      <c r="FD339" s="25">
        <v>0.66</v>
      </c>
      <c r="FE339" s="25">
        <v>0.99</v>
      </c>
      <c r="FF339" s="25">
        <v>1.32</v>
      </c>
      <c r="FG339" s="25">
        <v>1.65</v>
      </c>
      <c r="FH339" s="25">
        <v>1.98</v>
      </c>
      <c r="FI339" s="25">
        <v>2.31</v>
      </c>
      <c r="FJ339" s="25">
        <v>2.64</v>
      </c>
      <c r="FK339" s="25">
        <v>2.97</v>
      </c>
      <c r="FL339" s="25">
        <v>3.3</v>
      </c>
      <c r="FM339" s="25">
        <v>3.63</v>
      </c>
      <c r="FN339" s="28">
        <v>3.96</v>
      </c>
      <c r="FO339" s="29">
        <v>1.1000000000000001</v>
      </c>
      <c r="FP339" s="28">
        <v>4.29</v>
      </c>
      <c r="FQ339" s="28">
        <v>4.62</v>
      </c>
      <c r="FR339" s="28">
        <v>4.95</v>
      </c>
      <c r="FS339" s="28">
        <v>5.28</v>
      </c>
      <c r="FT339" s="28">
        <v>5.61</v>
      </c>
      <c r="FU339" s="28">
        <v>5.94</v>
      </c>
      <c r="FV339" s="28">
        <v>6.27</v>
      </c>
      <c r="FW339" s="25">
        <v>6.6</v>
      </c>
      <c r="FX339" s="25">
        <v>6.93</v>
      </c>
      <c r="FY339" s="25">
        <v>7.26</v>
      </c>
      <c r="FZ339" s="49"/>
      <c r="HJ339" s="24" t="s">
        <v>92</v>
      </c>
      <c r="HK339" s="24" t="str">
        <f t="shared" si="213"/>
        <v>C-24-NH-30-39</v>
      </c>
      <c r="HL339" s="25">
        <v>99999</v>
      </c>
      <c r="HM339" s="25">
        <v>99999</v>
      </c>
      <c r="HN339" s="25">
        <v>99999</v>
      </c>
      <c r="HO339" s="25">
        <v>99999</v>
      </c>
      <c r="HP339" s="25">
        <v>99999</v>
      </c>
      <c r="HQ339" s="25">
        <v>99999</v>
      </c>
      <c r="HR339" s="25">
        <v>99999</v>
      </c>
      <c r="HS339" s="25">
        <v>99999</v>
      </c>
      <c r="HT339" s="25">
        <v>99999</v>
      </c>
      <c r="HU339" s="25">
        <v>99999</v>
      </c>
      <c r="HV339" s="28">
        <v>99999</v>
      </c>
      <c r="HW339" s="29">
        <v>100</v>
      </c>
      <c r="HX339" s="28">
        <v>99999</v>
      </c>
      <c r="HY339" s="28">
        <v>99999</v>
      </c>
      <c r="HZ339" s="28">
        <v>99999</v>
      </c>
      <c r="IA339" s="28">
        <v>99999</v>
      </c>
      <c r="IB339" s="28">
        <v>99999</v>
      </c>
      <c r="IC339" s="28">
        <v>99999</v>
      </c>
      <c r="ID339" s="28">
        <v>99999</v>
      </c>
      <c r="IE339" s="25">
        <v>99999</v>
      </c>
      <c r="IF339" s="25">
        <v>99999</v>
      </c>
      <c r="IG339" s="25">
        <v>99999</v>
      </c>
      <c r="IH339" s="49"/>
      <c r="IM339" s="24" t="s">
        <v>92</v>
      </c>
      <c r="IN339" s="24" t="str">
        <f t="shared" si="214"/>
        <v>C-24-NH-30-39</v>
      </c>
      <c r="IO339" s="165">
        <v>99999</v>
      </c>
      <c r="IP339" s="25">
        <v>99999</v>
      </c>
      <c r="IQ339" s="25">
        <v>99999</v>
      </c>
      <c r="IR339" s="25">
        <v>99999</v>
      </c>
      <c r="IS339" s="25">
        <v>99999</v>
      </c>
      <c r="IT339" s="25">
        <v>99999</v>
      </c>
      <c r="IU339" s="25">
        <v>99999</v>
      </c>
      <c r="IV339" s="25">
        <v>99999</v>
      </c>
      <c r="IW339" s="25">
        <v>99999</v>
      </c>
      <c r="IX339" s="25">
        <v>99999</v>
      </c>
      <c r="IY339" s="28">
        <v>99999</v>
      </c>
      <c r="IZ339" s="29">
        <v>100</v>
      </c>
      <c r="JA339" s="165">
        <v>99999</v>
      </c>
      <c r="JB339" s="25">
        <v>99999</v>
      </c>
      <c r="JC339" s="25">
        <v>99999</v>
      </c>
      <c r="JD339" s="25">
        <v>99999</v>
      </c>
      <c r="JE339" s="25">
        <v>99999</v>
      </c>
      <c r="JF339" s="25">
        <v>99999</v>
      </c>
      <c r="JG339" s="25">
        <v>99999</v>
      </c>
      <c r="JH339" s="25">
        <v>99999</v>
      </c>
      <c r="JI339" s="25">
        <v>99999</v>
      </c>
      <c r="JJ339" s="25">
        <v>99999</v>
      </c>
      <c r="JK339" s="49"/>
      <c r="KU339" s="24" t="s">
        <v>92</v>
      </c>
      <c r="KV339" s="24" t="str">
        <f t="shared" si="215"/>
        <v>C-24-NH-30-39</v>
      </c>
      <c r="KW339" s="25">
        <v>0.72</v>
      </c>
      <c r="KX339" s="25">
        <v>1.08</v>
      </c>
      <c r="KY339" s="25">
        <v>1.44</v>
      </c>
      <c r="KZ339" s="25">
        <v>1.8</v>
      </c>
      <c r="LA339" s="25">
        <v>2.16</v>
      </c>
      <c r="LB339" s="25">
        <v>2.52</v>
      </c>
      <c r="LC339" s="25">
        <v>2.88</v>
      </c>
      <c r="LD339" s="25">
        <v>3.24</v>
      </c>
      <c r="LE339" s="25">
        <v>3.6</v>
      </c>
      <c r="LF339" s="25">
        <v>3.96</v>
      </c>
      <c r="LG339" s="28">
        <v>4.32</v>
      </c>
      <c r="LH339" s="29">
        <v>100</v>
      </c>
      <c r="LI339" s="28">
        <v>4.68</v>
      </c>
      <c r="LJ339" s="28">
        <v>5.04</v>
      </c>
      <c r="LK339" s="28">
        <v>5.4</v>
      </c>
      <c r="LL339" s="28">
        <v>5.76</v>
      </c>
      <c r="LM339" s="28">
        <v>6.12</v>
      </c>
      <c r="LN339" s="28">
        <v>6.48</v>
      </c>
      <c r="LO339" s="28">
        <v>6.84</v>
      </c>
      <c r="LP339" s="25">
        <v>7.2</v>
      </c>
      <c r="LQ339" s="25">
        <v>7.56</v>
      </c>
      <c r="LR339" s="25">
        <v>7.92</v>
      </c>
      <c r="LS339" s="49"/>
    </row>
    <row r="340" spans="9:331" ht="14.4">
      <c r="I340" s="24" t="s">
        <v>93</v>
      </c>
      <c r="J340" s="24" t="str">
        <f t="shared" si="209"/>
        <v>C-24-NH-40-49</v>
      </c>
      <c r="K340" s="25">
        <v>1.88</v>
      </c>
      <c r="L340" s="25">
        <v>2.82</v>
      </c>
      <c r="M340" s="25">
        <v>3.76</v>
      </c>
      <c r="N340" s="25">
        <v>4.7</v>
      </c>
      <c r="O340" s="25">
        <v>5.64</v>
      </c>
      <c r="P340" s="25">
        <v>6.58</v>
      </c>
      <c r="Q340" s="25">
        <v>7.52</v>
      </c>
      <c r="R340" s="25">
        <v>8.4600000000000009</v>
      </c>
      <c r="S340" s="25">
        <v>9.4</v>
      </c>
      <c r="T340" s="25">
        <v>10.34</v>
      </c>
      <c r="U340" s="28">
        <v>11.28</v>
      </c>
      <c r="V340" s="29">
        <v>1.1499999999999999</v>
      </c>
      <c r="W340" s="28">
        <v>12.22</v>
      </c>
      <c r="X340" s="28">
        <v>13.16</v>
      </c>
      <c r="Y340" s="28">
        <v>14.1</v>
      </c>
      <c r="Z340" s="28">
        <v>15.04</v>
      </c>
      <c r="AA340" s="28">
        <v>15.98</v>
      </c>
      <c r="AB340" s="28">
        <v>16.920000000000002</v>
      </c>
      <c r="AC340" s="28">
        <v>17.86</v>
      </c>
      <c r="AD340" s="25">
        <v>18.8</v>
      </c>
      <c r="AE340" s="25">
        <v>19.739999999999998</v>
      </c>
      <c r="AF340" s="25">
        <v>20.68</v>
      </c>
      <c r="CV340" s="24" t="s">
        <v>93</v>
      </c>
      <c r="CW340" s="24" t="str">
        <f t="shared" si="210"/>
        <v>C-24-NH-40-49</v>
      </c>
      <c r="CX340" s="25">
        <v>1.7</v>
      </c>
      <c r="CY340" s="25">
        <v>2.5499999999999998</v>
      </c>
      <c r="CZ340" s="25">
        <v>3.4</v>
      </c>
      <c r="DA340" s="25">
        <v>4.25</v>
      </c>
      <c r="DB340" s="25">
        <v>5.0999999999999996</v>
      </c>
      <c r="DC340" s="25">
        <v>5.95</v>
      </c>
      <c r="DD340" s="25">
        <v>6.8</v>
      </c>
      <c r="DE340" s="25">
        <v>7.65</v>
      </c>
      <c r="DF340" s="25">
        <v>8.5</v>
      </c>
      <c r="DG340" s="25">
        <v>9.35</v>
      </c>
      <c r="DH340" s="28">
        <v>10.199999999999999</v>
      </c>
      <c r="DI340" s="29">
        <v>1.1499999999999999</v>
      </c>
      <c r="DJ340" s="28">
        <v>11.05</v>
      </c>
      <c r="DK340" s="28">
        <v>11.9</v>
      </c>
      <c r="DL340" s="28">
        <v>12.75</v>
      </c>
      <c r="DM340" s="28">
        <v>13.6</v>
      </c>
      <c r="DN340" s="28">
        <v>14.45</v>
      </c>
      <c r="DO340" s="28">
        <v>15.3</v>
      </c>
      <c r="DP340" s="28">
        <v>16.149999999999999</v>
      </c>
      <c r="DQ340" s="25">
        <v>17</v>
      </c>
      <c r="DR340" s="25">
        <v>17.850000000000001</v>
      </c>
      <c r="DS340" s="25">
        <v>18.7</v>
      </c>
      <c r="DT340" s="49"/>
      <c r="DY340" s="24" t="s">
        <v>93</v>
      </c>
      <c r="DZ340" s="24" t="str">
        <f t="shared" si="211"/>
        <v>C-24-NH-40-49</v>
      </c>
      <c r="EA340" s="25">
        <v>1.72</v>
      </c>
      <c r="EB340" s="25">
        <v>2.58</v>
      </c>
      <c r="EC340" s="25">
        <v>3.44</v>
      </c>
      <c r="ED340" s="25">
        <v>4.3</v>
      </c>
      <c r="EE340" s="25">
        <v>5.16</v>
      </c>
      <c r="EF340" s="25">
        <v>6.02</v>
      </c>
      <c r="EG340" s="25">
        <v>6.88</v>
      </c>
      <c r="EH340" s="25">
        <v>7.74</v>
      </c>
      <c r="EI340" s="25">
        <v>8.6</v>
      </c>
      <c r="EJ340" s="25">
        <v>9.4600000000000009</v>
      </c>
      <c r="EK340" s="28">
        <v>10.32</v>
      </c>
      <c r="EL340" s="29">
        <v>1.1499999999999999</v>
      </c>
      <c r="EM340" s="28">
        <v>11.18</v>
      </c>
      <c r="EN340" s="28">
        <v>12.04</v>
      </c>
      <c r="EO340" s="28">
        <v>12.9</v>
      </c>
      <c r="EP340" s="28">
        <v>13.76</v>
      </c>
      <c r="EQ340" s="28">
        <v>14.62</v>
      </c>
      <c r="ER340" s="28">
        <v>15.48</v>
      </c>
      <c r="ES340" s="28">
        <v>16.34</v>
      </c>
      <c r="ET340" s="25">
        <v>17.2</v>
      </c>
      <c r="EU340" s="25">
        <v>18.059999999999999</v>
      </c>
      <c r="EV340" s="25">
        <v>18.920000000000002</v>
      </c>
      <c r="EW340" s="49"/>
      <c r="FB340" s="24" t="s">
        <v>93</v>
      </c>
      <c r="FC340" s="24" t="str">
        <f t="shared" si="212"/>
        <v>C-24-NH-40-49</v>
      </c>
      <c r="FD340" s="25">
        <v>1.42</v>
      </c>
      <c r="FE340" s="25">
        <v>2.13</v>
      </c>
      <c r="FF340" s="25">
        <v>2.84</v>
      </c>
      <c r="FG340" s="25">
        <v>3.55</v>
      </c>
      <c r="FH340" s="25">
        <v>4.26</v>
      </c>
      <c r="FI340" s="25">
        <v>4.97</v>
      </c>
      <c r="FJ340" s="25">
        <v>5.68</v>
      </c>
      <c r="FK340" s="25">
        <v>6.39</v>
      </c>
      <c r="FL340" s="25">
        <v>7.1</v>
      </c>
      <c r="FM340" s="25">
        <v>7.81</v>
      </c>
      <c r="FN340" s="28">
        <v>8.52</v>
      </c>
      <c r="FO340" s="29">
        <v>1.1499999999999999</v>
      </c>
      <c r="FP340" s="28">
        <v>9.23</v>
      </c>
      <c r="FQ340" s="28">
        <v>9.94</v>
      </c>
      <c r="FR340" s="28">
        <v>10.65</v>
      </c>
      <c r="FS340" s="28">
        <v>11.36</v>
      </c>
      <c r="FT340" s="28">
        <v>12.07</v>
      </c>
      <c r="FU340" s="28">
        <v>12.78</v>
      </c>
      <c r="FV340" s="28">
        <v>13.49</v>
      </c>
      <c r="FW340" s="25">
        <v>14.2</v>
      </c>
      <c r="FX340" s="25">
        <v>14.91</v>
      </c>
      <c r="FY340" s="25">
        <v>15.62</v>
      </c>
      <c r="FZ340" s="49"/>
      <c r="HJ340" s="24" t="s">
        <v>93</v>
      </c>
      <c r="HK340" s="24" t="str">
        <f t="shared" si="213"/>
        <v>C-24-NH-40-49</v>
      </c>
      <c r="HL340" s="25">
        <v>99999</v>
      </c>
      <c r="HM340" s="25">
        <v>99999</v>
      </c>
      <c r="HN340" s="25">
        <v>99999</v>
      </c>
      <c r="HO340" s="25">
        <v>99999</v>
      </c>
      <c r="HP340" s="25">
        <v>99999</v>
      </c>
      <c r="HQ340" s="25">
        <v>99999</v>
      </c>
      <c r="HR340" s="25">
        <v>99999</v>
      </c>
      <c r="HS340" s="25">
        <v>99999</v>
      </c>
      <c r="HT340" s="25">
        <v>99999</v>
      </c>
      <c r="HU340" s="25">
        <v>99999</v>
      </c>
      <c r="HV340" s="28">
        <v>99999</v>
      </c>
      <c r="HW340" s="29">
        <v>100</v>
      </c>
      <c r="HX340" s="28">
        <v>99999</v>
      </c>
      <c r="HY340" s="28">
        <v>99999</v>
      </c>
      <c r="HZ340" s="28">
        <v>99999</v>
      </c>
      <c r="IA340" s="28">
        <v>99999</v>
      </c>
      <c r="IB340" s="28">
        <v>99999</v>
      </c>
      <c r="IC340" s="28">
        <v>99999</v>
      </c>
      <c r="ID340" s="28">
        <v>99999</v>
      </c>
      <c r="IE340" s="25">
        <v>99999</v>
      </c>
      <c r="IF340" s="25">
        <v>99999</v>
      </c>
      <c r="IG340" s="25">
        <v>99999</v>
      </c>
      <c r="IH340" s="49"/>
      <c r="IM340" s="24" t="s">
        <v>93</v>
      </c>
      <c r="IN340" s="24" t="str">
        <f t="shared" si="214"/>
        <v>C-24-NH-40-49</v>
      </c>
      <c r="IO340" s="165">
        <v>99999</v>
      </c>
      <c r="IP340" s="25">
        <v>99999</v>
      </c>
      <c r="IQ340" s="25">
        <v>99999</v>
      </c>
      <c r="IR340" s="25">
        <v>99999</v>
      </c>
      <c r="IS340" s="25">
        <v>99999</v>
      </c>
      <c r="IT340" s="25">
        <v>99999</v>
      </c>
      <c r="IU340" s="25">
        <v>99999</v>
      </c>
      <c r="IV340" s="25">
        <v>99999</v>
      </c>
      <c r="IW340" s="25">
        <v>99999</v>
      </c>
      <c r="IX340" s="25">
        <v>99999</v>
      </c>
      <c r="IY340" s="28">
        <v>99999</v>
      </c>
      <c r="IZ340" s="29">
        <v>100</v>
      </c>
      <c r="JA340" s="165">
        <v>99999</v>
      </c>
      <c r="JB340" s="25">
        <v>99999</v>
      </c>
      <c r="JC340" s="25">
        <v>99999</v>
      </c>
      <c r="JD340" s="25">
        <v>99999</v>
      </c>
      <c r="JE340" s="25">
        <v>99999</v>
      </c>
      <c r="JF340" s="25">
        <v>99999</v>
      </c>
      <c r="JG340" s="25">
        <v>99999</v>
      </c>
      <c r="JH340" s="25">
        <v>99999</v>
      </c>
      <c r="JI340" s="25">
        <v>99999</v>
      </c>
      <c r="JJ340" s="25">
        <v>99999</v>
      </c>
      <c r="JK340" s="49"/>
      <c r="KU340" s="24" t="s">
        <v>93</v>
      </c>
      <c r="KV340" s="24" t="str">
        <f t="shared" si="215"/>
        <v>C-24-NH-40-49</v>
      </c>
      <c r="KW340" s="25">
        <v>1.54</v>
      </c>
      <c r="KX340" s="25">
        <v>2.31</v>
      </c>
      <c r="KY340" s="25">
        <v>3.08</v>
      </c>
      <c r="KZ340" s="25">
        <v>3.85</v>
      </c>
      <c r="LA340" s="25">
        <v>4.62</v>
      </c>
      <c r="LB340" s="25">
        <v>5.39</v>
      </c>
      <c r="LC340" s="25">
        <v>6.16</v>
      </c>
      <c r="LD340" s="25">
        <v>6.93</v>
      </c>
      <c r="LE340" s="25">
        <v>7.7</v>
      </c>
      <c r="LF340" s="25">
        <v>8.4700000000000006</v>
      </c>
      <c r="LG340" s="28">
        <v>9.24</v>
      </c>
      <c r="LH340" s="29">
        <v>100</v>
      </c>
      <c r="LI340" s="28">
        <v>10.01</v>
      </c>
      <c r="LJ340" s="28">
        <v>10.78</v>
      </c>
      <c r="LK340" s="28">
        <v>11.55</v>
      </c>
      <c r="LL340" s="28">
        <v>12.32</v>
      </c>
      <c r="LM340" s="28">
        <v>13.09</v>
      </c>
      <c r="LN340" s="28">
        <v>13.86</v>
      </c>
      <c r="LO340" s="28">
        <v>14.63</v>
      </c>
      <c r="LP340" s="25">
        <v>15.4</v>
      </c>
      <c r="LQ340" s="25">
        <v>16.170000000000002</v>
      </c>
      <c r="LR340" s="25">
        <v>16.940000000000001</v>
      </c>
      <c r="LS340" s="49"/>
    </row>
    <row r="341" spans="9:331" ht="14.4">
      <c r="I341" s="24" t="s">
        <v>94</v>
      </c>
      <c r="J341" s="24" t="str">
        <f t="shared" si="209"/>
        <v>C-24-NH-50-54</v>
      </c>
      <c r="K341" s="25">
        <v>5.48</v>
      </c>
      <c r="L341" s="25">
        <v>8.2200000000000006</v>
      </c>
      <c r="M341" s="25">
        <v>10.96</v>
      </c>
      <c r="N341" s="25">
        <v>13.7</v>
      </c>
      <c r="O341" s="25">
        <v>16.440000000000001</v>
      </c>
      <c r="P341" s="25">
        <v>19.18</v>
      </c>
      <c r="Q341" s="25">
        <v>21.92</v>
      </c>
      <c r="R341" s="25">
        <v>24.66</v>
      </c>
      <c r="S341" s="25">
        <v>27.4</v>
      </c>
      <c r="T341" s="25">
        <v>30.14</v>
      </c>
      <c r="U341" s="28">
        <v>32.880000000000003</v>
      </c>
      <c r="V341" s="29">
        <v>1.1499999999999999</v>
      </c>
      <c r="W341" s="28">
        <v>35.619999999999997</v>
      </c>
      <c r="X341" s="28">
        <v>38.36</v>
      </c>
      <c r="Y341" s="28">
        <v>41.1</v>
      </c>
      <c r="Z341" s="28">
        <v>43.84</v>
      </c>
      <c r="AA341" s="28">
        <v>46.58</v>
      </c>
      <c r="AB341" s="28">
        <v>49.32</v>
      </c>
      <c r="AC341" s="28">
        <v>52.06</v>
      </c>
      <c r="AD341" s="25">
        <v>54.8</v>
      </c>
      <c r="AE341" s="25">
        <v>57.54</v>
      </c>
      <c r="AF341" s="25">
        <v>60.28</v>
      </c>
      <c r="CV341" s="24" t="s">
        <v>94</v>
      </c>
      <c r="CW341" s="24" t="str">
        <f t="shared" si="210"/>
        <v>C-24-NH-50-54</v>
      </c>
      <c r="CX341" s="25">
        <v>4.96</v>
      </c>
      <c r="CY341" s="25">
        <v>7.44</v>
      </c>
      <c r="CZ341" s="25">
        <v>9.92</v>
      </c>
      <c r="DA341" s="25">
        <v>12.4</v>
      </c>
      <c r="DB341" s="25">
        <v>14.88</v>
      </c>
      <c r="DC341" s="25">
        <v>17.36</v>
      </c>
      <c r="DD341" s="25">
        <v>19.84</v>
      </c>
      <c r="DE341" s="25">
        <v>22.32</v>
      </c>
      <c r="DF341" s="25">
        <v>24.8</v>
      </c>
      <c r="DG341" s="25">
        <v>27.28</v>
      </c>
      <c r="DH341" s="28">
        <v>29.76</v>
      </c>
      <c r="DI341" s="29">
        <v>1.1499999999999999</v>
      </c>
      <c r="DJ341" s="28">
        <v>32.24</v>
      </c>
      <c r="DK341" s="28">
        <v>34.72</v>
      </c>
      <c r="DL341" s="28">
        <v>37.200000000000003</v>
      </c>
      <c r="DM341" s="28">
        <v>39.68</v>
      </c>
      <c r="DN341" s="28">
        <v>42.16</v>
      </c>
      <c r="DO341" s="28">
        <v>44.64</v>
      </c>
      <c r="DP341" s="28">
        <v>47.12</v>
      </c>
      <c r="DQ341" s="25">
        <v>49.6</v>
      </c>
      <c r="DR341" s="25">
        <v>52.08</v>
      </c>
      <c r="DS341" s="25">
        <v>54.56</v>
      </c>
      <c r="DT341" s="49"/>
      <c r="DY341" s="24" t="s">
        <v>94</v>
      </c>
      <c r="DZ341" s="24" t="str">
        <f t="shared" si="211"/>
        <v>C-24-NH-50-54</v>
      </c>
      <c r="EA341" s="25">
        <v>5.0199999999999996</v>
      </c>
      <c r="EB341" s="25">
        <v>7.53</v>
      </c>
      <c r="EC341" s="25">
        <v>10.039999999999999</v>
      </c>
      <c r="ED341" s="25">
        <v>12.55</v>
      </c>
      <c r="EE341" s="25">
        <v>15.06</v>
      </c>
      <c r="EF341" s="25">
        <v>17.57</v>
      </c>
      <c r="EG341" s="25">
        <v>20.079999999999998</v>
      </c>
      <c r="EH341" s="25">
        <v>22.59</v>
      </c>
      <c r="EI341" s="25">
        <v>25.1</v>
      </c>
      <c r="EJ341" s="25">
        <v>27.61</v>
      </c>
      <c r="EK341" s="28">
        <v>30.12</v>
      </c>
      <c r="EL341" s="29">
        <v>1.1499999999999999</v>
      </c>
      <c r="EM341" s="28">
        <v>32.630000000000003</v>
      </c>
      <c r="EN341" s="28">
        <v>35.14</v>
      </c>
      <c r="EO341" s="28">
        <v>37.65</v>
      </c>
      <c r="EP341" s="28">
        <v>40.159999999999997</v>
      </c>
      <c r="EQ341" s="28">
        <v>42.67</v>
      </c>
      <c r="ER341" s="28">
        <v>45.18</v>
      </c>
      <c r="ES341" s="28">
        <v>47.69</v>
      </c>
      <c r="ET341" s="25">
        <v>50.2</v>
      </c>
      <c r="EU341" s="25">
        <v>52.71</v>
      </c>
      <c r="EV341" s="25">
        <v>55.22</v>
      </c>
      <c r="EW341" s="49"/>
      <c r="FB341" s="24" t="s">
        <v>94</v>
      </c>
      <c r="FC341" s="24" t="str">
        <f t="shared" si="212"/>
        <v>C-24-NH-50-54</v>
      </c>
      <c r="FD341" s="25">
        <v>4.18</v>
      </c>
      <c r="FE341" s="25">
        <v>6.27</v>
      </c>
      <c r="FF341" s="25">
        <v>8.36</v>
      </c>
      <c r="FG341" s="25">
        <v>10.45</v>
      </c>
      <c r="FH341" s="25">
        <v>12.54</v>
      </c>
      <c r="FI341" s="25">
        <v>14.63</v>
      </c>
      <c r="FJ341" s="25">
        <v>16.72</v>
      </c>
      <c r="FK341" s="25">
        <v>18.809999999999999</v>
      </c>
      <c r="FL341" s="25">
        <v>20.9</v>
      </c>
      <c r="FM341" s="25">
        <v>22.99</v>
      </c>
      <c r="FN341" s="28">
        <v>25.08</v>
      </c>
      <c r="FO341" s="29">
        <v>1.1499999999999999</v>
      </c>
      <c r="FP341" s="28">
        <v>27.17</v>
      </c>
      <c r="FQ341" s="28">
        <v>29.26</v>
      </c>
      <c r="FR341" s="28">
        <v>31.35</v>
      </c>
      <c r="FS341" s="28">
        <v>33.44</v>
      </c>
      <c r="FT341" s="28">
        <v>35.53</v>
      </c>
      <c r="FU341" s="28">
        <v>37.619999999999997</v>
      </c>
      <c r="FV341" s="28">
        <v>39.71</v>
      </c>
      <c r="FW341" s="25">
        <v>41.8</v>
      </c>
      <c r="FX341" s="25">
        <v>43.89</v>
      </c>
      <c r="FY341" s="25">
        <v>45.98</v>
      </c>
      <c r="FZ341" s="49"/>
      <c r="HJ341" s="24" t="s">
        <v>94</v>
      </c>
      <c r="HK341" s="24" t="str">
        <f t="shared" si="213"/>
        <v>C-24-NH-50-54</v>
      </c>
      <c r="HL341" s="25">
        <v>99999</v>
      </c>
      <c r="HM341" s="25">
        <v>99999</v>
      </c>
      <c r="HN341" s="25">
        <v>99999</v>
      </c>
      <c r="HO341" s="25">
        <v>99999</v>
      </c>
      <c r="HP341" s="25">
        <v>99999</v>
      </c>
      <c r="HQ341" s="25">
        <v>99999</v>
      </c>
      <c r="HR341" s="25">
        <v>99999</v>
      </c>
      <c r="HS341" s="25">
        <v>99999</v>
      </c>
      <c r="HT341" s="25">
        <v>99999</v>
      </c>
      <c r="HU341" s="25">
        <v>99999</v>
      </c>
      <c r="HV341" s="28">
        <v>99999</v>
      </c>
      <c r="HW341" s="29">
        <v>100</v>
      </c>
      <c r="HX341" s="28">
        <v>99999</v>
      </c>
      <c r="HY341" s="28">
        <v>99999</v>
      </c>
      <c r="HZ341" s="28">
        <v>99999</v>
      </c>
      <c r="IA341" s="28">
        <v>99999</v>
      </c>
      <c r="IB341" s="28">
        <v>99999</v>
      </c>
      <c r="IC341" s="28">
        <v>99999</v>
      </c>
      <c r="ID341" s="28">
        <v>99999</v>
      </c>
      <c r="IE341" s="25">
        <v>99999</v>
      </c>
      <c r="IF341" s="25">
        <v>99999</v>
      </c>
      <c r="IG341" s="25">
        <v>99999</v>
      </c>
      <c r="IH341" s="49"/>
      <c r="IM341" s="24" t="s">
        <v>94</v>
      </c>
      <c r="IN341" s="24" t="str">
        <f t="shared" si="214"/>
        <v>C-24-NH-50-54</v>
      </c>
      <c r="IO341" s="165">
        <v>99999</v>
      </c>
      <c r="IP341" s="25">
        <v>99999</v>
      </c>
      <c r="IQ341" s="25">
        <v>99999</v>
      </c>
      <c r="IR341" s="25">
        <v>99999</v>
      </c>
      <c r="IS341" s="25">
        <v>99999</v>
      </c>
      <c r="IT341" s="25">
        <v>99999</v>
      </c>
      <c r="IU341" s="25">
        <v>99999</v>
      </c>
      <c r="IV341" s="25">
        <v>99999</v>
      </c>
      <c r="IW341" s="25">
        <v>99999</v>
      </c>
      <c r="IX341" s="25">
        <v>99999</v>
      </c>
      <c r="IY341" s="28">
        <v>99999</v>
      </c>
      <c r="IZ341" s="29">
        <v>100</v>
      </c>
      <c r="JA341" s="165">
        <v>99999</v>
      </c>
      <c r="JB341" s="25">
        <v>99999</v>
      </c>
      <c r="JC341" s="25">
        <v>99999</v>
      </c>
      <c r="JD341" s="25">
        <v>99999</v>
      </c>
      <c r="JE341" s="25">
        <v>99999</v>
      </c>
      <c r="JF341" s="25">
        <v>99999</v>
      </c>
      <c r="JG341" s="25">
        <v>99999</v>
      </c>
      <c r="JH341" s="25">
        <v>99999</v>
      </c>
      <c r="JI341" s="25">
        <v>99999</v>
      </c>
      <c r="JJ341" s="25">
        <v>99999</v>
      </c>
      <c r="JK341" s="49"/>
      <c r="KU341" s="24" t="s">
        <v>94</v>
      </c>
      <c r="KV341" s="24" t="str">
        <f t="shared" si="215"/>
        <v>C-24-NH-50-54</v>
      </c>
      <c r="KW341" s="25">
        <v>4.54</v>
      </c>
      <c r="KX341" s="25">
        <v>6.81</v>
      </c>
      <c r="KY341" s="25">
        <v>9.08</v>
      </c>
      <c r="KZ341" s="25">
        <v>11.35</v>
      </c>
      <c r="LA341" s="25">
        <v>13.62</v>
      </c>
      <c r="LB341" s="25">
        <v>15.89</v>
      </c>
      <c r="LC341" s="25">
        <v>18.16</v>
      </c>
      <c r="LD341" s="25">
        <v>20.43</v>
      </c>
      <c r="LE341" s="25">
        <v>22.7</v>
      </c>
      <c r="LF341" s="25">
        <v>24.97</v>
      </c>
      <c r="LG341" s="28">
        <v>27.24</v>
      </c>
      <c r="LH341" s="29">
        <v>100</v>
      </c>
      <c r="LI341" s="28">
        <v>29.51</v>
      </c>
      <c r="LJ341" s="28">
        <v>31.78</v>
      </c>
      <c r="LK341" s="28">
        <v>34.049999999999997</v>
      </c>
      <c r="LL341" s="28">
        <v>36.32</v>
      </c>
      <c r="LM341" s="28">
        <v>38.590000000000003</v>
      </c>
      <c r="LN341" s="28">
        <v>40.86</v>
      </c>
      <c r="LO341" s="28">
        <v>43.13</v>
      </c>
      <c r="LP341" s="25">
        <v>45.4</v>
      </c>
      <c r="LQ341" s="25">
        <v>47.67</v>
      </c>
      <c r="LR341" s="25">
        <v>49.94</v>
      </c>
      <c r="LS341" s="49"/>
    </row>
    <row r="342" spans="9:331" ht="14.4">
      <c r="I342" s="24" t="s">
        <v>95</v>
      </c>
      <c r="J342" s="24" t="str">
        <f t="shared" si="209"/>
        <v>C-24-NH-55-59</v>
      </c>
      <c r="K342" s="25">
        <v>11.24</v>
      </c>
      <c r="L342" s="25">
        <v>16.86</v>
      </c>
      <c r="M342" s="25">
        <v>22.48</v>
      </c>
      <c r="N342" s="25">
        <v>28.1</v>
      </c>
      <c r="O342" s="25">
        <v>33.72</v>
      </c>
      <c r="P342" s="25">
        <v>39.340000000000003</v>
      </c>
      <c r="Q342" s="25">
        <v>44.96</v>
      </c>
      <c r="R342" s="25">
        <v>50.58</v>
      </c>
      <c r="S342" s="25">
        <v>56.2</v>
      </c>
      <c r="T342" s="25">
        <v>61.82</v>
      </c>
      <c r="U342" s="28">
        <v>67.44</v>
      </c>
      <c r="V342" s="29">
        <v>1.2</v>
      </c>
      <c r="W342" s="28">
        <v>73.06</v>
      </c>
      <c r="X342" s="28">
        <v>78.680000000000007</v>
      </c>
      <c r="Y342" s="28">
        <v>84.3</v>
      </c>
      <c r="Z342" s="28">
        <v>89.92</v>
      </c>
      <c r="AA342" s="28">
        <v>95.54</v>
      </c>
      <c r="AB342" s="28">
        <v>101.16</v>
      </c>
      <c r="AC342" s="28">
        <v>106.78</v>
      </c>
      <c r="AD342" s="25">
        <v>112.4</v>
      </c>
      <c r="AE342" s="25">
        <v>118.02</v>
      </c>
      <c r="AF342" s="25">
        <v>123.64</v>
      </c>
      <c r="CV342" s="24" t="s">
        <v>95</v>
      </c>
      <c r="CW342" s="24" t="str">
        <f t="shared" si="210"/>
        <v>C-24-NH-55-59</v>
      </c>
      <c r="CX342" s="25">
        <v>10.18</v>
      </c>
      <c r="CY342" s="25">
        <v>15.27</v>
      </c>
      <c r="CZ342" s="25">
        <v>20.36</v>
      </c>
      <c r="DA342" s="25">
        <v>25.45</v>
      </c>
      <c r="DB342" s="25">
        <v>30.54</v>
      </c>
      <c r="DC342" s="25">
        <v>35.630000000000003</v>
      </c>
      <c r="DD342" s="25">
        <v>40.72</v>
      </c>
      <c r="DE342" s="25">
        <v>45.81</v>
      </c>
      <c r="DF342" s="25">
        <v>50.9</v>
      </c>
      <c r="DG342" s="25">
        <v>55.99</v>
      </c>
      <c r="DH342" s="28">
        <v>61.08</v>
      </c>
      <c r="DI342" s="29">
        <v>1.2</v>
      </c>
      <c r="DJ342" s="28">
        <v>66.17</v>
      </c>
      <c r="DK342" s="28">
        <v>71.260000000000005</v>
      </c>
      <c r="DL342" s="28">
        <v>76.349999999999994</v>
      </c>
      <c r="DM342" s="28">
        <v>81.44</v>
      </c>
      <c r="DN342" s="28">
        <v>86.53</v>
      </c>
      <c r="DO342" s="28">
        <v>91.62</v>
      </c>
      <c r="DP342" s="28">
        <v>96.71</v>
      </c>
      <c r="DQ342" s="25">
        <v>101.8</v>
      </c>
      <c r="DR342" s="25">
        <v>106.89</v>
      </c>
      <c r="DS342" s="25">
        <v>111.98</v>
      </c>
      <c r="DT342" s="49"/>
      <c r="DY342" s="24" t="s">
        <v>95</v>
      </c>
      <c r="DZ342" s="24" t="str">
        <f t="shared" si="211"/>
        <v>C-24-NH-55-59</v>
      </c>
      <c r="EA342" s="25">
        <v>10.3</v>
      </c>
      <c r="EB342" s="25">
        <v>15.45</v>
      </c>
      <c r="EC342" s="25">
        <v>20.6</v>
      </c>
      <c r="ED342" s="25">
        <v>25.75</v>
      </c>
      <c r="EE342" s="25">
        <v>30.9</v>
      </c>
      <c r="EF342" s="25">
        <v>36.049999999999997</v>
      </c>
      <c r="EG342" s="25">
        <v>41.2</v>
      </c>
      <c r="EH342" s="25">
        <v>46.35</v>
      </c>
      <c r="EI342" s="25">
        <v>51.5</v>
      </c>
      <c r="EJ342" s="25">
        <v>56.65</v>
      </c>
      <c r="EK342" s="28">
        <v>61.8</v>
      </c>
      <c r="EL342" s="29">
        <v>1.2</v>
      </c>
      <c r="EM342" s="28">
        <v>66.95</v>
      </c>
      <c r="EN342" s="28">
        <v>72.099999999999994</v>
      </c>
      <c r="EO342" s="28">
        <v>77.25</v>
      </c>
      <c r="EP342" s="28">
        <v>82.4</v>
      </c>
      <c r="EQ342" s="28">
        <v>87.55</v>
      </c>
      <c r="ER342" s="28">
        <v>92.7</v>
      </c>
      <c r="ES342" s="28">
        <v>97.85</v>
      </c>
      <c r="ET342" s="25">
        <v>103</v>
      </c>
      <c r="EU342" s="25">
        <v>108.15</v>
      </c>
      <c r="EV342" s="25">
        <v>113.3</v>
      </c>
      <c r="EW342" s="49"/>
      <c r="FB342" s="24" t="s">
        <v>95</v>
      </c>
      <c r="FC342" s="24" t="str">
        <f t="shared" si="212"/>
        <v>C-24-NH-55-59</v>
      </c>
      <c r="FD342" s="25">
        <v>8.56</v>
      </c>
      <c r="FE342" s="25">
        <v>12.84</v>
      </c>
      <c r="FF342" s="25">
        <v>17.12</v>
      </c>
      <c r="FG342" s="25">
        <v>21.4</v>
      </c>
      <c r="FH342" s="25">
        <v>25.68</v>
      </c>
      <c r="FI342" s="25">
        <v>29.96</v>
      </c>
      <c r="FJ342" s="25">
        <v>34.24</v>
      </c>
      <c r="FK342" s="25">
        <v>38.520000000000003</v>
      </c>
      <c r="FL342" s="25">
        <v>42.8</v>
      </c>
      <c r="FM342" s="25">
        <v>47.08</v>
      </c>
      <c r="FN342" s="28">
        <v>51.36</v>
      </c>
      <c r="FO342" s="29">
        <v>1.2</v>
      </c>
      <c r="FP342" s="28">
        <v>55.64</v>
      </c>
      <c r="FQ342" s="28">
        <v>59.92</v>
      </c>
      <c r="FR342" s="28">
        <v>64.2</v>
      </c>
      <c r="FS342" s="28">
        <v>68.48</v>
      </c>
      <c r="FT342" s="28">
        <v>72.760000000000005</v>
      </c>
      <c r="FU342" s="28">
        <v>77.040000000000006</v>
      </c>
      <c r="FV342" s="28">
        <v>81.319999999999993</v>
      </c>
      <c r="FW342" s="25">
        <v>85.6</v>
      </c>
      <c r="FX342" s="25">
        <v>89.88</v>
      </c>
      <c r="FY342" s="25">
        <v>94.16</v>
      </c>
      <c r="FZ342" s="49"/>
      <c r="HJ342" s="24" t="s">
        <v>95</v>
      </c>
      <c r="HK342" s="24" t="str">
        <f t="shared" si="213"/>
        <v>C-24-NH-55-59</v>
      </c>
      <c r="HL342" s="25">
        <v>99999</v>
      </c>
      <c r="HM342" s="25">
        <v>99999</v>
      </c>
      <c r="HN342" s="25">
        <v>99999</v>
      </c>
      <c r="HO342" s="25">
        <v>99999</v>
      </c>
      <c r="HP342" s="25">
        <v>99999</v>
      </c>
      <c r="HQ342" s="25">
        <v>99999</v>
      </c>
      <c r="HR342" s="25">
        <v>99999</v>
      </c>
      <c r="HS342" s="25">
        <v>99999</v>
      </c>
      <c r="HT342" s="25">
        <v>99999</v>
      </c>
      <c r="HU342" s="25">
        <v>99999</v>
      </c>
      <c r="HV342" s="28">
        <v>99999</v>
      </c>
      <c r="HW342" s="29">
        <v>100</v>
      </c>
      <c r="HX342" s="28">
        <v>99999</v>
      </c>
      <c r="HY342" s="28">
        <v>99999</v>
      </c>
      <c r="HZ342" s="28">
        <v>99999</v>
      </c>
      <c r="IA342" s="28">
        <v>99999</v>
      </c>
      <c r="IB342" s="28">
        <v>99999</v>
      </c>
      <c r="IC342" s="28">
        <v>99999</v>
      </c>
      <c r="ID342" s="28">
        <v>99999</v>
      </c>
      <c r="IE342" s="25">
        <v>99999</v>
      </c>
      <c r="IF342" s="25">
        <v>99999</v>
      </c>
      <c r="IG342" s="25">
        <v>99999</v>
      </c>
      <c r="IH342" s="49"/>
      <c r="IM342" s="24" t="s">
        <v>95</v>
      </c>
      <c r="IN342" s="24" t="str">
        <f t="shared" si="214"/>
        <v>C-24-NH-55-59</v>
      </c>
      <c r="IO342" s="165">
        <v>99999</v>
      </c>
      <c r="IP342" s="25">
        <v>99999</v>
      </c>
      <c r="IQ342" s="25">
        <v>99999</v>
      </c>
      <c r="IR342" s="25">
        <v>99999</v>
      </c>
      <c r="IS342" s="25">
        <v>99999</v>
      </c>
      <c r="IT342" s="25">
        <v>99999</v>
      </c>
      <c r="IU342" s="25">
        <v>99999</v>
      </c>
      <c r="IV342" s="25">
        <v>99999</v>
      </c>
      <c r="IW342" s="25">
        <v>99999</v>
      </c>
      <c r="IX342" s="25">
        <v>99999</v>
      </c>
      <c r="IY342" s="28">
        <v>99999</v>
      </c>
      <c r="IZ342" s="29">
        <v>100</v>
      </c>
      <c r="JA342" s="165">
        <v>99999</v>
      </c>
      <c r="JB342" s="25">
        <v>99999</v>
      </c>
      <c r="JC342" s="25">
        <v>99999</v>
      </c>
      <c r="JD342" s="25">
        <v>99999</v>
      </c>
      <c r="JE342" s="25">
        <v>99999</v>
      </c>
      <c r="JF342" s="25">
        <v>99999</v>
      </c>
      <c r="JG342" s="25">
        <v>99999</v>
      </c>
      <c r="JH342" s="25">
        <v>99999</v>
      </c>
      <c r="JI342" s="25">
        <v>99999</v>
      </c>
      <c r="JJ342" s="25">
        <v>99999</v>
      </c>
      <c r="JK342" s="49"/>
      <c r="KU342" s="24" t="s">
        <v>95</v>
      </c>
      <c r="KV342" s="24" t="str">
        <f t="shared" si="215"/>
        <v>C-24-NH-55-59</v>
      </c>
      <c r="KW342" s="25">
        <v>9.34</v>
      </c>
      <c r="KX342" s="25">
        <v>14.01</v>
      </c>
      <c r="KY342" s="25">
        <v>18.68</v>
      </c>
      <c r="KZ342" s="25">
        <v>23.35</v>
      </c>
      <c r="LA342" s="25">
        <v>28.02</v>
      </c>
      <c r="LB342" s="25">
        <v>32.69</v>
      </c>
      <c r="LC342" s="25">
        <v>37.36</v>
      </c>
      <c r="LD342" s="25">
        <v>42.03</v>
      </c>
      <c r="LE342" s="25">
        <v>46.7</v>
      </c>
      <c r="LF342" s="25">
        <v>51.37</v>
      </c>
      <c r="LG342" s="28">
        <v>56.04</v>
      </c>
      <c r="LH342" s="29">
        <v>100</v>
      </c>
      <c r="LI342" s="28">
        <v>60.71</v>
      </c>
      <c r="LJ342" s="28">
        <v>65.38</v>
      </c>
      <c r="LK342" s="28">
        <v>70.05</v>
      </c>
      <c r="LL342" s="28">
        <v>74.72</v>
      </c>
      <c r="LM342" s="28">
        <v>79.39</v>
      </c>
      <c r="LN342" s="28">
        <v>84.06</v>
      </c>
      <c r="LO342" s="28">
        <v>88.73</v>
      </c>
      <c r="LP342" s="25">
        <v>93.4</v>
      </c>
      <c r="LQ342" s="25">
        <v>98.07</v>
      </c>
      <c r="LR342" s="25">
        <v>102.74</v>
      </c>
      <c r="LS342" s="49"/>
    </row>
    <row r="343" spans="9:331" ht="14.4">
      <c r="I343" s="24" t="s">
        <v>96</v>
      </c>
      <c r="J343" s="24" t="str">
        <f t="shared" si="209"/>
        <v>C-24-NH-60-64</v>
      </c>
      <c r="K343" s="25">
        <v>21.6</v>
      </c>
      <c r="L343" s="25">
        <v>32.4</v>
      </c>
      <c r="M343" s="25">
        <v>43.2</v>
      </c>
      <c r="N343" s="25">
        <v>54</v>
      </c>
      <c r="O343" s="25">
        <v>64.8</v>
      </c>
      <c r="P343" s="25">
        <v>75.599999999999994</v>
      </c>
      <c r="Q343" s="25">
        <v>86.4</v>
      </c>
      <c r="R343" s="25">
        <v>97.2</v>
      </c>
      <c r="S343" s="25">
        <v>108</v>
      </c>
      <c r="T343" s="25">
        <v>118.8</v>
      </c>
      <c r="U343" s="28">
        <v>129.6</v>
      </c>
      <c r="V343" s="29">
        <v>1.25</v>
      </c>
      <c r="W343" s="28">
        <v>140.4</v>
      </c>
      <c r="X343" s="28">
        <v>151.19999999999999</v>
      </c>
      <c r="Y343" s="28">
        <v>162</v>
      </c>
      <c r="Z343" s="28">
        <v>172.8</v>
      </c>
      <c r="AA343" s="28">
        <v>183.6</v>
      </c>
      <c r="AB343" s="28">
        <v>194.4</v>
      </c>
      <c r="AC343" s="28">
        <v>205.2</v>
      </c>
      <c r="AD343" s="25">
        <v>216</v>
      </c>
      <c r="AE343" s="25">
        <v>226.8</v>
      </c>
      <c r="AF343" s="25">
        <v>237.6</v>
      </c>
      <c r="CV343" s="24" t="s">
        <v>96</v>
      </c>
      <c r="CW343" s="24" t="str">
        <f t="shared" si="210"/>
        <v>C-24-NH-60-64</v>
      </c>
      <c r="CX343" s="25">
        <v>19.579999999999998</v>
      </c>
      <c r="CY343" s="25">
        <v>29.37</v>
      </c>
      <c r="CZ343" s="25">
        <v>39.159999999999997</v>
      </c>
      <c r="DA343" s="25">
        <v>48.95</v>
      </c>
      <c r="DB343" s="25">
        <v>58.74</v>
      </c>
      <c r="DC343" s="25">
        <v>68.53</v>
      </c>
      <c r="DD343" s="25">
        <v>78.319999999999993</v>
      </c>
      <c r="DE343" s="25">
        <v>88.11</v>
      </c>
      <c r="DF343" s="25">
        <v>97.9</v>
      </c>
      <c r="DG343" s="25">
        <v>107.69</v>
      </c>
      <c r="DH343" s="28">
        <v>117.48</v>
      </c>
      <c r="DI343" s="29">
        <v>1.25</v>
      </c>
      <c r="DJ343" s="28">
        <v>127.27</v>
      </c>
      <c r="DK343" s="28">
        <v>137.06</v>
      </c>
      <c r="DL343" s="28">
        <v>146.85</v>
      </c>
      <c r="DM343" s="28">
        <v>156.63999999999999</v>
      </c>
      <c r="DN343" s="28">
        <v>166.43</v>
      </c>
      <c r="DO343" s="28">
        <v>176.22</v>
      </c>
      <c r="DP343" s="28">
        <v>186.01</v>
      </c>
      <c r="DQ343" s="25">
        <v>195.8</v>
      </c>
      <c r="DR343" s="25">
        <v>205.59</v>
      </c>
      <c r="DS343" s="25">
        <v>215.38</v>
      </c>
      <c r="DT343" s="49"/>
      <c r="DY343" s="24" t="s">
        <v>96</v>
      </c>
      <c r="DZ343" s="24" t="str">
        <f t="shared" si="211"/>
        <v>C-24-NH-60-64</v>
      </c>
      <c r="EA343" s="25">
        <v>19.82</v>
      </c>
      <c r="EB343" s="25">
        <v>29.73</v>
      </c>
      <c r="EC343" s="25">
        <v>39.64</v>
      </c>
      <c r="ED343" s="25">
        <v>49.55</v>
      </c>
      <c r="EE343" s="25">
        <v>59.46</v>
      </c>
      <c r="EF343" s="25">
        <v>69.37</v>
      </c>
      <c r="EG343" s="25">
        <v>79.28</v>
      </c>
      <c r="EH343" s="25">
        <v>89.19</v>
      </c>
      <c r="EI343" s="25">
        <v>99.1</v>
      </c>
      <c r="EJ343" s="25">
        <v>109.01</v>
      </c>
      <c r="EK343" s="28">
        <v>118.92</v>
      </c>
      <c r="EL343" s="29">
        <v>1.25</v>
      </c>
      <c r="EM343" s="28">
        <v>128.83000000000001</v>
      </c>
      <c r="EN343" s="28">
        <v>138.74</v>
      </c>
      <c r="EO343" s="28">
        <v>148.65</v>
      </c>
      <c r="EP343" s="28">
        <v>158.56</v>
      </c>
      <c r="EQ343" s="28">
        <v>168.47</v>
      </c>
      <c r="ER343" s="28">
        <v>178.38</v>
      </c>
      <c r="ES343" s="28">
        <v>188.29</v>
      </c>
      <c r="ET343" s="25">
        <v>198.2</v>
      </c>
      <c r="EU343" s="25">
        <v>208.11</v>
      </c>
      <c r="EV343" s="25">
        <v>218.02</v>
      </c>
      <c r="EW343" s="49"/>
      <c r="FB343" s="24" t="s">
        <v>96</v>
      </c>
      <c r="FC343" s="24" t="str">
        <f t="shared" si="212"/>
        <v>C-24-NH-60-64</v>
      </c>
      <c r="FD343" s="25">
        <v>16.5</v>
      </c>
      <c r="FE343" s="25">
        <v>24.75</v>
      </c>
      <c r="FF343" s="25">
        <v>33</v>
      </c>
      <c r="FG343" s="25">
        <v>41.25</v>
      </c>
      <c r="FH343" s="25">
        <v>49.5</v>
      </c>
      <c r="FI343" s="25">
        <v>57.75</v>
      </c>
      <c r="FJ343" s="25">
        <v>66</v>
      </c>
      <c r="FK343" s="25">
        <v>74.25</v>
      </c>
      <c r="FL343" s="25">
        <v>82.5</v>
      </c>
      <c r="FM343" s="25">
        <v>90.75</v>
      </c>
      <c r="FN343" s="28">
        <v>99</v>
      </c>
      <c r="FO343" s="29">
        <v>1.25</v>
      </c>
      <c r="FP343" s="28">
        <v>107.25</v>
      </c>
      <c r="FQ343" s="28">
        <v>115.5</v>
      </c>
      <c r="FR343" s="28">
        <v>123.75</v>
      </c>
      <c r="FS343" s="28">
        <v>132</v>
      </c>
      <c r="FT343" s="28">
        <v>140.25</v>
      </c>
      <c r="FU343" s="28">
        <v>148.5</v>
      </c>
      <c r="FV343" s="28">
        <v>156.75</v>
      </c>
      <c r="FW343" s="25">
        <v>165</v>
      </c>
      <c r="FX343" s="25">
        <v>173.25</v>
      </c>
      <c r="FY343" s="25">
        <v>181.5</v>
      </c>
      <c r="FZ343" s="49"/>
      <c r="HJ343" s="24" t="s">
        <v>96</v>
      </c>
      <c r="HK343" s="24" t="str">
        <f t="shared" si="213"/>
        <v>C-24-NH-60-64</v>
      </c>
      <c r="HL343" s="25">
        <v>99999</v>
      </c>
      <c r="HM343" s="25">
        <v>99999</v>
      </c>
      <c r="HN343" s="25">
        <v>99999</v>
      </c>
      <c r="HO343" s="25">
        <v>99999</v>
      </c>
      <c r="HP343" s="25">
        <v>99999</v>
      </c>
      <c r="HQ343" s="25">
        <v>99999</v>
      </c>
      <c r="HR343" s="25">
        <v>99999</v>
      </c>
      <c r="HS343" s="25">
        <v>99999</v>
      </c>
      <c r="HT343" s="25">
        <v>99999</v>
      </c>
      <c r="HU343" s="25">
        <v>99999</v>
      </c>
      <c r="HV343" s="28">
        <v>99999</v>
      </c>
      <c r="HW343" s="29">
        <v>100</v>
      </c>
      <c r="HX343" s="28">
        <v>99999</v>
      </c>
      <c r="HY343" s="28">
        <v>99999</v>
      </c>
      <c r="HZ343" s="28">
        <v>99999</v>
      </c>
      <c r="IA343" s="28">
        <v>99999</v>
      </c>
      <c r="IB343" s="28">
        <v>99999</v>
      </c>
      <c r="IC343" s="28">
        <v>99999</v>
      </c>
      <c r="ID343" s="28">
        <v>99999</v>
      </c>
      <c r="IE343" s="25">
        <v>99999</v>
      </c>
      <c r="IF343" s="25">
        <v>99999</v>
      </c>
      <c r="IG343" s="25">
        <v>99999</v>
      </c>
      <c r="IH343" s="49"/>
      <c r="IM343" s="24" t="s">
        <v>96</v>
      </c>
      <c r="IN343" s="24" t="str">
        <f t="shared" si="214"/>
        <v>C-24-NH-60-64</v>
      </c>
      <c r="IO343" s="162">
        <v>12.14</v>
      </c>
      <c r="IP343" s="25">
        <v>18.21</v>
      </c>
      <c r="IQ343" s="25">
        <v>24.28</v>
      </c>
      <c r="IR343" s="25">
        <v>30.35</v>
      </c>
      <c r="IS343" s="25">
        <v>36.42</v>
      </c>
      <c r="IT343" s="25">
        <v>42.49</v>
      </c>
      <c r="IU343" s="25">
        <v>48.56</v>
      </c>
      <c r="IV343" s="25">
        <v>54.63</v>
      </c>
      <c r="IW343" s="25">
        <v>60.7</v>
      </c>
      <c r="IX343" s="25">
        <v>66.77</v>
      </c>
      <c r="IY343" s="28">
        <v>72.84</v>
      </c>
      <c r="IZ343" s="29">
        <v>1.25</v>
      </c>
      <c r="JA343" s="164">
        <v>78.91</v>
      </c>
      <c r="JB343" s="28">
        <v>84.98</v>
      </c>
      <c r="JC343" s="28">
        <v>91.05</v>
      </c>
      <c r="JD343" s="28">
        <v>97.12</v>
      </c>
      <c r="JE343" s="28">
        <v>103.19</v>
      </c>
      <c r="JF343" s="28">
        <v>109.26</v>
      </c>
      <c r="JG343" s="28">
        <v>115.33</v>
      </c>
      <c r="JH343" s="25">
        <v>121.4</v>
      </c>
      <c r="JI343" s="25">
        <v>127.47</v>
      </c>
      <c r="JJ343" s="25">
        <v>133.54</v>
      </c>
      <c r="JK343" s="49"/>
      <c r="KU343" s="24" t="s">
        <v>96</v>
      </c>
      <c r="KV343" s="24" t="str">
        <f t="shared" si="215"/>
        <v>C-24-NH-60-64</v>
      </c>
      <c r="KW343" s="25">
        <v>17.940000000000001</v>
      </c>
      <c r="KX343" s="25">
        <v>26.91</v>
      </c>
      <c r="KY343" s="25">
        <v>35.880000000000003</v>
      </c>
      <c r="KZ343" s="25">
        <v>44.85</v>
      </c>
      <c r="LA343" s="25">
        <v>53.82</v>
      </c>
      <c r="LB343" s="25">
        <v>62.79</v>
      </c>
      <c r="LC343" s="25">
        <v>71.760000000000005</v>
      </c>
      <c r="LD343" s="25">
        <v>80.73</v>
      </c>
      <c r="LE343" s="25">
        <v>89.7</v>
      </c>
      <c r="LF343" s="25">
        <v>98.67</v>
      </c>
      <c r="LG343" s="28">
        <v>107.64</v>
      </c>
      <c r="LH343" s="29">
        <v>100</v>
      </c>
      <c r="LI343" s="28">
        <v>116.61</v>
      </c>
      <c r="LJ343" s="28">
        <v>125.58</v>
      </c>
      <c r="LK343" s="28">
        <v>134.55000000000001</v>
      </c>
      <c r="LL343" s="28">
        <v>143.52000000000001</v>
      </c>
      <c r="LM343" s="28">
        <v>152.49</v>
      </c>
      <c r="LN343" s="28">
        <v>161.46</v>
      </c>
      <c r="LO343" s="28">
        <v>170.43</v>
      </c>
      <c r="LP343" s="25">
        <v>179.4</v>
      </c>
      <c r="LQ343" s="25">
        <v>188.37</v>
      </c>
      <c r="LR343" s="25">
        <v>197.34</v>
      </c>
      <c r="LS343" s="49"/>
    </row>
    <row r="344" spans="9:331" ht="14.4">
      <c r="I344" s="24" t="s">
        <v>97</v>
      </c>
      <c r="J344" s="24" t="str">
        <f t="shared" si="209"/>
        <v>C-24-NH-65-69</v>
      </c>
      <c r="K344" s="25">
        <v>40.06</v>
      </c>
      <c r="L344" s="25">
        <v>60.09</v>
      </c>
      <c r="M344" s="25">
        <v>80.12</v>
      </c>
      <c r="N344" s="25">
        <v>100.15</v>
      </c>
      <c r="O344" s="25">
        <v>120.18</v>
      </c>
      <c r="P344" s="25">
        <v>140.21</v>
      </c>
      <c r="Q344" s="25">
        <v>160.24</v>
      </c>
      <c r="R344" s="25">
        <v>180.27</v>
      </c>
      <c r="S344" s="25">
        <v>200.3</v>
      </c>
      <c r="T344" s="25">
        <v>220.33</v>
      </c>
      <c r="U344" s="28">
        <v>240.36</v>
      </c>
      <c r="V344" s="29">
        <v>1.25</v>
      </c>
      <c r="W344" s="28">
        <v>260.39</v>
      </c>
      <c r="X344" s="28">
        <v>280.42</v>
      </c>
      <c r="Y344" s="28">
        <v>300.45</v>
      </c>
      <c r="Z344" s="28">
        <v>320.48</v>
      </c>
      <c r="AA344" s="28">
        <v>340.51</v>
      </c>
      <c r="AB344" s="28">
        <v>360.54</v>
      </c>
      <c r="AC344" s="28">
        <v>380.57</v>
      </c>
      <c r="AD344" s="25">
        <v>400.6</v>
      </c>
      <c r="AE344" s="25">
        <v>420.63</v>
      </c>
      <c r="AF344" s="25">
        <v>440.66</v>
      </c>
      <c r="CV344" s="24" t="s">
        <v>97</v>
      </c>
      <c r="CW344" s="24" t="str">
        <f t="shared" si="210"/>
        <v>C-24-NH-65-69</v>
      </c>
      <c r="CX344" s="25">
        <v>36.299999999999997</v>
      </c>
      <c r="CY344" s="25">
        <v>54.45</v>
      </c>
      <c r="CZ344" s="25">
        <v>72.599999999999994</v>
      </c>
      <c r="DA344" s="25">
        <v>90.75</v>
      </c>
      <c r="DB344" s="25">
        <v>108.9</v>
      </c>
      <c r="DC344" s="25">
        <v>127.05</v>
      </c>
      <c r="DD344" s="25">
        <v>145.19999999999999</v>
      </c>
      <c r="DE344" s="25">
        <v>163.35</v>
      </c>
      <c r="DF344" s="25">
        <v>181.5</v>
      </c>
      <c r="DG344" s="25">
        <v>199.65</v>
      </c>
      <c r="DH344" s="28">
        <v>217.8</v>
      </c>
      <c r="DI344" s="29">
        <v>1.25</v>
      </c>
      <c r="DJ344" s="28">
        <v>235.95</v>
      </c>
      <c r="DK344" s="28">
        <v>254.1</v>
      </c>
      <c r="DL344" s="28">
        <v>272.25</v>
      </c>
      <c r="DM344" s="28">
        <v>290.39999999999998</v>
      </c>
      <c r="DN344" s="28">
        <v>308.55</v>
      </c>
      <c r="DO344" s="28">
        <v>326.7</v>
      </c>
      <c r="DP344" s="28">
        <v>344.85</v>
      </c>
      <c r="DQ344" s="25">
        <v>363</v>
      </c>
      <c r="DR344" s="25">
        <v>381.15</v>
      </c>
      <c r="DS344" s="25">
        <v>399.3</v>
      </c>
      <c r="DT344" s="49"/>
      <c r="DY344" s="24" t="s">
        <v>97</v>
      </c>
      <c r="DZ344" s="24" t="str">
        <f t="shared" si="211"/>
        <v>C-24-NH-65-69</v>
      </c>
      <c r="EA344" s="25">
        <v>36.76</v>
      </c>
      <c r="EB344" s="25">
        <v>55.14</v>
      </c>
      <c r="EC344" s="25">
        <v>73.52</v>
      </c>
      <c r="ED344" s="25">
        <v>91.9</v>
      </c>
      <c r="EE344" s="25">
        <v>110.28</v>
      </c>
      <c r="EF344" s="25">
        <v>128.66</v>
      </c>
      <c r="EG344" s="25">
        <v>147.04</v>
      </c>
      <c r="EH344" s="25">
        <v>165.42</v>
      </c>
      <c r="EI344" s="25">
        <v>183.8</v>
      </c>
      <c r="EJ344" s="25">
        <v>202.18</v>
      </c>
      <c r="EK344" s="28">
        <v>220.56</v>
      </c>
      <c r="EL344" s="29">
        <v>1.25</v>
      </c>
      <c r="EM344" s="28">
        <v>238.94</v>
      </c>
      <c r="EN344" s="28">
        <v>257.32</v>
      </c>
      <c r="EO344" s="28">
        <v>275.7</v>
      </c>
      <c r="EP344" s="28">
        <v>294.08</v>
      </c>
      <c r="EQ344" s="28">
        <v>312.45999999999998</v>
      </c>
      <c r="ER344" s="28">
        <v>330.84</v>
      </c>
      <c r="ES344" s="28">
        <v>349.22</v>
      </c>
      <c r="ET344" s="25">
        <v>367.6</v>
      </c>
      <c r="EU344" s="25">
        <v>385.98</v>
      </c>
      <c r="EV344" s="25">
        <v>404.36</v>
      </c>
      <c r="EW344" s="49"/>
      <c r="FB344" s="24" t="s">
        <v>97</v>
      </c>
      <c r="FC344" s="24" t="str">
        <f t="shared" si="212"/>
        <v>C-24-NH-65-69</v>
      </c>
      <c r="FD344" s="25">
        <v>30.56</v>
      </c>
      <c r="FE344" s="25">
        <v>45.84</v>
      </c>
      <c r="FF344" s="25">
        <v>61.12</v>
      </c>
      <c r="FG344" s="25">
        <v>76.400000000000006</v>
      </c>
      <c r="FH344" s="25">
        <v>91.68</v>
      </c>
      <c r="FI344" s="25">
        <v>106.96</v>
      </c>
      <c r="FJ344" s="25">
        <v>122.24</v>
      </c>
      <c r="FK344" s="25">
        <v>137.52000000000001</v>
      </c>
      <c r="FL344" s="25">
        <v>152.80000000000001</v>
      </c>
      <c r="FM344" s="25">
        <v>168.08</v>
      </c>
      <c r="FN344" s="28">
        <v>183.36</v>
      </c>
      <c r="FO344" s="29">
        <v>1.25</v>
      </c>
      <c r="FP344" s="28">
        <v>198.64</v>
      </c>
      <c r="FQ344" s="28">
        <v>213.92</v>
      </c>
      <c r="FR344" s="28">
        <v>229.2</v>
      </c>
      <c r="FS344" s="28">
        <v>244.48</v>
      </c>
      <c r="FT344" s="28">
        <v>259.76</v>
      </c>
      <c r="FU344" s="28">
        <v>275.04000000000002</v>
      </c>
      <c r="FV344" s="28">
        <v>290.32</v>
      </c>
      <c r="FW344" s="25">
        <v>305.60000000000002</v>
      </c>
      <c r="FX344" s="25">
        <v>320.88</v>
      </c>
      <c r="FY344" s="25">
        <v>336.16</v>
      </c>
      <c r="FZ344" s="49"/>
      <c r="HJ344" s="24" t="s">
        <v>97</v>
      </c>
      <c r="HK344" s="24" t="str">
        <f t="shared" si="213"/>
        <v>C-24-NH-65-69</v>
      </c>
      <c r="HL344" s="25">
        <v>99999</v>
      </c>
      <c r="HM344" s="25">
        <v>99999</v>
      </c>
      <c r="HN344" s="25">
        <v>99999</v>
      </c>
      <c r="HO344" s="25">
        <v>99999</v>
      </c>
      <c r="HP344" s="25">
        <v>99999</v>
      </c>
      <c r="HQ344" s="25">
        <v>99999</v>
      </c>
      <c r="HR344" s="25">
        <v>99999</v>
      </c>
      <c r="HS344" s="25">
        <v>99999</v>
      </c>
      <c r="HT344" s="25">
        <v>99999</v>
      </c>
      <c r="HU344" s="25">
        <v>99999</v>
      </c>
      <c r="HV344" s="28">
        <v>99999</v>
      </c>
      <c r="HW344" s="29">
        <v>100</v>
      </c>
      <c r="HX344" s="28">
        <v>99999</v>
      </c>
      <c r="HY344" s="28">
        <v>99999</v>
      </c>
      <c r="HZ344" s="28">
        <v>99999</v>
      </c>
      <c r="IA344" s="28">
        <v>99999</v>
      </c>
      <c r="IB344" s="28">
        <v>99999</v>
      </c>
      <c r="IC344" s="28">
        <v>99999</v>
      </c>
      <c r="ID344" s="28">
        <v>99999</v>
      </c>
      <c r="IE344" s="25">
        <v>99999</v>
      </c>
      <c r="IF344" s="25">
        <v>99999</v>
      </c>
      <c r="IG344" s="25">
        <v>99999</v>
      </c>
      <c r="IH344" s="49"/>
      <c r="IM344" s="24" t="s">
        <v>97</v>
      </c>
      <c r="IN344" s="24" t="str">
        <f t="shared" si="214"/>
        <v>C-24-NH-65-69</v>
      </c>
      <c r="IO344" s="25">
        <v>22.5</v>
      </c>
      <c r="IP344" s="25">
        <v>33.75</v>
      </c>
      <c r="IQ344" s="25">
        <v>45</v>
      </c>
      <c r="IR344" s="25">
        <v>56.25</v>
      </c>
      <c r="IS344" s="25">
        <v>67.5</v>
      </c>
      <c r="IT344" s="25">
        <v>78.75</v>
      </c>
      <c r="IU344" s="25">
        <v>90</v>
      </c>
      <c r="IV344" s="25">
        <v>101.25</v>
      </c>
      <c r="IW344" s="25">
        <v>112.5</v>
      </c>
      <c r="IX344" s="25">
        <v>123.75</v>
      </c>
      <c r="IY344" s="28">
        <v>135</v>
      </c>
      <c r="IZ344" s="29">
        <v>1.25</v>
      </c>
      <c r="JA344" s="28">
        <v>146.25</v>
      </c>
      <c r="JB344" s="28">
        <v>157.5</v>
      </c>
      <c r="JC344" s="28">
        <v>168.75</v>
      </c>
      <c r="JD344" s="28">
        <v>180</v>
      </c>
      <c r="JE344" s="28">
        <v>191.25</v>
      </c>
      <c r="JF344" s="28">
        <v>202.5</v>
      </c>
      <c r="JG344" s="28">
        <v>213.75</v>
      </c>
      <c r="JH344" s="25">
        <v>225</v>
      </c>
      <c r="JI344" s="25">
        <v>236.25</v>
      </c>
      <c r="JJ344" s="25">
        <v>247.5</v>
      </c>
      <c r="JK344" s="49"/>
      <c r="KU344" s="24" t="s">
        <v>97</v>
      </c>
      <c r="KV344" s="24" t="str">
        <f t="shared" si="215"/>
        <v>C-24-NH-65-69</v>
      </c>
      <c r="KW344" s="25">
        <v>33.26</v>
      </c>
      <c r="KX344" s="25">
        <v>49.89</v>
      </c>
      <c r="KY344" s="25">
        <v>66.52</v>
      </c>
      <c r="KZ344" s="25">
        <v>83.15</v>
      </c>
      <c r="LA344" s="25">
        <v>99.78</v>
      </c>
      <c r="LB344" s="25">
        <v>116.41</v>
      </c>
      <c r="LC344" s="25">
        <v>133.04</v>
      </c>
      <c r="LD344" s="25">
        <v>149.66999999999999</v>
      </c>
      <c r="LE344" s="25">
        <v>166.3</v>
      </c>
      <c r="LF344" s="25">
        <v>182.93</v>
      </c>
      <c r="LG344" s="28">
        <v>199.56</v>
      </c>
      <c r="LH344" s="29">
        <v>100</v>
      </c>
      <c r="LI344" s="28">
        <v>216.19</v>
      </c>
      <c r="LJ344" s="28">
        <v>232.82</v>
      </c>
      <c r="LK344" s="28">
        <v>249.45</v>
      </c>
      <c r="LL344" s="28">
        <v>266.08</v>
      </c>
      <c r="LM344" s="28">
        <v>282.70999999999998</v>
      </c>
      <c r="LN344" s="28">
        <v>299.33999999999997</v>
      </c>
      <c r="LO344" s="28">
        <v>315.97000000000003</v>
      </c>
      <c r="LP344" s="25">
        <v>332.6</v>
      </c>
      <c r="LQ344" s="25">
        <v>349.23</v>
      </c>
      <c r="LR344" s="25">
        <v>365.86</v>
      </c>
      <c r="LS344" s="49"/>
    </row>
    <row r="345" spans="9:331">
      <c r="I345" s="24" t="s">
        <v>98</v>
      </c>
      <c r="J345" s="24" t="str">
        <f t="shared" si="209"/>
        <v>C-24-NH-70-74</v>
      </c>
      <c r="K345" s="25">
        <v>69.3</v>
      </c>
      <c r="L345" s="25">
        <v>103.95</v>
      </c>
      <c r="M345" s="25">
        <v>138.6</v>
      </c>
      <c r="N345" s="25">
        <v>173.25</v>
      </c>
      <c r="O345" s="25">
        <v>207.9</v>
      </c>
      <c r="P345" s="25">
        <v>242.55</v>
      </c>
      <c r="Q345" s="25">
        <v>277.2</v>
      </c>
      <c r="R345" s="25">
        <v>311.85000000000002</v>
      </c>
      <c r="S345" s="25">
        <v>346.5</v>
      </c>
      <c r="T345" s="25">
        <v>381.15</v>
      </c>
      <c r="U345" s="28">
        <v>415.8</v>
      </c>
      <c r="V345" s="30" t="s">
        <v>265</v>
      </c>
      <c r="W345" s="28">
        <v>450.45</v>
      </c>
      <c r="X345" s="28">
        <v>485.1</v>
      </c>
      <c r="Y345" s="28">
        <v>519.75</v>
      </c>
      <c r="Z345" s="28">
        <v>554.4</v>
      </c>
      <c r="AA345" s="28">
        <v>589.04999999999995</v>
      </c>
      <c r="AB345" s="28">
        <v>623.70000000000005</v>
      </c>
      <c r="AC345" s="28">
        <v>658.35</v>
      </c>
      <c r="AD345" s="25">
        <v>693</v>
      </c>
      <c r="AE345" s="25">
        <v>727.65</v>
      </c>
      <c r="AF345" s="25">
        <v>762.3</v>
      </c>
      <c r="CV345" s="24" t="s">
        <v>98</v>
      </c>
      <c r="CW345" s="24" t="str">
        <f t="shared" si="210"/>
        <v>C-24-NH-70-74</v>
      </c>
      <c r="CX345" s="25">
        <v>62.8</v>
      </c>
      <c r="CY345" s="25">
        <v>94.2</v>
      </c>
      <c r="CZ345" s="25">
        <v>125.6</v>
      </c>
      <c r="DA345" s="25">
        <v>157</v>
      </c>
      <c r="DB345" s="25">
        <v>188.4</v>
      </c>
      <c r="DC345" s="25">
        <v>219.8</v>
      </c>
      <c r="DD345" s="25">
        <v>251.2</v>
      </c>
      <c r="DE345" s="25">
        <v>282.60000000000002</v>
      </c>
      <c r="DF345" s="25">
        <v>314</v>
      </c>
      <c r="DG345" s="25">
        <v>345.4</v>
      </c>
      <c r="DH345" s="28">
        <v>376.8</v>
      </c>
      <c r="DI345" s="30" t="s">
        <v>265</v>
      </c>
      <c r="DJ345" s="28">
        <v>408.2</v>
      </c>
      <c r="DK345" s="28">
        <v>439.6</v>
      </c>
      <c r="DL345" s="28">
        <v>471</v>
      </c>
      <c r="DM345" s="28">
        <v>502.4</v>
      </c>
      <c r="DN345" s="28">
        <v>533.79999999999995</v>
      </c>
      <c r="DO345" s="28">
        <v>565.20000000000005</v>
      </c>
      <c r="DP345" s="28">
        <v>596.6</v>
      </c>
      <c r="DQ345" s="25">
        <v>628</v>
      </c>
      <c r="DR345" s="25">
        <v>659.4</v>
      </c>
      <c r="DS345" s="25">
        <v>690.8</v>
      </c>
      <c r="DT345" s="49"/>
      <c r="DY345" s="24" t="s">
        <v>98</v>
      </c>
      <c r="DZ345" s="24" t="str">
        <f t="shared" si="211"/>
        <v>C-24-NH-70-74</v>
      </c>
      <c r="EA345" s="25">
        <v>63.58</v>
      </c>
      <c r="EB345" s="25">
        <v>95.37</v>
      </c>
      <c r="EC345" s="25">
        <v>127.16</v>
      </c>
      <c r="ED345" s="25">
        <v>158.94999999999999</v>
      </c>
      <c r="EE345" s="25">
        <v>190.74</v>
      </c>
      <c r="EF345" s="25">
        <v>222.53</v>
      </c>
      <c r="EG345" s="25">
        <v>254.32</v>
      </c>
      <c r="EH345" s="25">
        <v>286.11</v>
      </c>
      <c r="EI345" s="25">
        <v>317.89999999999998</v>
      </c>
      <c r="EJ345" s="25">
        <v>349.69</v>
      </c>
      <c r="EK345" s="28">
        <v>381.48</v>
      </c>
      <c r="EL345" s="30" t="s">
        <v>265</v>
      </c>
      <c r="EM345" s="28">
        <v>413.27</v>
      </c>
      <c r="EN345" s="28">
        <v>445.06</v>
      </c>
      <c r="EO345" s="28">
        <v>476.85</v>
      </c>
      <c r="EP345" s="28">
        <v>508.64</v>
      </c>
      <c r="EQ345" s="28">
        <v>540.42999999999995</v>
      </c>
      <c r="ER345" s="28">
        <v>572.22</v>
      </c>
      <c r="ES345" s="28">
        <v>604.01</v>
      </c>
      <c r="ET345" s="25">
        <v>635.79999999999995</v>
      </c>
      <c r="EU345" s="25">
        <v>667.59</v>
      </c>
      <c r="EV345" s="25">
        <v>699.38</v>
      </c>
      <c r="EW345" s="49"/>
      <c r="FB345" s="24" t="s">
        <v>98</v>
      </c>
      <c r="FC345" s="24" t="str">
        <f t="shared" si="212"/>
        <v>C-24-NH-70-74</v>
      </c>
      <c r="FD345" s="25">
        <v>52.88</v>
      </c>
      <c r="FE345" s="25">
        <v>79.319999999999993</v>
      </c>
      <c r="FF345" s="25">
        <v>105.76</v>
      </c>
      <c r="FG345" s="25">
        <v>132.19999999999999</v>
      </c>
      <c r="FH345" s="25">
        <v>158.63999999999999</v>
      </c>
      <c r="FI345" s="25">
        <v>185.08</v>
      </c>
      <c r="FJ345" s="25">
        <v>211.52</v>
      </c>
      <c r="FK345" s="25">
        <v>237.96</v>
      </c>
      <c r="FL345" s="25">
        <v>264.39999999999998</v>
      </c>
      <c r="FM345" s="25">
        <v>290.83999999999997</v>
      </c>
      <c r="FN345" s="28">
        <v>317.27999999999997</v>
      </c>
      <c r="FO345" s="30" t="s">
        <v>265</v>
      </c>
      <c r="FP345" s="28">
        <v>343.72</v>
      </c>
      <c r="FQ345" s="28">
        <v>370.16</v>
      </c>
      <c r="FR345" s="28">
        <v>396.6</v>
      </c>
      <c r="FS345" s="28">
        <v>423.04</v>
      </c>
      <c r="FT345" s="28">
        <v>449.48</v>
      </c>
      <c r="FU345" s="28">
        <v>475.92</v>
      </c>
      <c r="FV345" s="28">
        <v>502.36</v>
      </c>
      <c r="FW345" s="25">
        <v>528.79999999999995</v>
      </c>
      <c r="FX345" s="25">
        <v>555.24</v>
      </c>
      <c r="FY345" s="25">
        <v>581.67999999999995</v>
      </c>
      <c r="FZ345" s="49"/>
      <c r="HJ345" s="24" t="s">
        <v>98</v>
      </c>
      <c r="HK345" s="24" t="str">
        <f t="shared" si="213"/>
        <v>C-24-NH-70-74</v>
      </c>
      <c r="HL345" s="25">
        <v>99999</v>
      </c>
      <c r="HM345" s="25">
        <v>99999</v>
      </c>
      <c r="HN345" s="25">
        <v>99999</v>
      </c>
      <c r="HO345" s="25">
        <v>99999</v>
      </c>
      <c r="HP345" s="25">
        <v>99999</v>
      </c>
      <c r="HQ345" s="25">
        <v>99999</v>
      </c>
      <c r="HR345" s="25">
        <v>99999</v>
      </c>
      <c r="HS345" s="25">
        <v>99999</v>
      </c>
      <c r="HT345" s="25">
        <v>99999</v>
      </c>
      <c r="HU345" s="25">
        <v>99999</v>
      </c>
      <c r="HV345" s="28">
        <v>99999</v>
      </c>
      <c r="HW345" s="30" t="s">
        <v>265</v>
      </c>
      <c r="HX345" s="28">
        <v>99999</v>
      </c>
      <c r="HY345" s="28">
        <v>99999</v>
      </c>
      <c r="HZ345" s="28">
        <v>99999</v>
      </c>
      <c r="IA345" s="28">
        <v>99999</v>
      </c>
      <c r="IB345" s="28">
        <v>99999</v>
      </c>
      <c r="IC345" s="28">
        <v>99999</v>
      </c>
      <c r="ID345" s="28">
        <v>99999</v>
      </c>
      <c r="IE345" s="25">
        <v>99999</v>
      </c>
      <c r="IF345" s="25">
        <v>99999</v>
      </c>
      <c r="IG345" s="25">
        <v>99999</v>
      </c>
      <c r="IH345" s="49"/>
      <c r="IM345" s="24" t="s">
        <v>98</v>
      </c>
      <c r="IN345" s="24" t="str">
        <f t="shared" si="214"/>
        <v>C-24-NH-70-74</v>
      </c>
      <c r="IO345" s="25">
        <v>38.94</v>
      </c>
      <c r="IP345" s="25">
        <v>58.41</v>
      </c>
      <c r="IQ345" s="25">
        <v>77.88</v>
      </c>
      <c r="IR345" s="25">
        <v>97.35</v>
      </c>
      <c r="IS345" s="25">
        <v>116.82</v>
      </c>
      <c r="IT345" s="25">
        <v>136.29</v>
      </c>
      <c r="IU345" s="25">
        <v>155.76</v>
      </c>
      <c r="IV345" s="25">
        <v>175.23</v>
      </c>
      <c r="IW345" s="25">
        <v>194.7</v>
      </c>
      <c r="IX345" s="25">
        <v>214.17</v>
      </c>
      <c r="IY345" s="28">
        <v>233.64</v>
      </c>
      <c r="IZ345" s="30" t="s">
        <v>265</v>
      </c>
      <c r="JA345" s="28">
        <v>253.11</v>
      </c>
      <c r="JB345" s="28">
        <v>272.58</v>
      </c>
      <c r="JC345" s="28">
        <v>292.05</v>
      </c>
      <c r="JD345" s="28">
        <v>311.52</v>
      </c>
      <c r="JE345" s="28">
        <v>330.99</v>
      </c>
      <c r="JF345" s="28">
        <v>350.46</v>
      </c>
      <c r="JG345" s="28">
        <v>369.93</v>
      </c>
      <c r="JH345" s="25">
        <v>389.4</v>
      </c>
      <c r="JI345" s="25">
        <v>408.87</v>
      </c>
      <c r="JJ345" s="25">
        <v>428.34</v>
      </c>
      <c r="JK345" s="49"/>
      <c r="KU345" s="24" t="s">
        <v>98</v>
      </c>
      <c r="KV345" s="24" t="str">
        <f t="shared" si="215"/>
        <v>C-24-NH-70-74</v>
      </c>
      <c r="KW345" s="25">
        <v>57.52</v>
      </c>
      <c r="KX345" s="25">
        <v>86.28</v>
      </c>
      <c r="KY345" s="25">
        <v>115.04</v>
      </c>
      <c r="KZ345" s="25">
        <v>143.80000000000001</v>
      </c>
      <c r="LA345" s="25">
        <v>172.56</v>
      </c>
      <c r="LB345" s="25">
        <v>201.32</v>
      </c>
      <c r="LC345" s="25">
        <v>230.08</v>
      </c>
      <c r="LD345" s="25">
        <v>258.83999999999997</v>
      </c>
      <c r="LE345" s="25">
        <v>287.60000000000002</v>
      </c>
      <c r="LF345" s="25">
        <v>316.36</v>
      </c>
      <c r="LG345" s="28">
        <v>345.12</v>
      </c>
      <c r="LH345" s="30" t="s">
        <v>265</v>
      </c>
      <c r="LI345" s="28">
        <v>373.88</v>
      </c>
      <c r="LJ345" s="28">
        <v>402.64</v>
      </c>
      <c r="LK345" s="28">
        <v>431.4</v>
      </c>
      <c r="LL345" s="28">
        <v>460.16</v>
      </c>
      <c r="LM345" s="28">
        <v>488.92</v>
      </c>
      <c r="LN345" s="28">
        <v>517.67999999999995</v>
      </c>
      <c r="LO345" s="28">
        <v>546.44000000000005</v>
      </c>
      <c r="LP345" s="25">
        <v>575.20000000000005</v>
      </c>
      <c r="LQ345" s="25">
        <v>603.96</v>
      </c>
      <c r="LR345" s="25">
        <v>632.72</v>
      </c>
      <c r="LS345" s="49"/>
    </row>
    <row r="346" spans="9:331">
      <c r="I346" s="24" t="s">
        <v>99</v>
      </c>
      <c r="J346" s="24" t="str">
        <f t="shared" si="209"/>
        <v>C-24-NH-75-79</v>
      </c>
      <c r="K346" s="25">
        <v>116.56</v>
      </c>
      <c r="L346" s="25">
        <v>174.84</v>
      </c>
      <c r="M346" s="25">
        <v>233.12</v>
      </c>
      <c r="N346" s="25">
        <v>291.39999999999998</v>
      </c>
      <c r="O346" s="25">
        <v>349.68</v>
      </c>
      <c r="P346" s="25">
        <v>407.96</v>
      </c>
      <c r="Q346" s="25">
        <v>466.24</v>
      </c>
      <c r="R346" s="25">
        <v>524.52</v>
      </c>
      <c r="S346" s="25">
        <v>582.79999999999995</v>
      </c>
      <c r="T346" s="25">
        <v>641.08000000000004</v>
      </c>
      <c r="U346" s="28">
        <v>699.36</v>
      </c>
      <c r="V346" s="30" t="s">
        <v>265</v>
      </c>
      <c r="W346" s="28">
        <v>757.64</v>
      </c>
      <c r="X346" s="28">
        <v>815.92</v>
      </c>
      <c r="Y346" s="28">
        <v>874.2</v>
      </c>
      <c r="Z346" s="28">
        <v>932.48</v>
      </c>
      <c r="AA346" s="28">
        <v>990.76</v>
      </c>
      <c r="AB346" s="28">
        <v>1049.04</v>
      </c>
      <c r="AC346" s="28">
        <v>1107.32</v>
      </c>
      <c r="AD346" s="25">
        <v>1165.5999999999999</v>
      </c>
      <c r="AE346" s="25">
        <v>1223.8800000000001</v>
      </c>
      <c r="AF346" s="25">
        <v>1282.1600000000001</v>
      </c>
      <c r="CV346" s="24" t="s">
        <v>99</v>
      </c>
      <c r="CW346" s="24" t="str">
        <f t="shared" si="210"/>
        <v>C-24-NH-75-79</v>
      </c>
      <c r="CX346" s="25">
        <v>105.6</v>
      </c>
      <c r="CY346" s="25">
        <v>158.4</v>
      </c>
      <c r="CZ346" s="25">
        <v>211.2</v>
      </c>
      <c r="DA346" s="25">
        <v>264</v>
      </c>
      <c r="DB346" s="25">
        <v>316.8</v>
      </c>
      <c r="DC346" s="25">
        <v>369.6</v>
      </c>
      <c r="DD346" s="25">
        <v>422.4</v>
      </c>
      <c r="DE346" s="25">
        <v>475.2</v>
      </c>
      <c r="DF346" s="25">
        <v>528</v>
      </c>
      <c r="DG346" s="25">
        <v>580.79999999999995</v>
      </c>
      <c r="DH346" s="28">
        <v>633.6</v>
      </c>
      <c r="DI346" s="30" t="s">
        <v>265</v>
      </c>
      <c r="DJ346" s="28">
        <v>686.4</v>
      </c>
      <c r="DK346" s="28">
        <v>739.2</v>
      </c>
      <c r="DL346" s="28">
        <v>792</v>
      </c>
      <c r="DM346" s="28">
        <v>844.8</v>
      </c>
      <c r="DN346" s="28">
        <v>897.6</v>
      </c>
      <c r="DO346" s="28">
        <v>950.4</v>
      </c>
      <c r="DP346" s="28">
        <v>1003.2</v>
      </c>
      <c r="DQ346" s="25">
        <v>1056</v>
      </c>
      <c r="DR346" s="25">
        <v>1108.8</v>
      </c>
      <c r="DS346" s="25">
        <v>1161.5999999999999</v>
      </c>
      <c r="DT346" s="49"/>
      <c r="DY346" s="24" t="s">
        <v>99</v>
      </c>
      <c r="DZ346" s="24" t="str">
        <f t="shared" si="211"/>
        <v>C-24-NH-75-79</v>
      </c>
      <c r="EA346" s="25">
        <v>106.92</v>
      </c>
      <c r="EB346" s="25">
        <v>160.38</v>
      </c>
      <c r="EC346" s="25">
        <v>213.84</v>
      </c>
      <c r="ED346" s="25">
        <v>267.3</v>
      </c>
      <c r="EE346" s="25">
        <v>320.76</v>
      </c>
      <c r="EF346" s="25">
        <v>374.22</v>
      </c>
      <c r="EG346" s="25">
        <v>427.68</v>
      </c>
      <c r="EH346" s="25">
        <v>481.14</v>
      </c>
      <c r="EI346" s="25">
        <v>534.6</v>
      </c>
      <c r="EJ346" s="25">
        <v>588.05999999999995</v>
      </c>
      <c r="EK346" s="28">
        <v>641.52</v>
      </c>
      <c r="EL346" s="30" t="s">
        <v>265</v>
      </c>
      <c r="EM346" s="28">
        <v>694.98</v>
      </c>
      <c r="EN346" s="28">
        <v>748.44</v>
      </c>
      <c r="EO346" s="28">
        <v>801.9</v>
      </c>
      <c r="EP346" s="28">
        <v>855.36</v>
      </c>
      <c r="EQ346" s="28">
        <v>908.82</v>
      </c>
      <c r="ER346" s="28">
        <v>962.28</v>
      </c>
      <c r="ES346" s="28">
        <v>1015.74</v>
      </c>
      <c r="ET346" s="25">
        <v>1069.2</v>
      </c>
      <c r="EU346" s="25">
        <v>1122.6600000000001</v>
      </c>
      <c r="EV346" s="25">
        <v>1176.1199999999999</v>
      </c>
      <c r="EW346" s="49"/>
      <c r="FB346" s="24" t="s">
        <v>99</v>
      </c>
      <c r="FC346" s="24" t="str">
        <f t="shared" si="212"/>
        <v>C-24-NH-75-79</v>
      </c>
      <c r="FD346" s="25">
        <v>88.94</v>
      </c>
      <c r="FE346" s="25">
        <v>133.41</v>
      </c>
      <c r="FF346" s="25">
        <v>177.88</v>
      </c>
      <c r="FG346" s="25">
        <v>222.35</v>
      </c>
      <c r="FH346" s="25">
        <v>266.82</v>
      </c>
      <c r="FI346" s="25">
        <v>311.29000000000002</v>
      </c>
      <c r="FJ346" s="25">
        <v>355.76</v>
      </c>
      <c r="FK346" s="25">
        <v>400.23</v>
      </c>
      <c r="FL346" s="25">
        <v>444.7</v>
      </c>
      <c r="FM346" s="25">
        <v>489.17</v>
      </c>
      <c r="FN346" s="28">
        <v>533.64</v>
      </c>
      <c r="FO346" s="30" t="s">
        <v>265</v>
      </c>
      <c r="FP346" s="28">
        <v>578.11</v>
      </c>
      <c r="FQ346" s="28">
        <v>622.58000000000004</v>
      </c>
      <c r="FR346" s="28">
        <v>667.05</v>
      </c>
      <c r="FS346" s="28">
        <v>711.52</v>
      </c>
      <c r="FT346" s="28">
        <v>755.99</v>
      </c>
      <c r="FU346" s="28">
        <v>800.46</v>
      </c>
      <c r="FV346" s="28">
        <v>844.93</v>
      </c>
      <c r="FW346" s="25">
        <v>889.4</v>
      </c>
      <c r="FX346" s="25">
        <v>933.87</v>
      </c>
      <c r="FY346" s="25">
        <v>978.34</v>
      </c>
      <c r="FZ346" s="49"/>
      <c r="HJ346" s="24" t="s">
        <v>99</v>
      </c>
      <c r="HK346" s="24" t="str">
        <f t="shared" si="213"/>
        <v>C-24-NH-75-79</v>
      </c>
      <c r="HL346" s="25">
        <v>99999</v>
      </c>
      <c r="HM346" s="25">
        <v>99999</v>
      </c>
      <c r="HN346" s="25">
        <v>99999</v>
      </c>
      <c r="HO346" s="25">
        <v>99999</v>
      </c>
      <c r="HP346" s="25">
        <v>99999</v>
      </c>
      <c r="HQ346" s="25">
        <v>99999</v>
      </c>
      <c r="HR346" s="25">
        <v>99999</v>
      </c>
      <c r="HS346" s="25">
        <v>99999</v>
      </c>
      <c r="HT346" s="25">
        <v>99999</v>
      </c>
      <c r="HU346" s="25">
        <v>99999</v>
      </c>
      <c r="HV346" s="28">
        <v>99999</v>
      </c>
      <c r="HW346" s="30" t="s">
        <v>265</v>
      </c>
      <c r="HX346" s="28">
        <v>99999</v>
      </c>
      <c r="HY346" s="28">
        <v>99999</v>
      </c>
      <c r="HZ346" s="28">
        <v>99999</v>
      </c>
      <c r="IA346" s="28">
        <v>99999</v>
      </c>
      <c r="IB346" s="28">
        <v>99999</v>
      </c>
      <c r="IC346" s="28">
        <v>99999</v>
      </c>
      <c r="ID346" s="28">
        <v>99999</v>
      </c>
      <c r="IE346" s="25">
        <v>99999</v>
      </c>
      <c r="IF346" s="25">
        <v>99999</v>
      </c>
      <c r="IG346" s="25">
        <v>99999</v>
      </c>
      <c r="IH346" s="49"/>
      <c r="IM346" s="24" t="s">
        <v>99</v>
      </c>
      <c r="IN346" s="24" t="str">
        <f t="shared" si="214"/>
        <v>C-24-NH-75-79</v>
      </c>
      <c r="IO346" s="25">
        <v>65.48</v>
      </c>
      <c r="IP346" s="25">
        <v>98.22</v>
      </c>
      <c r="IQ346" s="25">
        <v>130.96</v>
      </c>
      <c r="IR346" s="25">
        <v>163.69999999999999</v>
      </c>
      <c r="IS346" s="25">
        <v>196.44</v>
      </c>
      <c r="IT346" s="25">
        <v>229.18</v>
      </c>
      <c r="IU346" s="25">
        <v>261.92</v>
      </c>
      <c r="IV346" s="25">
        <v>294.66000000000003</v>
      </c>
      <c r="IW346" s="25">
        <v>327.39999999999998</v>
      </c>
      <c r="IX346" s="25">
        <v>360.14</v>
      </c>
      <c r="IY346" s="28">
        <v>392.88</v>
      </c>
      <c r="IZ346" s="30" t="s">
        <v>265</v>
      </c>
      <c r="JA346" s="28">
        <v>425.62</v>
      </c>
      <c r="JB346" s="28">
        <v>458.36</v>
      </c>
      <c r="JC346" s="28">
        <v>491.1</v>
      </c>
      <c r="JD346" s="28">
        <v>523.84</v>
      </c>
      <c r="JE346" s="28">
        <v>556.58000000000004</v>
      </c>
      <c r="JF346" s="28">
        <v>589.32000000000005</v>
      </c>
      <c r="JG346" s="28">
        <v>622.05999999999995</v>
      </c>
      <c r="JH346" s="25">
        <v>654.79999999999995</v>
      </c>
      <c r="JI346" s="25">
        <v>687.54</v>
      </c>
      <c r="JJ346" s="25">
        <v>720.28</v>
      </c>
      <c r="JK346" s="49"/>
      <c r="KU346" s="24" t="s">
        <v>99</v>
      </c>
      <c r="KV346" s="24" t="str">
        <f t="shared" si="215"/>
        <v>C-24-NH-75-79</v>
      </c>
      <c r="KW346" s="25">
        <v>96.74</v>
      </c>
      <c r="KX346" s="25">
        <v>145.11000000000001</v>
      </c>
      <c r="KY346" s="25">
        <v>193.48</v>
      </c>
      <c r="KZ346" s="25">
        <v>241.85</v>
      </c>
      <c r="LA346" s="25">
        <v>290.22000000000003</v>
      </c>
      <c r="LB346" s="25">
        <v>338.59</v>
      </c>
      <c r="LC346" s="25">
        <v>386.96</v>
      </c>
      <c r="LD346" s="25">
        <v>435.33</v>
      </c>
      <c r="LE346" s="25">
        <v>483.7</v>
      </c>
      <c r="LF346" s="25">
        <v>532.07000000000005</v>
      </c>
      <c r="LG346" s="28">
        <v>580.44000000000005</v>
      </c>
      <c r="LH346" s="30" t="s">
        <v>265</v>
      </c>
      <c r="LI346" s="28">
        <v>628.80999999999995</v>
      </c>
      <c r="LJ346" s="28">
        <v>677.18</v>
      </c>
      <c r="LK346" s="28">
        <v>725.55</v>
      </c>
      <c r="LL346" s="28">
        <v>773.92</v>
      </c>
      <c r="LM346" s="28">
        <v>822.29</v>
      </c>
      <c r="LN346" s="28">
        <v>870.66</v>
      </c>
      <c r="LO346" s="28">
        <v>919.03</v>
      </c>
      <c r="LP346" s="25">
        <v>967.4</v>
      </c>
      <c r="LQ346" s="25">
        <v>1015.77</v>
      </c>
      <c r="LR346" s="25">
        <v>1064.1400000000001</v>
      </c>
      <c r="LS346" s="49"/>
    </row>
    <row r="347" spans="9:331" ht="13.8" thickBot="1">
      <c r="I347" s="33" t="s">
        <v>100</v>
      </c>
      <c r="J347" s="24" t="str">
        <f t="shared" si="209"/>
        <v>C-24-NH-80-84</v>
      </c>
      <c r="K347" s="34">
        <v>174.48</v>
      </c>
      <c r="L347" s="34">
        <v>261.72000000000003</v>
      </c>
      <c r="M347" s="34">
        <v>348.96</v>
      </c>
      <c r="N347" s="34">
        <v>436.2</v>
      </c>
      <c r="O347" s="34">
        <v>523.44000000000005</v>
      </c>
      <c r="P347" s="34">
        <v>610.67999999999995</v>
      </c>
      <c r="Q347" s="34">
        <v>697.92</v>
      </c>
      <c r="R347" s="34">
        <v>785.16</v>
      </c>
      <c r="S347" s="34">
        <v>872.4</v>
      </c>
      <c r="T347" s="34">
        <v>959.64</v>
      </c>
      <c r="U347" s="35">
        <v>1046.8800000000001</v>
      </c>
      <c r="V347" s="36" t="s">
        <v>265</v>
      </c>
      <c r="W347" s="35">
        <v>1134.1199999999999</v>
      </c>
      <c r="X347" s="35">
        <v>1221.3599999999999</v>
      </c>
      <c r="Y347" s="35">
        <v>1308.5999999999999</v>
      </c>
      <c r="Z347" s="35">
        <v>1395.84</v>
      </c>
      <c r="AA347" s="35">
        <v>1483.08</v>
      </c>
      <c r="AB347" s="35">
        <v>1570.32</v>
      </c>
      <c r="AC347" s="35">
        <v>1657.56</v>
      </c>
      <c r="AD347" s="34">
        <v>1744.8</v>
      </c>
      <c r="AE347" s="34">
        <v>1832.04</v>
      </c>
      <c r="AF347" s="34">
        <v>1919.28</v>
      </c>
      <c r="CV347" s="33" t="s">
        <v>100</v>
      </c>
      <c r="CW347" s="24" t="str">
        <f t="shared" si="210"/>
        <v>C-24-NH-80-84</v>
      </c>
      <c r="CX347" s="34">
        <v>158.08000000000001</v>
      </c>
      <c r="CY347" s="34">
        <v>237.12</v>
      </c>
      <c r="CZ347" s="34">
        <v>316.16000000000003</v>
      </c>
      <c r="DA347" s="34">
        <v>395.2</v>
      </c>
      <c r="DB347" s="34">
        <v>474.24</v>
      </c>
      <c r="DC347" s="34">
        <v>553.28</v>
      </c>
      <c r="DD347" s="34">
        <v>632.32000000000005</v>
      </c>
      <c r="DE347" s="34">
        <v>711.36</v>
      </c>
      <c r="DF347" s="34">
        <v>790.4</v>
      </c>
      <c r="DG347" s="34">
        <v>869.44</v>
      </c>
      <c r="DH347" s="35">
        <v>948.48</v>
      </c>
      <c r="DI347" s="36" t="s">
        <v>265</v>
      </c>
      <c r="DJ347" s="35">
        <v>1027.52</v>
      </c>
      <c r="DK347" s="35">
        <v>1106.56</v>
      </c>
      <c r="DL347" s="35">
        <v>1185.5999999999999</v>
      </c>
      <c r="DM347" s="35">
        <v>1264.6400000000001</v>
      </c>
      <c r="DN347" s="35">
        <v>1343.68</v>
      </c>
      <c r="DO347" s="35">
        <v>1422.72</v>
      </c>
      <c r="DP347" s="35">
        <v>1501.76</v>
      </c>
      <c r="DQ347" s="34">
        <v>1580.8</v>
      </c>
      <c r="DR347" s="34">
        <v>1659.84</v>
      </c>
      <c r="DS347" s="34">
        <v>1738.88</v>
      </c>
      <c r="DT347" s="49"/>
      <c r="DY347" s="33" t="s">
        <v>100</v>
      </c>
      <c r="DZ347" s="24" t="str">
        <f t="shared" si="211"/>
        <v>C-24-NH-80-84</v>
      </c>
      <c r="EA347" s="34">
        <v>160.06</v>
      </c>
      <c r="EB347" s="34">
        <v>240.09</v>
      </c>
      <c r="EC347" s="34">
        <v>320.12</v>
      </c>
      <c r="ED347" s="34">
        <v>400.15</v>
      </c>
      <c r="EE347" s="34">
        <v>480.18</v>
      </c>
      <c r="EF347" s="34">
        <v>560.21</v>
      </c>
      <c r="EG347" s="34">
        <v>640.24</v>
      </c>
      <c r="EH347" s="34">
        <v>720.27</v>
      </c>
      <c r="EI347" s="34">
        <v>800.3</v>
      </c>
      <c r="EJ347" s="34">
        <v>880.33</v>
      </c>
      <c r="EK347" s="35">
        <v>960.36</v>
      </c>
      <c r="EL347" s="36" t="s">
        <v>265</v>
      </c>
      <c r="EM347" s="35">
        <v>1040.3900000000001</v>
      </c>
      <c r="EN347" s="35">
        <v>1120.42</v>
      </c>
      <c r="EO347" s="35">
        <v>1200.45</v>
      </c>
      <c r="EP347" s="35">
        <v>1280.48</v>
      </c>
      <c r="EQ347" s="35">
        <v>1360.51</v>
      </c>
      <c r="ER347" s="35">
        <v>1440.54</v>
      </c>
      <c r="ES347" s="35">
        <v>1520.57</v>
      </c>
      <c r="ET347" s="34">
        <v>1600.6</v>
      </c>
      <c r="EU347" s="34">
        <v>1680.63</v>
      </c>
      <c r="EV347" s="34">
        <v>1760.66</v>
      </c>
      <c r="EW347" s="49"/>
      <c r="FB347" s="33" t="s">
        <v>100</v>
      </c>
      <c r="FC347" s="24" t="str">
        <f t="shared" si="212"/>
        <v>C-24-NH-80-84</v>
      </c>
      <c r="FD347" s="34">
        <v>133.12</v>
      </c>
      <c r="FE347" s="34">
        <v>199.68</v>
      </c>
      <c r="FF347" s="34">
        <v>266.24</v>
      </c>
      <c r="FG347" s="34">
        <v>332.8</v>
      </c>
      <c r="FH347" s="34">
        <v>399.36</v>
      </c>
      <c r="FI347" s="34">
        <v>465.92</v>
      </c>
      <c r="FJ347" s="34">
        <v>532.48</v>
      </c>
      <c r="FK347" s="34">
        <v>599.04</v>
      </c>
      <c r="FL347" s="34">
        <v>665.6</v>
      </c>
      <c r="FM347" s="34">
        <v>732.16</v>
      </c>
      <c r="FN347" s="35">
        <v>798.72</v>
      </c>
      <c r="FO347" s="36" t="s">
        <v>265</v>
      </c>
      <c r="FP347" s="35">
        <v>865.28</v>
      </c>
      <c r="FQ347" s="35">
        <v>931.84</v>
      </c>
      <c r="FR347" s="35">
        <v>998.4</v>
      </c>
      <c r="FS347" s="35">
        <v>1064.96</v>
      </c>
      <c r="FT347" s="35">
        <v>1131.52</v>
      </c>
      <c r="FU347" s="35">
        <v>1198.08</v>
      </c>
      <c r="FV347" s="35">
        <v>1264.6400000000001</v>
      </c>
      <c r="FW347" s="34">
        <v>1331.2</v>
      </c>
      <c r="FX347" s="34">
        <v>1397.76</v>
      </c>
      <c r="FY347" s="34">
        <v>1464.32</v>
      </c>
      <c r="FZ347" s="49"/>
      <c r="HJ347" s="33" t="s">
        <v>100</v>
      </c>
      <c r="HK347" s="24" t="str">
        <f t="shared" si="213"/>
        <v>C-24-NH-80-84</v>
      </c>
      <c r="HL347" s="34">
        <v>99999</v>
      </c>
      <c r="HM347" s="34">
        <v>99999</v>
      </c>
      <c r="HN347" s="34">
        <v>99999</v>
      </c>
      <c r="HO347" s="34">
        <v>99999</v>
      </c>
      <c r="HP347" s="34">
        <v>99999</v>
      </c>
      <c r="HQ347" s="34">
        <v>99999</v>
      </c>
      <c r="HR347" s="34">
        <v>99999</v>
      </c>
      <c r="HS347" s="34">
        <v>99999</v>
      </c>
      <c r="HT347" s="34">
        <v>99999</v>
      </c>
      <c r="HU347" s="34">
        <v>99999</v>
      </c>
      <c r="HV347" s="35">
        <v>99999</v>
      </c>
      <c r="HW347" s="36" t="s">
        <v>265</v>
      </c>
      <c r="HX347" s="35">
        <v>99999</v>
      </c>
      <c r="HY347" s="35">
        <v>99999</v>
      </c>
      <c r="HZ347" s="35">
        <v>99999</v>
      </c>
      <c r="IA347" s="35">
        <v>99999</v>
      </c>
      <c r="IB347" s="35">
        <v>99999</v>
      </c>
      <c r="IC347" s="35">
        <v>99999</v>
      </c>
      <c r="ID347" s="35">
        <v>99999</v>
      </c>
      <c r="IE347" s="34">
        <v>99999</v>
      </c>
      <c r="IF347" s="34">
        <v>99999</v>
      </c>
      <c r="IG347" s="34">
        <v>99999</v>
      </c>
      <c r="IH347" s="49"/>
      <c r="IM347" s="33" t="s">
        <v>100</v>
      </c>
      <c r="IN347" s="24" t="str">
        <f t="shared" si="214"/>
        <v>C-24-NH-80-84</v>
      </c>
      <c r="IO347" s="34">
        <v>98.02</v>
      </c>
      <c r="IP347" s="34">
        <v>147.03</v>
      </c>
      <c r="IQ347" s="34">
        <v>196.04</v>
      </c>
      <c r="IR347" s="34">
        <v>245.05</v>
      </c>
      <c r="IS347" s="34">
        <v>294.06</v>
      </c>
      <c r="IT347" s="34">
        <v>343.07</v>
      </c>
      <c r="IU347" s="34">
        <v>392.08</v>
      </c>
      <c r="IV347" s="34">
        <v>441.09</v>
      </c>
      <c r="IW347" s="34">
        <v>490.1</v>
      </c>
      <c r="IX347" s="34">
        <v>539.11</v>
      </c>
      <c r="IY347" s="35">
        <v>588.12</v>
      </c>
      <c r="IZ347" s="36" t="s">
        <v>265</v>
      </c>
      <c r="JA347" s="35">
        <v>637.13</v>
      </c>
      <c r="JB347" s="35">
        <v>686.14</v>
      </c>
      <c r="JC347" s="35">
        <v>735.15</v>
      </c>
      <c r="JD347" s="35">
        <v>784.16</v>
      </c>
      <c r="JE347" s="35">
        <v>833.17</v>
      </c>
      <c r="JF347" s="35">
        <v>882.18</v>
      </c>
      <c r="JG347" s="35">
        <v>931.19</v>
      </c>
      <c r="JH347" s="34">
        <v>980.2</v>
      </c>
      <c r="JI347" s="34">
        <v>1029.21</v>
      </c>
      <c r="JJ347" s="34">
        <v>1078.22</v>
      </c>
      <c r="JK347" s="49"/>
      <c r="KU347" s="33" t="s">
        <v>100</v>
      </c>
      <c r="KV347" s="24" t="str">
        <f t="shared" si="215"/>
        <v>C-24-NH-80-84</v>
      </c>
      <c r="KW347" s="34">
        <v>144.82</v>
      </c>
      <c r="KX347" s="34">
        <v>217.23</v>
      </c>
      <c r="KY347" s="34">
        <v>289.64</v>
      </c>
      <c r="KZ347" s="34">
        <v>362.05</v>
      </c>
      <c r="LA347" s="34">
        <v>434.46</v>
      </c>
      <c r="LB347" s="34">
        <v>506.87</v>
      </c>
      <c r="LC347" s="34">
        <v>579.28</v>
      </c>
      <c r="LD347" s="34">
        <v>651.69000000000005</v>
      </c>
      <c r="LE347" s="34">
        <v>724.1</v>
      </c>
      <c r="LF347" s="34">
        <v>796.51</v>
      </c>
      <c r="LG347" s="35">
        <v>868.92</v>
      </c>
      <c r="LH347" s="36" t="s">
        <v>265</v>
      </c>
      <c r="LI347" s="35">
        <v>941.33</v>
      </c>
      <c r="LJ347" s="35">
        <v>1013.74</v>
      </c>
      <c r="LK347" s="35">
        <v>1086.1500000000001</v>
      </c>
      <c r="LL347" s="35">
        <v>1158.56</v>
      </c>
      <c r="LM347" s="35">
        <v>1230.97</v>
      </c>
      <c r="LN347" s="35">
        <v>1303.3800000000001</v>
      </c>
      <c r="LO347" s="35">
        <v>1375.79</v>
      </c>
      <c r="LP347" s="34">
        <v>1448.2</v>
      </c>
      <c r="LQ347" s="34">
        <v>1520.61</v>
      </c>
      <c r="LR347" s="34">
        <v>1593.02</v>
      </c>
      <c r="LS347" s="49"/>
    </row>
  </sheetData>
  <sheetProtection algorithmName="SHA-512" hashValue="oEVZMPflPml6/MiKL+AXK0PqVTaZlwnffkT3XHG4hddc1xtipAOITOJkiQ0r3OFaMBUEYgJ7xPfoUV5gRyXUxQ==" saltValue="IwpLGEkyTQx3v7bgqmC39Q==" spinCount="100000" sheet="1" objects="1" scenarios="1" selectLockedCells="1" selectUnlockedCells="1"/>
  <mergeCells count="561">
    <mergeCell ref="KX337:LG337"/>
    <mergeCell ref="LJ337:LR337"/>
    <mergeCell ref="KX267:LG267"/>
    <mergeCell ref="LJ267:LR267"/>
    <mergeCell ref="KX281:LG281"/>
    <mergeCell ref="LJ281:LR281"/>
    <mergeCell ref="KX295:LG295"/>
    <mergeCell ref="LJ295:LR295"/>
    <mergeCell ref="KX309:LG309"/>
    <mergeCell ref="LJ309:LR309"/>
    <mergeCell ref="KX323:LG323"/>
    <mergeCell ref="LJ323:LR323"/>
    <mergeCell ref="KX197:LG197"/>
    <mergeCell ref="LJ197:LR197"/>
    <mergeCell ref="KX211:LG211"/>
    <mergeCell ref="LJ211:LR211"/>
    <mergeCell ref="KX225:LG225"/>
    <mergeCell ref="LJ225:LR225"/>
    <mergeCell ref="KX239:LG239"/>
    <mergeCell ref="LJ239:LR239"/>
    <mergeCell ref="KX253:LG253"/>
    <mergeCell ref="LJ253:LR253"/>
    <mergeCell ref="LJ126:LR126"/>
    <mergeCell ref="KX140:LG140"/>
    <mergeCell ref="LJ140:LR140"/>
    <mergeCell ref="KX155:LG155"/>
    <mergeCell ref="LJ155:LR155"/>
    <mergeCell ref="KX169:LG169"/>
    <mergeCell ref="LJ169:LR169"/>
    <mergeCell ref="KX183:LG183"/>
    <mergeCell ref="LJ183:LR183"/>
    <mergeCell ref="LJ68:LR68"/>
    <mergeCell ref="KQ82:KR82"/>
    <mergeCell ref="KX82:LG82"/>
    <mergeCell ref="LJ82:LR82"/>
    <mergeCell ref="KQ97:KR97"/>
    <mergeCell ref="KX97:LG97"/>
    <mergeCell ref="LJ97:LR97"/>
    <mergeCell ref="KQ111:KR111"/>
    <mergeCell ref="KX111:LG111"/>
    <mergeCell ref="LJ111:LR111"/>
    <mergeCell ref="LJ9:LR9"/>
    <mergeCell ref="KQ23:KR23"/>
    <mergeCell ref="KX23:LG23"/>
    <mergeCell ref="LJ23:LR23"/>
    <mergeCell ref="KQ38:KR38"/>
    <mergeCell ref="KX38:LG38"/>
    <mergeCell ref="LJ38:LR38"/>
    <mergeCell ref="KQ52:KR52"/>
    <mergeCell ref="KX52:LG52"/>
    <mergeCell ref="LJ52:LR52"/>
    <mergeCell ref="JS97:KB97"/>
    <mergeCell ref="KE97:KN97"/>
    <mergeCell ref="JL2:KC2"/>
    <mergeCell ref="JL3:KC3"/>
    <mergeCell ref="JL4:KC4"/>
    <mergeCell ref="JL6:KC6"/>
    <mergeCell ref="JL9:JM9"/>
    <mergeCell ref="KE9:KN9"/>
    <mergeCell ref="JL23:JM23"/>
    <mergeCell ref="JS23:KB23"/>
    <mergeCell ref="KE23:KN23"/>
    <mergeCell ref="JL38:JM38"/>
    <mergeCell ref="JS38:KB38"/>
    <mergeCell ref="KE38:KN38"/>
    <mergeCell ref="JL52:JM52"/>
    <mergeCell ref="JS52:KB52"/>
    <mergeCell ref="KE52:KN52"/>
    <mergeCell ref="JL68:JM68"/>
    <mergeCell ref="JS68:KB68"/>
    <mergeCell ref="KE68:KN68"/>
    <mergeCell ref="JL82:JM82"/>
    <mergeCell ref="JS82:KB82"/>
    <mergeCell ref="KE82:KN82"/>
    <mergeCell ref="JL97:JM97"/>
    <mergeCell ref="KQ2:LH2"/>
    <mergeCell ref="KQ3:LH3"/>
    <mergeCell ref="KQ4:LH4"/>
    <mergeCell ref="KQ6:LH6"/>
    <mergeCell ref="KQ9:KR9"/>
    <mergeCell ref="KX9:LG9"/>
    <mergeCell ref="KQ68:KR68"/>
    <mergeCell ref="KX68:LG68"/>
    <mergeCell ref="KX126:LG126"/>
    <mergeCell ref="JL111:JM111"/>
    <mergeCell ref="JS111:KB111"/>
    <mergeCell ref="KE111:KN111"/>
    <mergeCell ref="JS126:KB126"/>
    <mergeCell ref="KE126:KN126"/>
    <mergeCell ref="JS140:KB140"/>
    <mergeCell ref="KE140:KN140"/>
    <mergeCell ref="IP337:IY337"/>
    <mergeCell ref="JB337:JJ337"/>
    <mergeCell ref="IP309:IY309"/>
    <mergeCell ref="JB309:JJ309"/>
    <mergeCell ref="IP323:IY323"/>
    <mergeCell ref="JB323:JJ323"/>
    <mergeCell ref="IP155:IY155"/>
    <mergeCell ref="JB155:JJ155"/>
    <mergeCell ref="IP169:IY169"/>
    <mergeCell ref="JB169:JJ169"/>
    <mergeCell ref="IP183:IY183"/>
    <mergeCell ref="JB183:JJ183"/>
    <mergeCell ref="JS155:KB155"/>
    <mergeCell ref="KE155:KN155"/>
    <mergeCell ref="JS169:KB169"/>
    <mergeCell ref="KE169:KN169"/>
    <mergeCell ref="IP267:IY267"/>
    <mergeCell ref="JB267:JJ267"/>
    <mergeCell ref="IP281:IY281"/>
    <mergeCell ref="JB281:JJ281"/>
    <mergeCell ref="IP295:IY295"/>
    <mergeCell ref="JB295:JJ295"/>
    <mergeCell ref="IP197:IY197"/>
    <mergeCell ref="JB197:JJ197"/>
    <mergeCell ref="IP211:IY211"/>
    <mergeCell ref="JB211:JJ211"/>
    <mergeCell ref="IP225:IY225"/>
    <mergeCell ref="JB225:JJ225"/>
    <mergeCell ref="IP239:IY239"/>
    <mergeCell ref="JB239:JJ239"/>
    <mergeCell ref="IP253:IY253"/>
    <mergeCell ref="JB253:JJ253"/>
    <mergeCell ref="IP126:IY126"/>
    <mergeCell ref="JB126:JJ126"/>
    <mergeCell ref="IP140:IY140"/>
    <mergeCell ref="JB140:JJ140"/>
    <mergeCell ref="II82:IJ82"/>
    <mergeCell ref="IP82:IY82"/>
    <mergeCell ref="JB82:JJ82"/>
    <mergeCell ref="II97:IJ97"/>
    <mergeCell ref="IP97:IY97"/>
    <mergeCell ref="JB97:JJ97"/>
    <mergeCell ref="II111:IJ111"/>
    <mergeCell ref="IP111:IY111"/>
    <mergeCell ref="JB111:JJ111"/>
    <mergeCell ref="II38:IJ38"/>
    <mergeCell ref="IP38:IY38"/>
    <mergeCell ref="JB38:JJ38"/>
    <mergeCell ref="II52:IJ52"/>
    <mergeCell ref="IP52:IY52"/>
    <mergeCell ref="JB52:JJ52"/>
    <mergeCell ref="II68:IJ68"/>
    <mergeCell ref="IP68:IY68"/>
    <mergeCell ref="JB68:JJ68"/>
    <mergeCell ref="II2:IZ2"/>
    <mergeCell ref="II3:IZ3"/>
    <mergeCell ref="II4:IZ4"/>
    <mergeCell ref="II6:IZ6"/>
    <mergeCell ref="II9:IJ9"/>
    <mergeCell ref="IP9:IY9"/>
    <mergeCell ref="JB9:JJ9"/>
    <mergeCell ref="II23:IJ23"/>
    <mergeCell ref="IP23:IY23"/>
    <mergeCell ref="JB23:JJ23"/>
    <mergeCell ref="CY337:DH337"/>
    <mergeCell ref="DK337:DS337"/>
    <mergeCell ref="CY267:DH267"/>
    <mergeCell ref="DK267:DS267"/>
    <mergeCell ref="CY281:DH281"/>
    <mergeCell ref="DK281:DS281"/>
    <mergeCell ref="CY295:DH295"/>
    <mergeCell ref="DK295:DS295"/>
    <mergeCell ref="CY309:DH309"/>
    <mergeCell ref="DK309:DS309"/>
    <mergeCell ref="CY323:DH323"/>
    <mergeCell ref="DK323:DS323"/>
    <mergeCell ref="CY197:DH197"/>
    <mergeCell ref="DK197:DS197"/>
    <mergeCell ref="CY211:DH211"/>
    <mergeCell ref="DK211:DS211"/>
    <mergeCell ref="CY225:DH225"/>
    <mergeCell ref="DK225:DS225"/>
    <mergeCell ref="CY239:DH239"/>
    <mergeCell ref="DK239:DS239"/>
    <mergeCell ref="CY253:DH253"/>
    <mergeCell ref="DK253:DS253"/>
    <mergeCell ref="CY126:DH126"/>
    <mergeCell ref="DK126:DS126"/>
    <mergeCell ref="CY140:DH140"/>
    <mergeCell ref="DK140:DS140"/>
    <mergeCell ref="CY155:DH155"/>
    <mergeCell ref="DK155:DS155"/>
    <mergeCell ref="CY169:DH169"/>
    <mergeCell ref="DK169:DS169"/>
    <mergeCell ref="CY183:DH183"/>
    <mergeCell ref="DK183:DS183"/>
    <mergeCell ref="CR23:CS23"/>
    <mergeCell ref="CY23:DH23"/>
    <mergeCell ref="DK23:DS23"/>
    <mergeCell ref="CR38:CS38"/>
    <mergeCell ref="CY38:DH38"/>
    <mergeCell ref="DK38:DS38"/>
    <mergeCell ref="CR52:CS52"/>
    <mergeCell ref="CY52:DH52"/>
    <mergeCell ref="DK52:DS52"/>
    <mergeCell ref="AH2:AY2"/>
    <mergeCell ref="BM2:CD2"/>
    <mergeCell ref="E3:V3"/>
    <mergeCell ref="E2:V2"/>
    <mergeCell ref="CR2:DI2"/>
    <mergeCell ref="CR3:DI3"/>
    <mergeCell ref="AH3:AY3"/>
    <mergeCell ref="BM3:CD3"/>
    <mergeCell ref="E4:V4"/>
    <mergeCell ref="CR4:DI4"/>
    <mergeCell ref="AH4:AY4"/>
    <mergeCell ref="BM4:CD4"/>
    <mergeCell ref="E6:V6"/>
    <mergeCell ref="CR6:DI6"/>
    <mergeCell ref="AH6:AY6"/>
    <mergeCell ref="BM6:CD6"/>
    <mergeCell ref="CR9:CS9"/>
    <mergeCell ref="CY9:DH9"/>
    <mergeCell ref="DK9:DS9"/>
    <mergeCell ref="BM9:BN9"/>
    <mergeCell ref="CF9:CO9"/>
    <mergeCell ref="AH9:AI9"/>
    <mergeCell ref="AO9:AX9"/>
    <mergeCell ref="BA9:BJ9"/>
    <mergeCell ref="E9:F9"/>
    <mergeCell ref="L9:U9"/>
    <mergeCell ref="X9:AF9"/>
    <mergeCell ref="BM23:BN23"/>
    <mergeCell ref="BT23:CC23"/>
    <mergeCell ref="CF23:CO23"/>
    <mergeCell ref="AH23:AI23"/>
    <mergeCell ref="AO23:AX23"/>
    <mergeCell ref="BA23:BJ23"/>
    <mergeCell ref="E23:F23"/>
    <mergeCell ref="L23:U23"/>
    <mergeCell ref="X23:AF23"/>
    <mergeCell ref="CF38:CO38"/>
    <mergeCell ref="AH38:AI38"/>
    <mergeCell ref="AO38:AX38"/>
    <mergeCell ref="E38:F38"/>
    <mergeCell ref="L38:U38"/>
    <mergeCell ref="X38:AF38"/>
    <mergeCell ref="BA38:BJ38"/>
    <mergeCell ref="BM38:BN38"/>
    <mergeCell ref="BT38:CC38"/>
    <mergeCell ref="BM52:BN52"/>
    <mergeCell ref="BT52:CC52"/>
    <mergeCell ref="CF52:CO52"/>
    <mergeCell ref="AH52:AI52"/>
    <mergeCell ref="AO52:AX52"/>
    <mergeCell ref="BA52:BJ52"/>
    <mergeCell ref="E52:F52"/>
    <mergeCell ref="L52:U52"/>
    <mergeCell ref="X52:AF52"/>
    <mergeCell ref="AH68:AI68"/>
    <mergeCell ref="AO68:AX68"/>
    <mergeCell ref="E68:F68"/>
    <mergeCell ref="L68:U68"/>
    <mergeCell ref="X68:AF68"/>
    <mergeCell ref="BA68:BJ68"/>
    <mergeCell ref="BM68:BN68"/>
    <mergeCell ref="CR68:CS68"/>
    <mergeCell ref="CY68:DH68"/>
    <mergeCell ref="DK68:DS68"/>
    <mergeCell ref="CR82:CS82"/>
    <mergeCell ref="CY82:DH82"/>
    <mergeCell ref="DK82:DS82"/>
    <mergeCell ref="BM82:BN82"/>
    <mergeCell ref="BT82:CC82"/>
    <mergeCell ref="CF82:CO82"/>
    <mergeCell ref="CF68:CO68"/>
    <mergeCell ref="BT68:CC68"/>
    <mergeCell ref="AH82:AI82"/>
    <mergeCell ref="AO82:AX82"/>
    <mergeCell ref="BA82:BJ82"/>
    <mergeCell ref="E82:F82"/>
    <mergeCell ref="L82:U82"/>
    <mergeCell ref="X82:AF82"/>
    <mergeCell ref="CF97:CO97"/>
    <mergeCell ref="AH97:AI97"/>
    <mergeCell ref="AO97:AX97"/>
    <mergeCell ref="E97:F97"/>
    <mergeCell ref="L97:U97"/>
    <mergeCell ref="X97:AF97"/>
    <mergeCell ref="BA97:BJ97"/>
    <mergeCell ref="BM97:BN97"/>
    <mergeCell ref="BT97:CC97"/>
    <mergeCell ref="CR97:CS97"/>
    <mergeCell ref="CY97:DH97"/>
    <mergeCell ref="DK97:DS97"/>
    <mergeCell ref="CR111:CS111"/>
    <mergeCell ref="CY111:DH111"/>
    <mergeCell ref="DK111:DS111"/>
    <mergeCell ref="BM111:BN111"/>
    <mergeCell ref="BT111:CC111"/>
    <mergeCell ref="CF111:CO111"/>
    <mergeCell ref="AH111:AI111"/>
    <mergeCell ref="AO111:AX111"/>
    <mergeCell ref="BA111:BJ111"/>
    <mergeCell ref="E111:F111"/>
    <mergeCell ref="L111:U111"/>
    <mergeCell ref="X111:AF111"/>
    <mergeCell ref="BT126:CC126"/>
    <mergeCell ref="CF126:CO126"/>
    <mergeCell ref="AO126:AX126"/>
    <mergeCell ref="BA126:BJ126"/>
    <mergeCell ref="L126:U126"/>
    <mergeCell ref="X126:AF126"/>
    <mergeCell ref="CF140:CO140"/>
    <mergeCell ref="L155:U155"/>
    <mergeCell ref="AO140:AX140"/>
    <mergeCell ref="BA140:BJ140"/>
    <mergeCell ref="BT140:CC140"/>
    <mergeCell ref="L140:U140"/>
    <mergeCell ref="X140:AF140"/>
    <mergeCell ref="BA155:BJ155"/>
    <mergeCell ref="BT155:CC155"/>
    <mergeCell ref="CF155:CO155"/>
    <mergeCell ref="X155:AF155"/>
    <mergeCell ref="AO155:AX155"/>
    <mergeCell ref="L183:U183"/>
    <mergeCell ref="X183:AF183"/>
    <mergeCell ref="BT169:CC169"/>
    <mergeCell ref="CF169:CO169"/>
    <mergeCell ref="AO169:AX169"/>
    <mergeCell ref="BA169:BJ169"/>
    <mergeCell ref="L169:U169"/>
    <mergeCell ref="X169:AF169"/>
    <mergeCell ref="L239:U239"/>
    <mergeCell ref="X239:AF239"/>
    <mergeCell ref="L253:U253"/>
    <mergeCell ref="X253:AF253"/>
    <mergeCell ref="L267:U267"/>
    <mergeCell ref="X267:AF267"/>
    <mergeCell ref="L197:U197"/>
    <mergeCell ref="X197:AF197"/>
    <mergeCell ref="L211:U211"/>
    <mergeCell ref="X211:AF211"/>
    <mergeCell ref="L225:U225"/>
    <mergeCell ref="X225:AF225"/>
    <mergeCell ref="L323:U323"/>
    <mergeCell ref="X323:AF323"/>
    <mergeCell ref="L337:U337"/>
    <mergeCell ref="X337:AF337"/>
    <mergeCell ref="L281:U281"/>
    <mergeCell ref="X281:AF281"/>
    <mergeCell ref="L295:U295"/>
    <mergeCell ref="X295:AF295"/>
    <mergeCell ref="L309:U309"/>
    <mergeCell ref="X309:AF309"/>
    <mergeCell ref="DU2:EL2"/>
    <mergeCell ref="DU3:EL3"/>
    <mergeCell ref="DU4:EL4"/>
    <mergeCell ref="DU6:EL6"/>
    <mergeCell ref="DU9:DV9"/>
    <mergeCell ref="EB9:EK9"/>
    <mergeCell ref="EN9:EV9"/>
    <mergeCell ref="DU23:DV23"/>
    <mergeCell ref="EB23:EK23"/>
    <mergeCell ref="EN23:EV23"/>
    <mergeCell ref="DU38:DV38"/>
    <mergeCell ref="EB38:EK38"/>
    <mergeCell ref="EN38:EV38"/>
    <mergeCell ref="DU52:DV52"/>
    <mergeCell ref="EB52:EK52"/>
    <mergeCell ref="EN52:EV52"/>
    <mergeCell ref="DU68:DV68"/>
    <mergeCell ref="EB68:EK68"/>
    <mergeCell ref="EN68:EV68"/>
    <mergeCell ref="DU82:DV82"/>
    <mergeCell ref="EB82:EK82"/>
    <mergeCell ref="EN82:EV82"/>
    <mergeCell ref="DU97:DV97"/>
    <mergeCell ref="EB97:EK97"/>
    <mergeCell ref="EN97:EV97"/>
    <mergeCell ref="DU111:DV111"/>
    <mergeCell ref="EB111:EK111"/>
    <mergeCell ref="EN111:EV111"/>
    <mergeCell ref="EB126:EK126"/>
    <mergeCell ref="EN126:EV126"/>
    <mergeCell ref="EB140:EK140"/>
    <mergeCell ref="EN140:EV140"/>
    <mergeCell ref="EB155:EK155"/>
    <mergeCell ref="EN155:EV155"/>
    <mergeCell ref="EB169:EK169"/>
    <mergeCell ref="EN169:EV169"/>
    <mergeCell ref="EB183:EK183"/>
    <mergeCell ref="EN183:EV183"/>
    <mergeCell ref="EB197:EK197"/>
    <mergeCell ref="EN197:EV197"/>
    <mergeCell ref="EB211:EK211"/>
    <mergeCell ref="EN211:EV211"/>
    <mergeCell ref="EB225:EK225"/>
    <mergeCell ref="EN225:EV225"/>
    <mergeCell ref="EB239:EK239"/>
    <mergeCell ref="EN239:EV239"/>
    <mergeCell ref="EB253:EK253"/>
    <mergeCell ref="EN253:EV253"/>
    <mergeCell ref="EB267:EK267"/>
    <mergeCell ref="EN267:EV267"/>
    <mergeCell ref="EB281:EK281"/>
    <mergeCell ref="EN281:EV281"/>
    <mergeCell ref="EB295:EK295"/>
    <mergeCell ref="EN295:EV295"/>
    <mergeCell ref="EB309:EK309"/>
    <mergeCell ref="EN309:EV309"/>
    <mergeCell ref="EB323:EK323"/>
    <mergeCell ref="EN323:EV323"/>
    <mergeCell ref="EB337:EK337"/>
    <mergeCell ref="EN337:EV337"/>
    <mergeCell ref="EX2:FO2"/>
    <mergeCell ref="EX3:FO3"/>
    <mergeCell ref="EX4:FO4"/>
    <mergeCell ref="EX6:FO6"/>
    <mergeCell ref="EX9:EY9"/>
    <mergeCell ref="FE9:FN9"/>
    <mergeCell ref="FQ9:FY9"/>
    <mergeCell ref="EX23:EY23"/>
    <mergeCell ref="FE23:FN23"/>
    <mergeCell ref="FQ23:FY23"/>
    <mergeCell ref="EX38:EY38"/>
    <mergeCell ref="FE38:FN38"/>
    <mergeCell ref="FQ38:FY38"/>
    <mergeCell ref="EX52:EY52"/>
    <mergeCell ref="FE52:FN52"/>
    <mergeCell ref="FQ52:FY52"/>
    <mergeCell ref="EX68:EY68"/>
    <mergeCell ref="FE68:FN68"/>
    <mergeCell ref="FQ68:FY68"/>
    <mergeCell ref="EX82:EY82"/>
    <mergeCell ref="FE82:FN82"/>
    <mergeCell ref="FQ82:FY82"/>
    <mergeCell ref="EX97:EY97"/>
    <mergeCell ref="FE97:FN97"/>
    <mergeCell ref="FQ97:FY97"/>
    <mergeCell ref="EX111:EY111"/>
    <mergeCell ref="FE111:FN111"/>
    <mergeCell ref="FQ111:FY111"/>
    <mergeCell ref="FE126:FN126"/>
    <mergeCell ref="FQ126:FY126"/>
    <mergeCell ref="FE140:FN140"/>
    <mergeCell ref="FQ140:FY140"/>
    <mergeCell ref="FE281:FN281"/>
    <mergeCell ref="FQ281:FY281"/>
    <mergeCell ref="FE155:FN155"/>
    <mergeCell ref="FQ155:FY155"/>
    <mergeCell ref="FE169:FN169"/>
    <mergeCell ref="FQ169:FY169"/>
    <mergeCell ref="FE183:FN183"/>
    <mergeCell ref="FQ183:FY183"/>
    <mergeCell ref="FE197:FN197"/>
    <mergeCell ref="FQ197:FY197"/>
    <mergeCell ref="FE211:FN211"/>
    <mergeCell ref="FQ211:FY211"/>
    <mergeCell ref="FE295:FN295"/>
    <mergeCell ref="FQ295:FY295"/>
    <mergeCell ref="FE309:FN309"/>
    <mergeCell ref="FQ309:FY309"/>
    <mergeCell ref="FE323:FN323"/>
    <mergeCell ref="FQ323:FY323"/>
    <mergeCell ref="FE337:FN337"/>
    <mergeCell ref="FQ337:FY337"/>
    <mergeCell ref="GA2:GR2"/>
    <mergeCell ref="GA3:GR3"/>
    <mergeCell ref="GA4:GR4"/>
    <mergeCell ref="GA6:GR6"/>
    <mergeCell ref="GA9:GB9"/>
    <mergeCell ref="GA68:GB68"/>
    <mergeCell ref="GH68:GQ68"/>
    <mergeCell ref="GH126:GQ126"/>
    <mergeCell ref="FE225:FN225"/>
    <mergeCell ref="FQ225:FY225"/>
    <mergeCell ref="FE239:FN239"/>
    <mergeCell ref="FQ239:FY239"/>
    <mergeCell ref="FE253:FN253"/>
    <mergeCell ref="FQ253:FY253"/>
    <mergeCell ref="FE267:FN267"/>
    <mergeCell ref="FQ267:FY267"/>
    <mergeCell ref="GA23:GB23"/>
    <mergeCell ref="GH23:GQ23"/>
    <mergeCell ref="GT23:HC23"/>
    <mergeCell ref="GA38:GB38"/>
    <mergeCell ref="GH38:GQ38"/>
    <mergeCell ref="GT38:HC38"/>
    <mergeCell ref="GA52:GB52"/>
    <mergeCell ref="GH52:GQ52"/>
    <mergeCell ref="GT52:HC52"/>
    <mergeCell ref="GA82:GB82"/>
    <mergeCell ref="GH82:GQ82"/>
    <mergeCell ref="GT82:HC82"/>
    <mergeCell ref="GA97:GB97"/>
    <mergeCell ref="GH97:GQ97"/>
    <mergeCell ref="GT97:HC97"/>
    <mergeCell ref="GA111:GB111"/>
    <mergeCell ref="GH111:GQ111"/>
    <mergeCell ref="GT111:HC111"/>
    <mergeCell ref="GT126:HC126"/>
    <mergeCell ref="GH140:GQ140"/>
    <mergeCell ref="GT140:HC140"/>
    <mergeCell ref="GH155:GQ155"/>
    <mergeCell ref="GT155:HC155"/>
    <mergeCell ref="GH169:GQ169"/>
    <mergeCell ref="GT169:HC169"/>
    <mergeCell ref="HF2:HW2"/>
    <mergeCell ref="HF3:HW3"/>
    <mergeCell ref="HF4:HW4"/>
    <mergeCell ref="HF6:HW6"/>
    <mergeCell ref="HF9:HG9"/>
    <mergeCell ref="HM9:HV9"/>
    <mergeCell ref="HF68:HG68"/>
    <mergeCell ref="HM68:HV68"/>
    <mergeCell ref="HM126:HV126"/>
    <mergeCell ref="GT68:HC68"/>
    <mergeCell ref="GT9:HC9"/>
    <mergeCell ref="HY9:IG9"/>
    <mergeCell ref="HF23:HG23"/>
    <mergeCell ref="HM23:HV23"/>
    <mergeCell ref="HY23:IG23"/>
    <mergeCell ref="HF38:HG38"/>
    <mergeCell ref="HM38:HV38"/>
    <mergeCell ref="HY38:IG38"/>
    <mergeCell ref="HF52:HG52"/>
    <mergeCell ref="HM52:HV52"/>
    <mergeCell ref="HY52:IG52"/>
    <mergeCell ref="HY68:IG68"/>
    <mergeCell ref="HF82:HG82"/>
    <mergeCell ref="HM82:HV82"/>
    <mergeCell ref="HY82:IG82"/>
    <mergeCell ref="HF97:HG97"/>
    <mergeCell ref="HM97:HV97"/>
    <mergeCell ref="HY97:IG97"/>
    <mergeCell ref="HF111:HG111"/>
    <mergeCell ref="HM111:HV111"/>
    <mergeCell ref="HY111:IG111"/>
    <mergeCell ref="HY126:IG126"/>
    <mergeCell ref="HM140:HV140"/>
    <mergeCell ref="HY140:IG140"/>
    <mergeCell ref="HM155:HV155"/>
    <mergeCell ref="HY155:IG155"/>
    <mergeCell ref="HM169:HV169"/>
    <mergeCell ref="HY169:IG169"/>
    <mergeCell ref="HM183:HV183"/>
    <mergeCell ref="HY183:IG183"/>
    <mergeCell ref="HM197:HV197"/>
    <mergeCell ref="HY197:IG197"/>
    <mergeCell ref="HM211:HV211"/>
    <mergeCell ref="HY211:IG211"/>
    <mergeCell ref="HM225:HV225"/>
    <mergeCell ref="HY225:IG225"/>
    <mergeCell ref="HM239:HV239"/>
    <mergeCell ref="HY239:IG239"/>
    <mergeCell ref="HM253:HV253"/>
    <mergeCell ref="HY253:IG253"/>
    <mergeCell ref="HM337:HV337"/>
    <mergeCell ref="HY337:IG337"/>
    <mergeCell ref="HM267:HV267"/>
    <mergeCell ref="HY267:IG267"/>
    <mergeCell ref="HM281:HV281"/>
    <mergeCell ref="HY281:IG281"/>
    <mergeCell ref="HM295:HV295"/>
    <mergeCell ref="HY295:IG295"/>
    <mergeCell ref="HM309:HV309"/>
    <mergeCell ref="HY309:IG309"/>
    <mergeCell ref="HM323:HV323"/>
    <mergeCell ref="HY323:IG323"/>
  </mergeCells>
  <pageMargins left="0.75" right="0.75" top="1" bottom="1" header="0.5" footer="0.5"/>
  <pageSetup orientation="portrait" horizontalDpi="4294967295" vertic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91</vt:i4>
      </vt:variant>
    </vt:vector>
  </HeadingPairs>
  <TitlesOfParts>
    <vt:vector size="98" baseType="lpstr">
      <vt:lpstr>Input</vt:lpstr>
      <vt:lpstr>One Insured</vt:lpstr>
      <vt:lpstr>Two Insured</vt:lpstr>
      <vt:lpstr>temp1</vt:lpstr>
      <vt:lpstr>Calcs1</vt:lpstr>
      <vt:lpstr>Calcs2</vt:lpstr>
      <vt:lpstr>CashCalc1</vt:lpstr>
      <vt:lpstr>_1000</vt:lpstr>
      <vt:lpstr>_1250</vt:lpstr>
      <vt:lpstr>_1500</vt:lpstr>
      <vt:lpstr>_1750</vt:lpstr>
      <vt:lpstr>_2000</vt:lpstr>
      <vt:lpstr>_2250</vt:lpstr>
      <vt:lpstr>_2500</vt:lpstr>
      <vt:lpstr>_2750</vt:lpstr>
      <vt:lpstr>_3000</vt:lpstr>
      <vt:lpstr>_3250</vt:lpstr>
      <vt:lpstr>_3500</vt:lpstr>
      <vt:lpstr>_3750</vt:lpstr>
      <vt:lpstr>_4000</vt:lpstr>
      <vt:lpstr>_4250</vt:lpstr>
      <vt:lpstr>_4500</vt:lpstr>
      <vt:lpstr>_4750</vt:lpstr>
      <vt:lpstr>_500</vt:lpstr>
      <vt:lpstr>_5000</vt:lpstr>
      <vt:lpstr>_5250</vt:lpstr>
      <vt:lpstr>_5500</vt:lpstr>
      <vt:lpstr>_5750</vt:lpstr>
      <vt:lpstr>_6000</vt:lpstr>
      <vt:lpstr>_750</vt:lpstr>
      <vt:lpstr>AGE</vt:lpstr>
      <vt:lpstr>AGERANGE</vt:lpstr>
      <vt:lpstr>BASE50</vt:lpstr>
      <vt:lpstr>BASE55</vt:lpstr>
      <vt:lpstr>BASE65</vt:lpstr>
      <vt:lpstr>BASEHI</vt:lpstr>
      <vt:lpstr>BASEIN</vt:lpstr>
      <vt:lpstr>BASEKS</vt:lpstr>
      <vt:lpstr>BASEMD</vt:lpstr>
      <vt:lpstr>BASEMN</vt:lpstr>
      <vt:lpstr>BASENJ</vt:lpstr>
      <vt:lpstr>BASESD</vt:lpstr>
      <vt:lpstr>BENPER</vt:lpstr>
      <vt:lpstr>BENPERCHART</vt:lpstr>
      <vt:lpstr>BENS50</vt:lpstr>
      <vt:lpstr>BENS55</vt:lpstr>
      <vt:lpstr>BENS60</vt:lpstr>
      <vt:lpstr>BENS65</vt:lpstr>
      <vt:lpstr>BENSHI</vt:lpstr>
      <vt:lpstr>BENSIN</vt:lpstr>
      <vt:lpstr>BENSKS</vt:lpstr>
      <vt:lpstr>BENSKY</vt:lpstr>
      <vt:lpstr>BENSMN</vt:lpstr>
      <vt:lpstr>BENSSD</vt:lpstr>
      <vt:lpstr>CASHCHART50</vt:lpstr>
      <vt:lpstr>CASHCHART55</vt:lpstr>
      <vt:lpstr>CASHCHART65</vt:lpstr>
      <vt:lpstr>CASHCHARTHI</vt:lpstr>
      <vt:lpstr>CASHCHARTIN</vt:lpstr>
      <vt:lpstr>CASHCHARTKS</vt:lpstr>
      <vt:lpstr>CASHCHARTMD</vt:lpstr>
      <vt:lpstr>CASHCHARTMN</vt:lpstr>
      <vt:lpstr>CASHCHARTNJ</vt:lpstr>
      <vt:lpstr>CASHCHARTSD</vt:lpstr>
      <vt:lpstr>CHART50</vt:lpstr>
      <vt:lpstr>CHART55</vt:lpstr>
      <vt:lpstr>CHART60</vt:lpstr>
      <vt:lpstr>CHART65</vt:lpstr>
      <vt:lpstr>CHARTHI</vt:lpstr>
      <vt:lpstr>CHARTIN</vt:lpstr>
      <vt:lpstr>CHARTKS</vt:lpstr>
      <vt:lpstr>CHARTKY</vt:lpstr>
      <vt:lpstr>CHARTMN</vt:lpstr>
      <vt:lpstr>CHARTSD</vt:lpstr>
      <vt:lpstr>DEPEND</vt:lpstr>
      <vt:lpstr>DEPENDENT</vt:lpstr>
      <vt:lpstr>DROPID</vt:lpstr>
      <vt:lpstr>FIRSTANNPREM</vt:lpstr>
      <vt:lpstr>MDBENPER</vt:lpstr>
      <vt:lpstr>MODE</vt:lpstr>
      <vt:lpstr>MODECHART</vt:lpstr>
      <vt:lpstr>MOSBEN</vt:lpstr>
      <vt:lpstr>MOSBENCHART</vt:lpstr>
      <vt:lpstr>NHBEN</vt:lpstr>
      <vt:lpstr>NHBENCHART</vt:lpstr>
      <vt:lpstr>PLAN</vt:lpstr>
      <vt:lpstr>PLANCHART</vt:lpstr>
      <vt:lpstr>Input!Print_Area</vt:lpstr>
      <vt:lpstr>'One Insured'!Print_Area</vt:lpstr>
      <vt:lpstr>'Two Insured'!Print_Area</vt:lpstr>
      <vt:lpstr>ROPFACTORS</vt:lpstr>
      <vt:lpstr>STATE</vt:lpstr>
      <vt:lpstr>STATECHART</vt:lpstr>
      <vt:lpstr>TEST1</vt:lpstr>
      <vt:lpstr>TEST2</vt:lpstr>
      <vt:lpstr>TOBACCO</vt:lpstr>
      <vt:lpstr>TXAGERANGE</vt:lpstr>
      <vt:lpstr>TXROPFACTORS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tomr</dc:creator>
  <cp:lastModifiedBy>Tom Randall</cp:lastModifiedBy>
  <cp:lastPrinted>2016-03-02T18:18:14Z</cp:lastPrinted>
  <dcterms:created xsi:type="dcterms:W3CDTF">2013-12-31T19:24:23Z</dcterms:created>
  <dcterms:modified xsi:type="dcterms:W3CDTF">2016-07-25T21:11:49Z</dcterms:modified>
</cp:coreProperties>
</file>